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9440" windowHeight="9975" firstSheet="2" activeTab="10"/>
  </bookViews>
  <sheets>
    <sheet name="KOJUBU 01" sheetId="2" r:id="rId1"/>
    <sheet name="Hunan (MB)" sheetId="3" r:id="rId2"/>
    <sheet name="PV 63.000" sheetId="4" r:id="rId3"/>
    <sheet name="Hunan (MB) (2)" sheetId="5" r:id="rId4"/>
    <sheet name="PV 83.500" sheetId="6" r:id="rId5"/>
    <sheet name="TOKAI 01" sheetId="7" r:id="rId6"/>
    <sheet name="Hunan (MB) (3)" sheetId="8" r:id="rId7"/>
    <sheet name="TOKAI 02" sheetId="9" r:id="rId8"/>
    <sheet name="PV 87.500" sheetId="10" r:id="rId9"/>
    <sheet name="Hunan (MB) (4)" sheetId="11" r:id="rId10"/>
    <sheet name="LC-VP 57.300" sheetId="12" r:id="rId11"/>
  </sheets>
  <externalReferences>
    <externalReference r:id="rId12"/>
    <externalReference r:id="rId13"/>
    <externalReference r:id="rId14"/>
    <externalReference r:id="rId15"/>
  </externalReferences>
  <definedNames>
    <definedName name="_Fill" localSheetId="3" hidden="1">#REF!</definedName>
    <definedName name="_Fill" localSheetId="6" hidden="1">#REF!</definedName>
    <definedName name="_Fill" localSheetId="9" hidden="1">#REF!</definedName>
    <definedName name="_Fill" localSheetId="10" hidden="1">#REF!</definedName>
    <definedName name="_Fill" localSheetId="2" hidden="1">#REF!</definedName>
    <definedName name="_Fill" localSheetId="4" hidden="1">#REF!</definedName>
    <definedName name="_Fill" localSheetId="8" hidden="1">#REF!</definedName>
    <definedName name="_Fill" localSheetId="5" hidden="1">#REF!</definedName>
    <definedName name="_Fill" localSheetId="7" hidden="1">#REF!</definedName>
    <definedName name="_Fill" hidden="1">#REF!</definedName>
    <definedName name="_xlnm.Print_Area" localSheetId="9">'Hunan (MB) (4)'!$A$30:$I$55</definedName>
    <definedName name="_xlnm.Print_Titles" localSheetId="10">'LC-VP 57.300'!$11:$13</definedName>
  </definedNames>
  <calcPr calcId="144525"/>
</workbook>
</file>

<file path=xl/calcChain.xml><?xml version="1.0" encoding="utf-8"?>
<calcChain xmlns="http://schemas.openxmlformats.org/spreadsheetml/2006/main">
  <c r="F31" i="12" l="1"/>
  <c r="H29" i="12"/>
  <c r="H31" i="12"/>
  <c r="D31" i="12"/>
  <c r="C31" i="12"/>
  <c r="H30" i="12"/>
  <c r="D30" i="12"/>
  <c r="C30" i="12"/>
  <c r="D29" i="12"/>
  <c r="C29" i="12"/>
  <c r="H28" i="12"/>
  <c r="D28" i="12"/>
  <c r="C28" i="12"/>
  <c r="H27" i="12"/>
  <c r="D27" i="12"/>
  <c r="C27" i="12"/>
  <c r="H26" i="12"/>
  <c r="D26" i="12"/>
  <c r="C26" i="12"/>
  <c r="H19" i="12"/>
  <c r="D19" i="12"/>
  <c r="C19" i="12"/>
  <c r="F25" i="12"/>
  <c r="H25" i="12" s="1"/>
  <c r="F20" i="12"/>
  <c r="H20" i="12" s="1"/>
  <c r="D20" i="12"/>
  <c r="C20" i="12"/>
  <c r="H18" i="12"/>
  <c r="D18" i="12"/>
  <c r="C18" i="12"/>
  <c r="H17" i="12"/>
  <c r="D17" i="12"/>
  <c r="C17" i="12"/>
  <c r="H16" i="12"/>
  <c r="D16" i="12"/>
  <c r="C16" i="12"/>
  <c r="H15" i="12"/>
  <c r="D15" i="12"/>
  <c r="C15" i="12"/>
  <c r="D25" i="12"/>
  <c r="C25" i="12"/>
  <c r="H24" i="12"/>
  <c r="D24" i="12"/>
  <c r="C24" i="12"/>
  <c r="H23" i="12"/>
  <c r="D23" i="12"/>
  <c r="C23" i="12"/>
  <c r="H22" i="12"/>
  <c r="D22" i="12"/>
  <c r="C22" i="12"/>
  <c r="H21" i="12"/>
  <c r="D21" i="12"/>
  <c r="C21" i="12"/>
  <c r="H14" i="12"/>
  <c r="D14" i="12"/>
  <c r="C14" i="12"/>
  <c r="C33" i="12" l="1"/>
  <c r="F44" i="11"/>
  <c r="H44" i="11"/>
  <c r="D44" i="11"/>
  <c r="C44" i="11"/>
  <c r="H43" i="11"/>
  <c r="D43" i="11"/>
  <c r="C43" i="11"/>
  <c r="F15" i="11"/>
  <c r="H15" i="11"/>
  <c r="D15" i="11"/>
  <c r="C15" i="11"/>
  <c r="H14" i="11"/>
  <c r="D14" i="11"/>
  <c r="C14" i="11"/>
  <c r="C46" i="11" l="1"/>
  <c r="C17" i="11"/>
  <c r="H21" i="10"/>
  <c r="D21" i="10"/>
  <c r="C21" i="10"/>
  <c r="H20" i="10"/>
  <c r="D20" i="10"/>
  <c r="C20" i="10"/>
  <c r="H19" i="10"/>
  <c r="D19" i="10"/>
  <c r="C19" i="10"/>
  <c r="H18" i="10"/>
  <c r="D18" i="10"/>
  <c r="C18" i="10"/>
  <c r="H17" i="10"/>
  <c r="D17" i="10"/>
  <c r="C17" i="10"/>
  <c r="H16" i="10"/>
  <c r="D16" i="10"/>
  <c r="C16" i="10"/>
  <c r="H15" i="10"/>
  <c r="D15" i="10"/>
  <c r="C15" i="10"/>
  <c r="H14" i="10"/>
  <c r="D14" i="10"/>
  <c r="C14" i="10"/>
  <c r="C23" i="10" l="1"/>
  <c r="F19" i="9"/>
  <c r="H19" i="9"/>
  <c r="D19" i="9"/>
  <c r="C19" i="9"/>
  <c r="H18" i="9"/>
  <c r="D18" i="9"/>
  <c r="C18" i="9"/>
  <c r="H17" i="9"/>
  <c r="D17" i="9"/>
  <c r="C17" i="9"/>
  <c r="H16" i="9"/>
  <c r="D16" i="9"/>
  <c r="C16" i="9"/>
  <c r="H15" i="9"/>
  <c r="D15" i="9"/>
  <c r="C15" i="9"/>
  <c r="H14" i="9"/>
  <c r="D14" i="9"/>
  <c r="C14" i="9"/>
  <c r="C21" i="9" l="1"/>
  <c r="F17" i="8"/>
  <c r="H16" i="8"/>
  <c r="D16" i="8"/>
  <c r="C16" i="8"/>
  <c r="H17" i="8"/>
  <c r="D17" i="8"/>
  <c r="C17" i="8"/>
  <c r="H15" i="8"/>
  <c r="D15" i="8"/>
  <c r="C15" i="8"/>
  <c r="H14" i="8"/>
  <c r="D14" i="8"/>
  <c r="C14" i="8"/>
  <c r="C19" i="8" l="1"/>
  <c r="F27" i="7"/>
  <c r="H26" i="7"/>
  <c r="D26" i="7"/>
  <c r="C26" i="7"/>
  <c r="H25" i="7"/>
  <c r="D25" i="7"/>
  <c r="C25" i="7"/>
  <c r="H24" i="7"/>
  <c r="D24" i="7"/>
  <c r="C24" i="7"/>
  <c r="H23" i="7"/>
  <c r="D23" i="7"/>
  <c r="C23" i="7"/>
  <c r="H18" i="7"/>
  <c r="D18" i="7"/>
  <c r="C18" i="7"/>
  <c r="H17" i="7"/>
  <c r="D17" i="7"/>
  <c r="C17" i="7"/>
  <c r="H16" i="7"/>
  <c r="D16" i="7"/>
  <c r="C16" i="7"/>
  <c r="H15" i="7"/>
  <c r="D15" i="7"/>
  <c r="C15" i="7"/>
  <c r="H27" i="7" l="1"/>
  <c r="D27" i="7"/>
  <c r="C27" i="7"/>
  <c r="H22" i="7"/>
  <c r="D22" i="7"/>
  <c r="C22" i="7"/>
  <c r="H21" i="7"/>
  <c r="D21" i="7"/>
  <c r="C21" i="7"/>
  <c r="H20" i="7"/>
  <c r="D20" i="7"/>
  <c r="C20" i="7"/>
  <c r="H19" i="7"/>
  <c r="D19" i="7"/>
  <c r="C19" i="7"/>
  <c r="H14" i="7"/>
  <c r="D14" i="7"/>
  <c r="C14" i="7"/>
  <c r="C29" i="7" l="1"/>
  <c r="F21" i="6" l="1"/>
  <c r="H21" i="6" s="1"/>
  <c r="D21" i="6"/>
  <c r="C21" i="6"/>
  <c r="H20" i="6"/>
  <c r="D20" i="6"/>
  <c r="C20" i="6"/>
  <c r="H19" i="6"/>
  <c r="D19" i="6"/>
  <c r="C19" i="6"/>
  <c r="H18" i="6"/>
  <c r="D18" i="6"/>
  <c r="C18" i="6"/>
  <c r="H17" i="6"/>
  <c r="D17" i="6"/>
  <c r="C17" i="6"/>
  <c r="H16" i="6"/>
  <c r="D16" i="6"/>
  <c r="C16" i="6"/>
  <c r="H15" i="6"/>
  <c r="D15" i="6"/>
  <c r="C15" i="6"/>
  <c r="H14" i="6"/>
  <c r="D14" i="6"/>
  <c r="C14" i="6"/>
  <c r="C23" i="6" l="1"/>
  <c r="F16" i="5"/>
  <c r="C15" i="5"/>
  <c r="D15" i="5"/>
  <c r="H15" i="5"/>
  <c r="C16" i="5"/>
  <c r="D16" i="5"/>
  <c r="H16" i="5"/>
  <c r="H14" i="5"/>
  <c r="D14" i="5"/>
  <c r="C14" i="5"/>
  <c r="C18" i="5" l="1"/>
  <c r="F21" i="4"/>
  <c r="H21" i="4" s="1"/>
  <c r="D21" i="4"/>
  <c r="C21" i="4"/>
  <c r="H20" i="4"/>
  <c r="D20" i="4"/>
  <c r="C20" i="4"/>
  <c r="H19" i="4"/>
  <c r="D19" i="4"/>
  <c r="C19" i="4"/>
  <c r="H18" i="4"/>
  <c r="D18" i="4"/>
  <c r="C18" i="4"/>
  <c r="H17" i="4"/>
  <c r="D17" i="4"/>
  <c r="C17" i="4"/>
  <c r="H16" i="4"/>
  <c r="D16" i="4"/>
  <c r="C16" i="4"/>
  <c r="H15" i="4"/>
  <c r="D15" i="4"/>
  <c r="C15" i="4"/>
  <c r="H14" i="4"/>
  <c r="C23" i="4" s="1"/>
  <c r="D14" i="4"/>
  <c r="C14" i="4"/>
  <c r="F15" i="3" l="1"/>
  <c r="H15" i="3" s="1"/>
  <c r="F14" i="3"/>
  <c r="H14" i="3" s="1"/>
  <c r="D15" i="3"/>
  <c r="C15" i="3"/>
  <c r="D14" i="3"/>
  <c r="C14" i="3"/>
  <c r="C17" i="3" l="1"/>
  <c r="H21" i="2"/>
  <c r="H23" i="2"/>
  <c r="H24" i="2"/>
  <c r="H25" i="2"/>
  <c r="H26" i="2"/>
  <c r="H27" i="2"/>
  <c r="H28" i="2"/>
  <c r="H29" i="2"/>
  <c r="H30" i="2"/>
  <c r="H31" i="2"/>
  <c r="H32" i="2"/>
  <c r="H33" i="2"/>
  <c r="H34" i="2"/>
  <c r="H35"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F22" i="2"/>
  <c r="F36" i="2" s="1"/>
  <c r="H36" i="2" s="1"/>
  <c r="D22" i="2"/>
  <c r="C22" i="2"/>
  <c r="D21" i="2"/>
  <c r="C21" i="2"/>
  <c r="H20" i="2"/>
  <c r="D20" i="2"/>
  <c r="C20" i="2"/>
  <c r="H19" i="2"/>
  <c r="D19" i="2"/>
  <c r="C19" i="2"/>
  <c r="H18" i="2"/>
  <c r="D18" i="2"/>
  <c r="C18" i="2"/>
  <c r="H17" i="2"/>
  <c r="D17" i="2"/>
  <c r="C17" i="2"/>
  <c r="H16" i="2"/>
  <c r="D16" i="2"/>
  <c r="C16" i="2"/>
  <c r="H15" i="2"/>
  <c r="D15" i="2"/>
  <c r="C15" i="2"/>
  <c r="H14" i="2"/>
  <c r="D14" i="2"/>
  <c r="C14" i="2"/>
  <c r="H22" i="2" l="1"/>
  <c r="C38" i="2" s="1"/>
</calcChain>
</file>

<file path=xl/sharedStrings.xml><?xml version="1.0" encoding="utf-8"?>
<sst xmlns="http://schemas.openxmlformats.org/spreadsheetml/2006/main" count="565" uniqueCount="73">
  <si>
    <t>Người bán</t>
  </si>
  <si>
    <t>Tên mặt hàng</t>
  </si>
  <si>
    <t>Đơn giá</t>
  </si>
  <si>
    <t>Ghi chú</t>
  </si>
  <si>
    <t>Địa chỉ</t>
  </si>
  <si>
    <t>Cá cơm NL</t>
  </si>
  <si>
    <t>Nguyễn Thanh Bình</t>
  </si>
  <si>
    <t>Võ Uyên Phương</t>
  </si>
  <si>
    <t>Vũ Thị Lan</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</si>
  <si>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</si>
  <si>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</si>
  <si>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</si>
  <si>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</si>
  <si>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</si>
  <si>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</si>
  <si>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</si>
  <si>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</si>
  <si>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</si>
  <si>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</si>
  <si>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</si>
  <si>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</si>
  <si>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</si>
  <si>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</si>
  <si>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</si>
  <si>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</si>
  <si>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Nguyễn Thanh Vân</t>
  </si>
  <si>
    <t>Hồ Thị Mỹ</t>
  </si>
  <si>
    <t>Võ Văn Bá</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</si>
  <si>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</si>
  <si>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</si>
  <si>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</si>
  <si>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</si>
  <si>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</si>
  <si>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</si>
  <si>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</si>
  <si>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</si>
  <si>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Cá bò NL</t>
  </si>
  <si>
    <t>Võ Thị Bảy</t>
  </si>
  <si>
    <t>Nguyễn Thanh Vinh</t>
  </si>
  <si>
    <t>Đỗ Văn Tâm</t>
  </si>
  <si>
    <t>Ngày…04.. Tháng  01… năm  2018</t>
  </si>
  <si>
    <t>(Ngày 04 tháng 01 năm 2018)</t>
  </si>
  <si>
    <t>Nguyễn Văn Hạnh</t>
  </si>
  <si>
    <t>Cá chỉ vàng  NL</t>
  </si>
  <si>
    <t>Ngày 04 tháng  01 năm   2018</t>
  </si>
  <si>
    <t>Trần Văn An</t>
  </si>
  <si>
    <t>Nguyễn Thị Hội</t>
  </si>
  <si>
    <t>Ngày 05 tháng  01 năm   2018</t>
  </si>
  <si>
    <t>(Ngày 05 tháng 01 năm 2018)</t>
  </si>
  <si>
    <t>(Ngày 09 tháng 01 năm 2018)</t>
  </si>
  <si>
    <t>Ngày 09 tháng  01 năm   2018</t>
  </si>
  <si>
    <t>Trần Huỳnh Em</t>
  </si>
  <si>
    <t>Lê Hoàng Long</t>
  </si>
  <si>
    <t>(Ngày 12 tháng 01 năm 2018)</t>
  </si>
  <si>
    <t>Ngày 12 tháng  01 năm   2018</t>
  </si>
  <si>
    <t>Nguyễn Văn Tha</t>
  </si>
  <si>
    <t>Ghẹ NL</t>
  </si>
  <si>
    <t>Nguyễn Văn Hiền</t>
  </si>
  <si>
    <t>Lê Thị Diễm</t>
  </si>
  <si>
    <t>Nguyễn Thị Tuyết Đang</t>
  </si>
  <si>
    <t>Đặng Thanh Phong</t>
  </si>
  <si>
    <t>(Ngày 16 tháng 01 năm 2018)</t>
  </si>
  <si>
    <t>Ngày…16.. Tháng  01… năm  2018</t>
  </si>
  <si>
    <t>(Ngày 17 tháng 01 năm 2018)</t>
  </si>
  <si>
    <t>Ngày 17 tháng  01 năm   2018</t>
  </si>
  <si>
    <t>Ngày…28.. Tháng  01… năm  2018</t>
  </si>
  <si>
    <t>(Ngày 28 tháng 01 năm 2018)</t>
  </si>
  <si>
    <t>(Ngày 30 tháng 01 năm 2018)</t>
  </si>
  <si>
    <t>Ngày 30 tháng  01 năm   2018</t>
  </si>
  <si>
    <t>Ngày 29 tháng  01 năm   2018</t>
  </si>
  <si>
    <t>(Ngày 29 tháng 01 năm 2018)</t>
  </si>
  <si>
    <t>(Ngày 03 tháng 02 năm 2018)</t>
  </si>
  <si>
    <t>Ngày…03.. Tháng  02…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</si>
</sst>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_(* #,##0.0_);_(* \(#,##0.0\);_(* &quot;-&quot;??_);_(@_)"/>
    <numFmt numFmtId="165" formatCode="_(* #,##0_);_(* \(#,##0\);_(* &quot;-&quot;??_);_(@_)"/>
    <numFmt numFmtId="166" formatCode="[$-1010000]d/m/yyyy;@"/>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dd/mm/yyyy"/>
    <numFmt numFmtId="174" formatCode="[$-10484]dd/mm/yyyy;@"/>
    <numFmt numFmtId="175" formatCode="&quot;Ngày&quot;\ dd&quot; tháng&quot;\ mm&quot; năm&quot;\ yyyy"/>
  </numFmts>
  <fonts count="29">
    <font>
      <sz val="12"/>
      <name val="VNI-Times"/>
    </font>
    <font>
      <sz val="11"/>
      <color theme="1"/>
      <name val="Calibri"/>
      <family val="2"/>
      <scheme val="minor"/>
    </font>
    <font>
      <sz val="12"/>
      <name val="VNI-Times"/>
    </font>
    <font>
      <b/>
      <sz val="12"/>
      <name val="Times New Roman"/>
      <family val="1"/>
    </font>
    <font>
      <sz val="11"/>
      <name val="Times New Roman"/>
      <family val="1"/>
    </font>
    <font>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
      <sz val="10"/>
      <name val="VNI-Times"/>
    </font>
    <font>
      <sz val="11"/>
      <color indexed="8"/>
      <name val="Calibri"/>
      <family val="2"/>
    </font>
    <font>
      <b/>
      <sz val="18"/>
      <name val="Arial"/>
      <family val="2"/>
    </font>
    <font>
      <sz val="11"/>
      <color indexed="8"/>
      <name val="Times New Roman"/>
      <family val="1"/>
    </font>
  </fonts>
  <fills count="3">
    <fill>
      <patternFill patternType="none"/>
    </fill>
    <fill>
      <patternFill patternType="gray125"/>
    </fill>
    <fill>
      <patternFill patternType="solid">
        <fgColor indexed="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hair">
        <color indexed="64"/>
      </bottom>
      <diagonal/>
    </border>
  </borders>
  <cellStyleXfs count="44">
    <xf numFmtId="0" fontId="0" fillId="0" borderId="0"/>
    <xf numFmtId="43" fontId="2" fillId="0" borderId="0" applyFont="0" applyFill="0" applyBorder="0" applyAlignment="0" applyProtection="0"/>
    <xf numFmtId="3" fontId="6" fillId="2" borderId="4"/>
    <xf numFmtId="3" fontId="7"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0" fontId="6" fillId="2" borderId="4">
      <alignment horizontal="centerContinuous" vertical="center" wrapText="1"/>
    </xf>
    <xf numFmtId="3" fontId="6" fillId="2" borderId="4">
      <alignment horizontal="center" vertical="center" wrapText="1"/>
    </xf>
    <xf numFmtId="2" fontId="7" fillId="0" borderId="0" applyFont="0" applyFill="0" applyBorder="0" applyAlignment="0" applyProtection="0"/>
    <xf numFmtId="0" fontId="8" fillId="0" borderId="8" applyNumberFormat="0" applyAlignment="0" applyProtection="0">
      <alignment horizontal="left" vertical="center"/>
    </xf>
    <xf numFmtId="0" fontId="8" fillId="0" borderId="2">
      <alignment horizontal="left" vertical="center"/>
    </xf>
    <xf numFmtId="3" fontId="6" fillId="0" borderId="9"/>
    <xf numFmtId="3" fontId="9" fillId="0" borderId="10"/>
    <xf numFmtId="3" fontId="6" fillId="0" borderId="4">
      <alignment horizontal="center" vertical="center" wrapText="1"/>
    </xf>
    <xf numFmtId="3" fontId="6" fillId="0" borderId="4">
      <alignment horizontal="centerContinuous" vertical="center"/>
    </xf>
    <xf numFmtId="168" fontId="10" fillId="0" borderId="11"/>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69" fontId="7" fillId="0" borderId="0" applyFont="0" applyFill="0" applyBorder="0" applyAlignment="0" applyProtection="0"/>
    <xf numFmtId="170" fontId="7" fillId="0" borderId="0" applyFont="0" applyFill="0" applyBorder="0" applyAlignment="0" applyProtection="0"/>
    <xf numFmtId="171" fontId="14" fillId="0" borderId="0" applyFont="0" applyFill="0" applyBorder="0" applyAlignment="0" applyProtection="0"/>
    <xf numFmtId="172" fontId="14" fillId="0" borderId="0" applyFont="0" applyFill="0" applyBorder="0" applyAlignment="0" applyProtection="0"/>
    <xf numFmtId="0" fontId="15" fillId="0" borderId="0"/>
    <xf numFmtId="43" fontId="25"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168" fontId="2" fillId="0" borderId="0" applyFont="0" applyFill="0" applyBorder="0" applyAlignment="0" applyProtection="0"/>
    <xf numFmtId="175"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25" fillId="0" borderId="0"/>
    <xf numFmtId="0" fontId="7" fillId="0" borderId="0"/>
    <xf numFmtId="0" fontId="7" fillId="0" borderId="0"/>
    <xf numFmtId="0" fontId="2" fillId="0" borderId="0"/>
    <xf numFmtId="0" fontId="1" fillId="0" borderId="0"/>
    <xf numFmtId="0" fontId="7" fillId="0" borderId="0"/>
    <xf numFmtId="0" fontId="1" fillId="0" borderId="0"/>
    <xf numFmtId="0" fontId="27" fillId="0" borderId="0">
      <alignment horizontal="center"/>
    </xf>
  </cellStyleXfs>
  <cellXfs count="87">
    <xf numFmtId="0" fontId="0" fillId="0" borderId="0" xfId="0"/>
    <xf numFmtId="0" fontId="4" fillId="0" borderId="7" xfId="0" applyFont="1" applyBorder="1"/>
    <xf numFmtId="0" fontId="5" fillId="0" borderId="0" xfId="0" applyFont="1"/>
    <xf numFmtId="173" fontId="4" fillId="0" borderId="7" xfId="0" applyNumberFormat="1" applyFont="1" applyBorder="1" applyAlignment="1">
      <alignment horizontal="center" vertical="center"/>
    </xf>
    <xf numFmtId="164" fontId="4" fillId="0" borderId="7" xfId="1" applyNumberFormat="1" applyFont="1" applyBorder="1" applyAlignment="1">
      <alignment horizontal="center" vertical="center"/>
    </xf>
    <xf numFmtId="164" fontId="4" fillId="0" borderId="7" xfId="1" applyNumberFormat="1" applyFont="1" applyBorder="1" applyAlignment="1">
      <alignment vertical="center"/>
    </xf>
    <xf numFmtId="14" fontId="5" fillId="0" borderId="0" xfId="0" applyNumberFormat="1" applyFont="1"/>
    <xf numFmtId="0" fontId="20" fillId="0" borderId="0" xfId="0" applyFont="1"/>
    <xf numFmtId="165" fontId="5" fillId="0" borderId="0" xfId="1" applyNumberFormat="1" applyFont="1"/>
    <xf numFmtId="0" fontId="21" fillId="0" borderId="4" xfId="0" applyFont="1" applyBorder="1" applyAlignment="1">
      <alignment horizontal="center" vertical="center"/>
    </xf>
    <xf numFmtId="165" fontId="21" fillId="0" borderId="4" xfId="1" applyNumberFormat="1" applyFont="1" applyBorder="1" applyAlignment="1">
      <alignment horizontal="center" vertical="center"/>
    </xf>
    <xf numFmtId="0" fontId="21" fillId="0" borderId="4" xfId="0" applyFont="1" applyBorder="1" applyAlignment="1">
      <alignment horizontal="center" vertical="center" wrapText="1"/>
    </xf>
    <xf numFmtId="14" fontId="22" fillId="0" borderId="4" xfId="0" quotePrefix="1" applyNumberFormat="1" applyFont="1" applyBorder="1" applyAlignment="1">
      <alignment horizontal="center"/>
    </xf>
    <xf numFmtId="0" fontId="22" fillId="0" borderId="4" xfId="0" applyFont="1" applyBorder="1" applyAlignment="1">
      <alignment horizontal="center"/>
    </xf>
    <xf numFmtId="165" fontId="22" fillId="0" borderId="4" xfId="1" quotePrefix="1" applyNumberFormat="1" applyFont="1" applyBorder="1" applyAlignment="1">
      <alignment horizontal="center"/>
    </xf>
    <xf numFmtId="174" fontId="4" fillId="0" borderId="16" xfId="0" applyNumberFormat="1" applyFont="1" applyBorder="1" applyAlignment="1">
      <alignment horizontal="center"/>
    </xf>
    <xf numFmtId="0" fontId="4" fillId="0" borderId="16" xfId="0" applyNumberFormat="1" applyFont="1" applyBorder="1" applyAlignment="1">
      <alignment horizontal="center"/>
    </xf>
    <xf numFmtId="0" fontId="4" fillId="0" borderId="16" xfId="0" applyFont="1" applyBorder="1" applyAlignment="1">
      <alignment horizontal="center"/>
    </xf>
    <xf numFmtId="164" fontId="4" fillId="0" borderId="16" xfId="1" applyNumberFormat="1" applyFont="1" applyBorder="1" applyAlignment="1">
      <alignment horizontal="center"/>
    </xf>
    <xf numFmtId="165" fontId="4" fillId="0" borderId="16" xfId="1" applyNumberFormat="1" applyFont="1" applyBorder="1"/>
    <xf numFmtId="164" fontId="4" fillId="0" borderId="7" xfId="1" applyNumberFormat="1" applyFont="1" applyBorder="1" applyAlignment="1">
      <alignment horizontal="center"/>
    </xf>
    <xf numFmtId="165" fontId="4" fillId="0" borderId="7" xfId="1" applyNumberFormat="1" applyFont="1" applyBorder="1"/>
    <xf numFmtId="166" fontId="4"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164" fontId="4" fillId="0" borderId="0" xfId="1" applyNumberFormat="1" applyFont="1" applyBorder="1" applyAlignment="1">
      <alignment horizontal="center"/>
    </xf>
    <xf numFmtId="164" fontId="4" fillId="0" borderId="0" xfId="1" applyNumberFormat="1" applyFont="1" applyBorder="1"/>
    <xf numFmtId="165" fontId="4" fillId="0" borderId="0" xfId="1" applyNumberFormat="1" applyFont="1" applyBorder="1"/>
    <xf numFmtId="165" fontId="3" fillId="0" borderId="0" xfId="1" applyNumberFormat="1" applyFont="1"/>
    <xf numFmtId="165" fontId="5" fillId="0" borderId="0" xfId="0" applyNumberFormat="1" applyFont="1"/>
    <xf numFmtId="165" fontId="23" fillId="0" borderId="0" xfId="1"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1" applyNumberFormat="1" applyFont="1" applyAlignment="1">
      <alignment horizontal="center"/>
    </xf>
    <xf numFmtId="0" fontId="24" fillId="0" borderId="0" xfId="0" applyFont="1" applyAlignment="1">
      <alignment horizontal="center"/>
    </xf>
    <xf numFmtId="43" fontId="5" fillId="0" borderId="0" xfId="1" applyFont="1"/>
    <xf numFmtId="165" fontId="24" fillId="0" borderId="0" xfId="1" applyNumberFormat="1" applyFont="1" applyAlignment="1">
      <alignment horizontal="center"/>
    </xf>
    <xf numFmtId="166" fontId="5" fillId="0" borderId="0" xfId="0" applyNumberFormat="1" applyFont="1" applyAlignment="1">
      <alignment horizontal="center"/>
    </xf>
    <xf numFmtId="14" fontId="3" fillId="0" borderId="0" xfId="0" applyNumberFormat="1" applyFont="1"/>
    <xf numFmtId="0" fontId="21" fillId="0" borderId="4" xfId="0" applyFont="1" applyBorder="1" applyAlignment="1">
      <alignment horizontal="center" vertical="center"/>
    </xf>
    <xf numFmtId="0" fontId="4" fillId="0" borderId="7" xfId="0" applyFont="1" applyBorder="1" applyAlignment="1">
      <alignment horizontal="center" vertical="center"/>
    </xf>
    <xf numFmtId="165" fontId="4" fillId="0" borderId="7" xfId="1" applyNumberFormat="1" applyFont="1" applyBorder="1" applyAlignment="1">
      <alignment vertical="center"/>
    </xf>
    <xf numFmtId="165" fontId="4" fillId="0" borderId="11" xfId="1" applyNumberFormat="1" applyFont="1" applyBorder="1" applyAlignment="1">
      <alignment vertical="center"/>
    </xf>
    <xf numFmtId="165" fontId="4" fillId="0" borderId="16" xfId="1" applyNumberFormat="1" applyFont="1" applyBorder="1" applyAlignment="1">
      <alignment vertical="center"/>
    </xf>
    <xf numFmtId="165" fontId="0" fillId="0" borderId="0" xfId="1" applyNumberFormat="1" applyFont="1"/>
    <xf numFmtId="166" fontId="4" fillId="0" borderId="7" xfId="0" applyNumberFormat="1" applyFont="1" applyBorder="1" applyAlignment="1">
      <alignment horizontal="center" vertical="center"/>
    </xf>
    <xf numFmtId="0" fontId="4" fillId="0" borderId="7" xfId="0" applyFont="1" applyBorder="1" applyAlignment="1">
      <alignment vertical="center"/>
    </xf>
    <xf numFmtId="165" fontId="0" fillId="0" borderId="0" xfId="0" applyNumberFormat="1"/>
    <xf numFmtId="43" fontId="0" fillId="0" borderId="0" xfId="1" applyFont="1"/>
    <xf numFmtId="43" fontId="0" fillId="0" borderId="0" xfId="0" applyNumberFormat="1"/>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0" fillId="0" borderId="0" xfId="0" applyFont="1"/>
    <xf numFmtId="43" fontId="2" fillId="0" borderId="0" xfId="1" applyFont="1"/>
    <xf numFmtId="0" fontId="28" fillId="0" borderId="7" xfId="0" applyFont="1" applyBorder="1" applyAlignment="1">
      <alignment vertical="center" wrapText="1"/>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4" fillId="0" borderId="7" xfId="0" applyNumberFormat="1" applyFont="1" applyBorder="1" applyAlignment="1">
      <alignment horizontal="center"/>
    </xf>
    <xf numFmtId="0" fontId="4" fillId="0" borderId="7" xfId="0" applyFont="1" applyBorder="1" applyAlignment="1">
      <alignment horizontal="center"/>
    </xf>
    <xf numFmtId="166" fontId="4" fillId="0" borderId="7" xfId="0" applyNumberFormat="1" applyFont="1" applyBorder="1" applyAlignment="1">
      <alignment horizont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left" wrapText="1"/>
    </xf>
    <xf numFmtId="0" fontId="5" fillId="0" borderId="0" xfId="0" applyFont="1" applyAlignment="1">
      <alignment horizontal="left"/>
    </xf>
    <xf numFmtId="0" fontId="16" fillId="0" borderId="0" xfId="0" applyFont="1" applyAlignment="1">
      <alignment horizontal="center" vertical="center" wrapText="1"/>
    </xf>
    <xf numFmtId="0" fontId="16"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6" xfId="0" applyFont="1" applyBorder="1" applyAlignment="1">
      <alignment horizontal="center" vertical="center" wrapText="1"/>
    </xf>
    <xf numFmtId="0" fontId="19" fillId="0" borderId="0" xfId="0" applyFont="1" applyAlignment="1">
      <alignment horizontal="center"/>
    </xf>
    <xf numFmtId="0" fontId="19" fillId="0" borderId="12" xfId="0" applyFont="1" applyBorder="1" applyAlignment="1">
      <alignment horizontal="center"/>
    </xf>
    <xf numFmtId="14" fontId="21" fillId="0" borderId="4" xfId="0" applyNumberFormat="1" applyFont="1" applyBorder="1" applyAlignment="1">
      <alignment horizontal="center" vertical="center" wrapText="1"/>
    </xf>
    <xf numFmtId="14" fontId="21" fillId="0" borderId="4"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5"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cellXfs>
  <cellStyles count="44">
    <cellStyle name="cg" xfId="2"/>
    <cellStyle name="Comma" xfId="1" builtinId="3"/>
    <cellStyle name="Comma 2" xfId="28"/>
    <cellStyle name="Comma 2 2" xfId="29"/>
    <cellStyle name="Comma 3" xfId="30"/>
    <cellStyle name="Comma 4" xfId="31"/>
    <cellStyle name="Comma 5" xfId="32"/>
    <cellStyle name="Comma 6" xfId="33"/>
    <cellStyle name="Comma 6 2" xfId="34"/>
    <cellStyle name="Comma 9" xfId="35"/>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 2" xfId="36"/>
    <cellStyle name="Normal 2 2" xfId="37"/>
    <cellStyle name="Normal 2 2 2" xfId="38"/>
    <cellStyle name="Normal 3" xfId="39"/>
    <cellStyle name="Normal 4" xfId="40"/>
    <cellStyle name="Normal 5" xfId="41"/>
    <cellStyle name="Normal 5 2" xfId="42"/>
    <cellStyle name="TD1" xfId="16"/>
    <cellStyle name="Tua de so" xfId="43"/>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2">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02.KE-TOAN/AN-LAC-LA/Bang%20ke%20NL,%20n&#244;ng%20l&#226;m%20s&#7843;n/Nam%202017/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KE-TOAN/AN-LAC-LA/Bang%20ke%20NL,%20n&#244;ng%20l&#226;m%20s&#7843;n/Nam%202017/BC%20THUE/Bang%20ke%20NL,%20n&#244;ng%20l&#226;m%20s&#7843;n/Nam%202013/BANG%20KE/khachhangdu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ACK 03"/>
      <sheetName val="KOJUBU 08"/>
      <sheetName val="Vine"/>
    </sheetNames>
    <sheetDataSet>
      <sheetData sheetId="0" refreshError="1">
        <row r="5">
          <cell r="A5">
            <v>0</v>
          </cell>
          <cell r="B5">
            <v>0</v>
          </cell>
          <cell r="C5" t="str">
            <v>cá chai ghép</v>
          </cell>
          <cell r="D5">
            <v>6.5</v>
          </cell>
          <cell r="E5">
            <v>0</v>
          </cell>
          <cell r="F5" t="str">
            <v>Tên mặt hàng</v>
          </cell>
        </row>
        <row r="6">
          <cell r="A6">
            <v>0</v>
          </cell>
          <cell r="B6">
            <v>0</v>
          </cell>
          <cell r="C6" t="str">
            <v>Ghẹ</v>
          </cell>
          <cell r="D6">
            <v>8</v>
          </cell>
          <cell r="E6">
            <v>0</v>
          </cell>
          <cell r="F6">
            <v>0</v>
          </cell>
        </row>
        <row r="7">
          <cell r="A7">
            <v>0</v>
          </cell>
          <cell r="B7">
            <v>0</v>
          </cell>
          <cell r="C7">
            <v>0</v>
          </cell>
          <cell r="D7">
            <v>0</v>
          </cell>
          <cell r="E7">
            <v>0</v>
          </cell>
          <cell r="F7" t="str">
            <v>Cá cơm NL</v>
          </cell>
        </row>
        <row r="8">
          <cell r="A8">
            <v>0</v>
          </cell>
          <cell r="B8">
            <v>0</v>
          </cell>
          <cell r="C8">
            <v>0</v>
          </cell>
          <cell r="D8">
            <v>0</v>
          </cell>
          <cell r="E8">
            <v>370803567</v>
          </cell>
          <cell r="F8" t="str">
            <v>Cá chỉ vàng NL</v>
          </cell>
        </row>
        <row r="9">
          <cell r="A9">
            <v>0</v>
          </cell>
          <cell r="B9">
            <v>0</v>
          </cell>
          <cell r="C9">
            <v>0</v>
          </cell>
          <cell r="D9">
            <v>0</v>
          </cell>
          <cell r="E9">
            <v>0</v>
          </cell>
          <cell r="F9" t="str">
            <v>Cá mối NL</v>
          </cell>
        </row>
        <row r="10">
          <cell r="A10" t="str">
            <v>Người bán</v>
          </cell>
          <cell r="B10">
            <v>0</v>
          </cell>
          <cell r="C10">
            <v>0</v>
          </cell>
          <cell r="D10" t="str">
            <v>Tỉnh</v>
          </cell>
          <cell r="E10" t="str">
            <v>Tên mặt hàng</v>
          </cell>
          <cell r="F10" t="str">
            <v>Cá chai NL</v>
          </cell>
        </row>
        <row r="11">
          <cell r="A11" t="str">
            <v>Họ tên</v>
          </cell>
          <cell r="B11" t="str">
            <v>CMND</v>
          </cell>
          <cell r="C11" t="str">
            <v>Địa chỉ</v>
          </cell>
          <cell r="D11">
            <v>0</v>
          </cell>
          <cell r="E11">
            <v>0</v>
          </cell>
          <cell r="F11">
            <v>0</v>
          </cell>
        </row>
        <row r="12">
          <cell r="A12" t="str">
            <v>Võ Văn Thắng</v>
          </cell>
          <cell r="B12">
            <v>320044169</v>
          </cell>
          <cell r="C12" t="str">
            <v>Ba Tri - Bến Tre</v>
          </cell>
          <cell r="D12" t="str">
            <v>Bến Tre</v>
          </cell>
          <cell r="E12">
            <v>0</v>
          </cell>
          <cell r="F12">
            <v>0</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cell r="F15">
            <v>0</v>
          </cell>
        </row>
        <row r="16">
          <cell r="A16" t="str">
            <v>Lý Thị Thảo</v>
          </cell>
          <cell r="B16">
            <v>320881573</v>
          </cell>
          <cell r="C16" t="str">
            <v>Ba Tri - Bến Tre</v>
          </cell>
          <cell r="D16" t="str">
            <v>Bến Tre</v>
          </cell>
          <cell r="E16">
            <v>0</v>
          </cell>
          <cell r="F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cell r="F27">
            <v>0</v>
          </cell>
        </row>
        <row r="28">
          <cell r="A28" t="str">
            <v>Trần Thị Nê</v>
          </cell>
          <cell r="B28">
            <v>320747922</v>
          </cell>
          <cell r="C28" t="str">
            <v>Giồng Trôm - Bến Tre</v>
          </cell>
          <cell r="D28" t="str">
            <v>Bến Tre</v>
          </cell>
          <cell r="E28" t="str">
            <v>Cá chỉ vàng</v>
          </cell>
          <cell r="F28">
            <v>0</v>
          </cell>
        </row>
        <row r="29">
          <cell r="A29" t="str">
            <v>Lê Thị Diễm</v>
          </cell>
          <cell r="B29">
            <v>320878272</v>
          </cell>
          <cell r="C29" t="str">
            <v>Giồng Trôm - Bến Tre</v>
          </cell>
          <cell r="D29" t="str">
            <v>Bến Tre</v>
          </cell>
          <cell r="E29" t="str">
            <v>Cá chỉ vàng</v>
          </cell>
          <cell r="F29">
            <v>0</v>
          </cell>
        </row>
        <row r="30">
          <cell r="A30" t="str">
            <v>Trương Thị Mỉm</v>
          </cell>
          <cell r="B30">
            <v>320897817</v>
          </cell>
          <cell r="C30" t="str">
            <v>Mỏ Cày - Bến Tre</v>
          </cell>
          <cell r="D30" t="str">
            <v>Bến Tre</v>
          </cell>
          <cell r="E30" t="str">
            <v>Cá chỉ vàng</v>
          </cell>
          <cell r="F30">
            <v>0</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C23" sqref="C23"/>
    </sheetView>
  </sheetViews>
  <sheetFormatPr defaultRowHeight="17.25"/>
  <cols>
    <col min="1" max="1" width="9.75" style="6" customWidth="1"/>
    <col min="2" max="2" width="21.125" style="2" customWidth="1"/>
    <col min="3" max="3" width="21.625" style="2" customWidth="1"/>
    <col min="4" max="4" width="12.125" style="2" customWidth="1"/>
    <col min="5" max="5" width="13.375" style="2" customWidth="1"/>
    <col min="6" max="6" width="9.75" style="8" customWidth="1"/>
    <col min="7" max="7" width="9.25" style="8"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5.75" customHeight="1">
      <c r="A1" s="70" t="s">
        <v>9</v>
      </c>
      <c r="B1" s="70"/>
      <c r="C1" s="70"/>
      <c r="D1" s="70"/>
      <c r="E1" s="70"/>
      <c r="F1" s="70"/>
      <c r="G1" s="71"/>
      <c r="H1" s="72" t="s">
        <v>10</v>
      </c>
      <c r="I1" s="73"/>
    </row>
    <row r="2" spans="1:9" ht="15.75" customHeight="1">
      <c r="A2" s="70"/>
      <c r="B2" s="70"/>
      <c r="C2" s="70"/>
      <c r="D2" s="70"/>
      <c r="E2" s="70"/>
      <c r="F2" s="70"/>
      <c r="G2" s="71"/>
      <c r="H2" s="74"/>
      <c r="I2" s="75"/>
    </row>
    <row r="3" spans="1:9" ht="12.75" customHeight="1">
      <c r="A3" s="70"/>
      <c r="B3" s="70"/>
      <c r="C3" s="70"/>
      <c r="D3" s="70"/>
      <c r="E3" s="70"/>
      <c r="F3" s="70"/>
      <c r="G3" s="71"/>
      <c r="H3" s="74"/>
      <c r="I3" s="75"/>
    </row>
    <row r="4" spans="1:9">
      <c r="A4" s="78" t="s">
        <v>41</v>
      </c>
      <c r="B4" s="78"/>
      <c r="C4" s="78"/>
      <c r="D4" s="78"/>
      <c r="E4" s="78"/>
      <c r="F4" s="78"/>
      <c r="G4" s="79"/>
      <c r="H4" s="76"/>
      <c r="I4" s="77"/>
    </row>
    <row r="5" spans="1:9" ht="10.5" customHeight="1">
      <c r="C5" s="7"/>
      <c r="D5" s="7"/>
    </row>
    <row r="6" spans="1:9">
      <c r="A6" s="6" t="s">
        <v>11</v>
      </c>
      <c r="E6" s="2" t="s">
        <v>12</v>
      </c>
    </row>
    <row r="7" spans="1:9">
      <c r="A7" s="6" t="s">
        <v>13</v>
      </c>
    </row>
    <row r="8" spans="1:9">
      <c r="A8" s="6" t="s">
        <v>14</v>
      </c>
    </row>
    <row r="9" spans="1:9">
      <c r="A9" s="6" t="s">
        <v>15</v>
      </c>
    </row>
    <row r="10" spans="1:9" ht="9" customHeight="1"/>
    <row r="11" spans="1:9" ht="15" customHeight="1">
      <c r="A11" s="80" t="s">
        <v>16</v>
      </c>
      <c r="B11" s="82" t="s">
        <v>0</v>
      </c>
      <c r="C11" s="83"/>
      <c r="D11" s="84"/>
      <c r="E11" s="85" t="s">
        <v>17</v>
      </c>
      <c r="F11" s="85"/>
      <c r="G11" s="85"/>
      <c r="H11" s="85"/>
      <c r="I11" s="9" t="s">
        <v>3</v>
      </c>
    </row>
    <row r="12" spans="1:9" ht="27" customHeight="1">
      <c r="A12" s="81"/>
      <c r="B12" s="9" t="s">
        <v>18</v>
      </c>
      <c r="C12" s="9" t="s">
        <v>4</v>
      </c>
      <c r="D12" s="9" t="s">
        <v>19</v>
      </c>
      <c r="E12" s="9" t="s">
        <v>1</v>
      </c>
      <c r="F12" s="10" t="s">
        <v>20</v>
      </c>
      <c r="G12" s="10" t="s">
        <v>2</v>
      </c>
      <c r="H12" s="11" t="s">
        <v>21</v>
      </c>
      <c r="I12" s="9"/>
    </row>
    <row r="13" spans="1:9">
      <c r="A13" s="12" t="s">
        <v>22</v>
      </c>
      <c r="B13" s="13">
        <v>2</v>
      </c>
      <c r="C13" s="13">
        <v>3</v>
      </c>
      <c r="D13" s="13">
        <v>4</v>
      </c>
      <c r="E13" s="13">
        <v>5</v>
      </c>
      <c r="F13" s="14" t="s">
        <v>23</v>
      </c>
      <c r="G13" s="14" t="s">
        <v>24</v>
      </c>
      <c r="H13" s="13">
        <v>8</v>
      </c>
      <c r="I13" s="13">
        <v>9</v>
      </c>
    </row>
    <row r="14" spans="1:9" ht="21" customHeight="1">
      <c r="A14" s="15">
        <v>43081</v>
      </c>
      <c r="B14" s="1" t="s">
        <v>37</v>
      </c>
      <c r="C14" s="16" t="str">
        <f>VLOOKUP(B14,'[1]SNACK 03'!$A$5:$F$178,3,0)</f>
        <v>Vũng Tàu</v>
      </c>
      <c r="D14" s="17">
        <f>VLOOKUP(B14,'[1]SNACK 03'!$A$5:$F$178,2,0)</f>
        <v>270106056</v>
      </c>
      <c r="E14" s="18" t="s">
        <v>36</v>
      </c>
      <c r="F14" s="18">
        <v>6780</v>
      </c>
      <c r="G14" s="19">
        <v>16500</v>
      </c>
      <c r="H14" s="19">
        <f>F14*G14</f>
        <v>111870000</v>
      </c>
      <c r="I14" s="19"/>
    </row>
    <row r="15" spans="1:9" ht="21" customHeight="1">
      <c r="A15" s="15">
        <v>43081</v>
      </c>
      <c r="B15" s="1" t="s">
        <v>27</v>
      </c>
      <c r="C15" s="16" t="str">
        <f>VLOOKUP(B15,'[1]SNACK 03'!$A$5:$F$178,3,0)</f>
        <v>Vũng Tàu</v>
      </c>
      <c r="D15" s="17">
        <f>VLOOKUP(B15,'[1]SNACK 03'!$A$5:$F$178,2,0)</f>
        <v>270176684</v>
      </c>
      <c r="E15" s="18" t="s">
        <v>36</v>
      </c>
      <c r="F15" s="20">
        <v>5870</v>
      </c>
      <c r="G15" s="19">
        <v>16500</v>
      </c>
      <c r="H15" s="21">
        <f t="shared" ref="H15:H36" si="0">F15*G15</f>
        <v>96855000</v>
      </c>
      <c r="I15" s="21"/>
    </row>
    <row r="16" spans="1:9" ht="21" customHeight="1">
      <c r="A16" s="15">
        <v>43081</v>
      </c>
      <c r="B16" s="1" t="s">
        <v>25</v>
      </c>
      <c r="C16" s="16" t="str">
        <f>VLOOKUP(B16,'[1]SNACK 03'!$A$5:$F$178,3,0)</f>
        <v>Vũng Tàu</v>
      </c>
      <c r="D16" s="17">
        <f>VLOOKUP(B16,'[1]SNACK 03'!$A$5:$F$178,2,0)</f>
        <v>270176960</v>
      </c>
      <c r="E16" s="18" t="s">
        <v>36</v>
      </c>
      <c r="F16" s="20">
        <v>6570</v>
      </c>
      <c r="G16" s="19">
        <v>16500</v>
      </c>
      <c r="H16" s="21">
        <f t="shared" si="0"/>
        <v>108405000</v>
      </c>
      <c r="I16" s="21"/>
    </row>
    <row r="17" spans="1:9" ht="21" customHeight="1">
      <c r="A17" s="15">
        <v>43081</v>
      </c>
      <c r="B17" s="1" t="s">
        <v>38</v>
      </c>
      <c r="C17" s="16" t="str">
        <f>VLOOKUP(B17,'[1]SNACK 03'!$A$5:$F$178,3,0)</f>
        <v>Vũng Tàu</v>
      </c>
      <c r="D17" s="17">
        <f>VLOOKUP(B17,'[1]SNACK 03'!$A$5:$F$178,2,0)</f>
        <v>271181056</v>
      </c>
      <c r="E17" s="18" t="s">
        <v>36</v>
      </c>
      <c r="F17" s="20">
        <v>5980</v>
      </c>
      <c r="G17" s="19">
        <v>16500</v>
      </c>
      <c r="H17" s="21">
        <f t="shared" si="0"/>
        <v>98670000</v>
      </c>
      <c r="I17" s="21"/>
    </row>
    <row r="18" spans="1:9" ht="21" customHeight="1">
      <c r="A18" s="15">
        <v>43081</v>
      </c>
      <c r="B18" s="1" t="s">
        <v>26</v>
      </c>
      <c r="C18" s="16" t="str">
        <f>VLOOKUP(B18,'[1]SNACK 03'!$A$5:$F$178,3,0)</f>
        <v>Vũng Tàu</v>
      </c>
      <c r="D18" s="17">
        <f>VLOOKUP(B18,'[1]SNACK 03'!$A$5:$F$178,2,0)</f>
        <v>270986506</v>
      </c>
      <c r="E18" s="18" t="s">
        <v>36</v>
      </c>
      <c r="F18" s="20">
        <v>5970</v>
      </c>
      <c r="G18" s="19">
        <v>16500</v>
      </c>
      <c r="H18" s="21">
        <f t="shared" si="0"/>
        <v>98505000</v>
      </c>
      <c r="I18" s="21"/>
    </row>
    <row r="19" spans="1:9" ht="21" customHeight="1">
      <c r="A19" s="15">
        <v>43081</v>
      </c>
      <c r="B19" s="1" t="s">
        <v>39</v>
      </c>
      <c r="C19" s="16" t="str">
        <f>VLOOKUP(B19,'[1]SNACK 03'!$A$5:$F$178,3,0)</f>
        <v>Vũng Tàu</v>
      </c>
      <c r="D19" s="17">
        <f>VLOOKUP(B19,'[1]SNACK 03'!$A$5:$F$178,2,0)</f>
        <v>271642418</v>
      </c>
      <c r="E19" s="18" t="s">
        <v>36</v>
      </c>
      <c r="F19" s="20">
        <v>6279</v>
      </c>
      <c r="G19" s="19">
        <v>16500</v>
      </c>
      <c r="H19" s="21">
        <f t="shared" si="0"/>
        <v>103603500</v>
      </c>
      <c r="I19" s="21"/>
    </row>
    <row r="20" spans="1:9" ht="21" customHeight="1">
      <c r="A20" s="15">
        <v>43088</v>
      </c>
      <c r="B20" s="1" t="s">
        <v>25</v>
      </c>
      <c r="C20" s="16" t="str">
        <f>VLOOKUP(B20,'[1]SNACK 03'!$A$5:$F$178,3,0)</f>
        <v>Vũng Tàu</v>
      </c>
      <c r="D20" s="17">
        <f>VLOOKUP(B20,'[1]SNACK 03'!$A$5:$F$178,2,0)</f>
        <v>270176960</v>
      </c>
      <c r="E20" s="18" t="s">
        <v>36</v>
      </c>
      <c r="F20" s="20">
        <v>5310</v>
      </c>
      <c r="G20" s="19">
        <v>16500</v>
      </c>
      <c r="H20" s="21">
        <f t="shared" si="0"/>
        <v>87615000</v>
      </c>
      <c r="I20" s="21"/>
    </row>
    <row r="21" spans="1:9" ht="21" customHeight="1">
      <c r="A21" s="15">
        <v>43088</v>
      </c>
      <c r="B21" s="1" t="s">
        <v>37</v>
      </c>
      <c r="C21" s="16" t="str">
        <f>VLOOKUP(B21,'[1]SNACK 03'!$A$5:$F$178,3,0)</f>
        <v>Vũng Tàu</v>
      </c>
      <c r="D21" s="17">
        <f>VLOOKUP(B21,'[1]SNACK 03'!$A$5:$F$178,2,0)</f>
        <v>270106056</v>
      </c>
      <c r="E21" s="18" t="s">
        <v>36</v>
      </c>
      <c r="F21" s="20">
        <v>5860</v>
      </c>
      <c r="G21" s="19">
        <v>16500</v>
      </c>
      <c r="H21" s="21">
        <f t="shared" si="0"/>
        <v>96690000</v>
      </c>
      <c r="I21" s="21"/>
    </row>
    <row r="22" spans="1:9" ht="21" customHeight="1">
      <c r="A22" s="15">
        <v>43088</v>
      </c>
      <c r="B22" s="1" t="s">
        <v>27</v>
      </c>
      <c r="C22" s="16" t="str">
        <f>VLOOKUP(B22,'[1]SNACK 03'!$A$5:$F$178,3,0)</f>
        <v>Vũng Tàu</v>
      </c>
      <c r="D22" s="17">
        <f>VLOOKUP(B22,'[1]SNACK 03'!$A$5:$F$178,2,0)</f>
        <v>270176684</v>
      </c>
      <c r="E22" s="18" t="s">
        <v>36</v>
      </c>
      <c r="F22" s="20">
        <f>54000-SUM(F14:F21)</f>
        <v>5381</v>
      </c>
      <c r="G22" s="19">
        <v>16500</v>
      </c>
      <c r="H22" s="21">
        <f t="shared" si="0"/>
        <v>88786500</v>
      </c>
      <c r="I22" s="21"/>
    </row>
    <row r="23" spans="1:9" ht="21" customHeight="1">
      <c r="A23" s="15">
        <v>43088</v>
      </c>
      <c r="B23" s="1" t="s">
        <v>26</v>
      </c>
      <c r="C23" s="16" t="str">
        <f>VLOOKUP(B23,'[1]SNACK 03'!$A$5:$F$178,3,0)</f>
        <v>Vũng Tàu</v>
      </c>
      <c r="D23" s="17">
        <f>VLOOKUP(B23,'[1]SNACK 03'!$A$5:$F$178,2,0)</f>
        <v>270986506</v>
      </c>
      <c r="E23" s="18" t="s">
        <v>36</v>
      </c>
      <c r="F23" s="20">
        <v>6431</v>
      </c>
      <c r="G23" s="19">
        <v>16500</v>
      </c>
      <c r="H23" s="21">
        <f t="shared" si="0"/>
        <v>106111500</v>
      </c>
      <c r="I23" s="21"/>
    </row>
    <row r="24" spans="1:9" ht="21" customHeight="1">
      <c r="A24" s="15">
        <v>43088</v>
      </c>
      <c r="B24" s="1" t="s">
        <v>39</v>
      </c>
      <c r="C24" s="16" t="str">
        <f>VLOOKUP(B24,'[1]SNACK 03'!$A$5:$F$178,3,0)</f>
        <v>Vũng Tàu</v>
      </c>
      <c r="D24" s="17">
        <f>VLOOKUP(B24,'[1]SNACK 03'!$A$5:$F$178,2,0)</f>
        <v>271642418</v>
      </c>
      <c r="E24" s="18" t="s">
        <v>36</v>
      </c>
      <c r="F24" s="20">
        <v>5972</v>
      </c>
      <c r="G24" s="19">
        <v>16500</v>
      </c>
      <c r="H24" s="21">
        <f t="shared" si="0"/>
        <v>98538000</v>
      </c>
      <c r="I24" s="21"/>
    </row>
    <row r="25" spans="1:9" ht="21" customHeight="1">
      <c r="A25" s="15">
        <v>43088</v>
      </c>
      <c r="B25" s="1" t="s">
        <v>38</v>
      </c>
      <c r="C25" s="16" t="str">
        <f>VLOOKUP(B25,'[1]SNACK 03'!$A$5:$F$178,3,0)</f>
        <v>Vũng Tàu</v>
      </c>
      <c r="D25" s="17">
        <f>VLOOKUP(B25,'[1]SNACK 03'!$A$5:$F$178,2,0)</f>
        <v>271181056</v>
      </c>
      <c r="E25" s="18" t="s">
        <v>36</v>
      </c>
      <c r="F25" s="20">
        <v>6017</v>
      </c>
      <c r="G25" s="19">
        <v>16500</v>
      </c>
      <c r="H25" s="21">
        <f t="shared" si="0"/>
        <v>99280500</v>
      </c>
      <c r="I25" s="21"/>
    </row>
    <row r="26" spans="1:9" ht="21" customHeight="1">
      <c r="A26" s="15">
        <v>43089</v>
      </c>
      <c r="B26" s="1" t="s">
        <v>27</v>
      </c>
      <c r="C26" s="16" t="str">
        <f>VLOOKUP(B26,'[1]SNACK 03'!$A$5:$F$178,3,0)</f>
        <v>Vũng Tàu</v>
      </c>
      <c r="D26" s="17">
        <f>VLOOKUP(B26,'[1]SNACK 03'!$A$5:$F$178,2,0)</f>
        <v>270176684</v>
      </c>
      <c r="E26" s="18" t="s">
        <v>36</v>
      </c>
      <c r="F26" s="20">
        <v>5873</v>
      </c>
      <c r="G26" s="19">
        <v>16500</v>
      </c>
      <c r="H26" s="21">
        <f t="shared" si="0"/>
        <v>96904500</v>
      </c>
      <c r="I26" s="21"/>
    </row>
    <row r="27" spans="1:9" ht="21" customHeight="1">
      <c r="A27" s="15">
        <v>43089</v>
      </c>
      <c r="B27" s="1" t="s">
        <v>25</v>
      </c>
      <c r="C27" s="16" t="str">
        <f>VLOOKUP(B27,'[1]SNACK 03'!$A$5:$F$178,3,0)</f>
        <v>Vũng Tàu</v>
      </c>
      <c r="D27" s="17">
        <f>VLOOKUP(B27,'[1]SNACK 03'!$A$5:$F$178,2,0)</f>
        <v>270176960</v>
      </c>
      <c r="E27" s="18" t="s">
        <v>36</v>
      </c>
      <c r="F27" s="20">
        <v>6643</v>
      </c>
      <c r="G27" s="19">
        <v>16500</v>
      </c>
      <c r="H27" s="21">
        <f t="shared" si="0"/>
        <v>109609500</v>
      </c>
      <c r="I27" s="21"/>
    </row>
    <row r="28" spans="1:9" ht="21" customHeight="1">
      <c r="A28" s="15">
        <v>43089</v>
      </c>
      <c r="B28" s="1" t="s">
        <v>39</v>
      </c>
      <c r="C28" s="16" t="str">
        <f>VLOOKUP(B28,'[1]SNACK 03'!$A$5:$F$178,3,0)</f>
        <v>Vũng Tàu</v>
      </c>
      <c r="D28" s="17">
        <f>VLOOKUP(B28,'[1]SNACK 03'!$A$5:$F$178,2,0)</f>
        <v>271642418</v>
      </c>
      <c r="E28" s="18" t="s">
        <v>36</v>
      </c>
      <c r="F28" s="20">
        <v>6721</v>
      </c>
      <c r="G28" s="19">
        <v>16500</v>
      </c>
      <c r="H28" s="21">
        <f t="shared" si="0"/>
        <v>110896500</v>
      </c>
      <c r="I28" s="21"/>
    </row>
    <row r="29" spans="1:9" ht="21" customHeight="1">
      <c r="A29" s="15">
        <v>43089</v>
      </c>
      <c r="B29" s="1" t="s">
        <v>38</v>
      </c>
      <c r="C29" s="16" t="str">
        <f>VLOOKUP(B29,'[1]SNACK 03'!$A$5:$F$178,3,0)</f>
        <v>Vũng Tàu</v>
      </c>
      <c r="D29" s="17">
        <f>VLOOKUP(B29,'[1]SNACK 03'!$A$5:$F$178,2,0)</f>
        <v>271181056</v>
      </c>
      <c r="E29" s="18" t="s">
        <v>36</v>
      </c>
      <c r="F29" s="20">
        <v>5472</v>
      </c>
      <c r="G29" s="19">
        <v>16500</v>
      </c>
      <c r="H29" s="21">
        <f t="shared" si="0"/>
        <v>90288000</v>
      </c>
      <c r="I29" s="21"/>
    </row>
    <row r="30" spans="1:9" ht="21" customHeight="1">
      <c r="A30" s="15">
        <v>43089</v>
      </c>
      <c r="B30" s="1" t="s">
        <v>26</v>
      </c>
      <c r="C30" s="16" t="str">
        <f>VLOOKUP(B30,'[1]SNACK 03'!$A$5:$F$178,3,0)</f>
        <v>Vũng Tàu</v>
      </c>
      <c r="D30" s="17">
        <f>VLOOKUP(B30,'[1]SNACK 03'!$A$5:$F$178,2,0)</f>
        <v>270986506</v>
      </c>
      <c r="E30" s="18" t="s">
        <v>36</v>
      </c>
      <c r="F30" s="20">
        <v>5016</v>
      </c>
      <c r="G30" s="19">
        <v>16500</v>
      </c>
      <c r="H30" s="21">
        <f t="shared" si="0"/>
        <v>82764000</v>
      </c>
      <c r="I30" s="21"/>
    </row>
    <row r="31" spans="1:9" ht="21" customHeight="1">
      <c r="A31" s="15">
        <v>43091</v>
      </c>
      <c r="B31" s="1" t="s">
        <v>27</v>
      </c>
      <c r="C31" s="16" t="str">
        <f>VLOOKUP(B31,'[1]SNACK 03'!$A$5:$F$178,3,0)</f>
        <v>Vũng Tàu</v>
      </c>
      <c r="D31" s="17">
        <f>VLOOKUP(B31,'[1]SNACK 03'!$A$5:$F$178,2,0)</f>
        <v>270176684</v>
      </c>
      <c r="E31" s="18" t="s">
        <v>36</v>
      </c>
      <c r="F31" s="20">
        <v>5873</v>
      </c>
      <c r="G31" s="19">
        <v>16500</v>
      </c>
      <c r="H31" s="21">
        <f t="shared" si="0"/>
        <v>96904500</v>
      </c>
      <c r="I31" s="21"/>
    </row>
    <row r="32" spans="1:9" ht="21" customHeight="1">
      <c r="A32" s="15">
        <v>43091</v>
      </c>
      <c r="B32" s="1" t="s">
        <v>25</v>
      </c>
      <c r="C32" s="16" t="str">
        <f>VLOOKUP(B32,'[1]SNACK 03'!$A$5:$F$178,3,0)</f>
        <v>Vũng Tàu</v>
      </c>
      <c r="D32" s="17">
        <f>VLOOKUP(B32,'[1]SNACK 03'!$A$5:$F$178,2,0)</f>
        <v>270176960</v>
      </c>
      <c r="E32" s="18" t="s">
        <v>36</v>
      </c>
      <c r="F32" s="20">
        <v>4998</v>
      </c>
      <c r="G32" s="19">
        <v>16500</v>
      </c>
      <c r="H32" s="21">
        <f t="shared" si="0"/>
        <v>82467000</v>
      </c>
      <c r="I32" s="21"/>
    </row>
    <row r="33" spans="1:9" ht="21" customHeight="1">
      <c r="A33" s="15">
        <v>43091</v>
      </c>
      <c r="B33" s="1" t="s">
        <v>37</v>
      </c>
      <c r="C33" s="16" t="str">
        <f>VLOOKUP(B33,'[1]SNACK 03'!$A$5:$F$178,3,0)</f>
        <v>Vũng Tàu</v>
      </c>
      <c r="D33" s="17">
        <f>VLOOKUP(B33,'[1]SNACK 03'!$A$5:$F$178,2,0)</f>
        <v>270106056</v>
      </c>
      <c r="E33" s="18" t="s">
        <v>36</v>
      </c>
      <c r="F33" s="20">
        <v>4579</v>
      </c>
      <c r="G33" s="19">
        <v>16500</v>
      </c>
      <c r="H33" s="21">
        <f t="shared" si="0"/>
        <v>75553500</v>
      </c>
      <c r="I33" s="21"/>
    </row>
    <row r="34" spans="1:9" ht="21" customHeight="1">
      <c r="A34" s="15">
        <v>43091</v>
      </c>
      <c r="B34" s="1" t="s">
        <v>39</v>
      </c>
      <c r="C34" s="16" t="str">
        <f>VLOOKUP(B34,'[1]SNACK 03'!$A$5:$F$178,3,0)</f>
        <v>Vũng Tàu</v>
      </c>
      <c r="D34" s="17">
        <f>VLOOKUP(B34,'[1]SNACK 03'!$A$5:$F$178,2,0)</f>
        <v>271642418</v>
      </c>
      <c r="E34" s="18" t="s">
        <v>36</v>
      </c>
      <c r="F34" s="20">
        <v>4639</v>
      </c>
      <c r="G34" s="19">
        <v>16500</v>
      </c>
      <c r="H34" s="21">
        <f t="shared" si="0"/>
        <v>76543500</v>
      </c>
      <c r="I34" s="21"/>
    </row>
    <row r="35" spans="1:9" ht="21" customHeight="1">
      <c r="A35" s="15">
        <v>43091</v>
      </c>
      <c r="B35" s="1" t="s">
        <v>38</v>
      </c>
      <c r="C35" s="16" t="str">
        <f>VLOOKUP(B35,'[1]SNACK 03'!$A$5:$F$178,3,0)</f>
        <v>Vũng Tàu</v>
      </c>
      <c r="D35" s="17">
        <f>VLOOKUP(B35,'[1]SNACK 03'!$A$5:$F$178,2,0)</f>
        <v>271181056</v>
      </c>
      <c r="E35" s="18" t="s">
        <v>36</v>
      </c>
      <c r="F35" s="20">
        <v>4725</v>
      </c>
      <c r="G35" s="19">
        <v>16500</v>
      </c>
      <c r="H35" s="21">
        <f t="shared" si="0"/>
        <v>77962500</v>
      </c>
      <c r="I35" s="21"/>
    </row>
    <row r="36" spans="1:9" ht="21" customHeight="1">
      <c r="A36" s="15">
        <v>43091</v>
      </c>
      <c r="B36" s="1" t="s">
        <v>26</v>
      </c>
      <c r="C36" s="16" t="str">
        <f>VLOOKUP(B36,'[1]SNACK 03'!$A$5:$F$178,3,0)</f>
        <v>Vũng Tàu</v>
      </c>
      <c r="D36" s="17">
        <f>VLOOKUP(B36,'[1]SNACK 03'!$A$5:$F$178,2,0)</f>
        <v>270986506</v>
      </c>
      <c r="E36" s="18" t="s">
        <v>36</v>
      </c>
      <c r="F36" s="20">
        <f>132000-SUM(F14:F35)</f>
        <v>5041</v>
      </c>
      <c r="G36" s="19">
        <v>16500</v>
      </c>
      <c r="H36" s="21">
        <f t="shared" si="0"/>
        <v>83176500</v>
      </c>
      <c r="I36" s="21"/>
    </row>
    <row r="37" spans="1:9" ht="10.5" customHeight="1">
      <c r="A37" s="22"/>
      <c r="B37" s="23"/>
      <c r="C37" s="24"/>
      <c r="D37" s="24"/>
      <c r="E37" s="25"/>
      <c r="F37" s="25"/>
      <c r="G37" s="26"/>
      <c r="H37" s="27"/>
      <c r="I37" s="27"/>
    </row>
    <row r="38" spans="1:9" ht="21" customHeight="1">
      <c r="A38" s="6" t="s">
        <v>28</v>
      </c>
      <c r="C38" s="28">
        <f>SUM(H14:H36)</f>
        <v>2178000000</v>
      </c>
      <c r="D38" s="28"/>
    </row>
    <row r="39" spans="1:9" ht="8.25" customHeight="1">
      <c r="C39" s="8"/>
      <c r="H39" s="29"/>
    </row>
    <row r="40" spans="1:9" ht="16.5" customHeight="1">
      <c r="C40" s="29"/>
      <c r="D40" s="8"/>
      <c r="G40" s="30" t="s">
        <v>40</v>
      </c>
      <c r="H40" s="31"/>
      <c r="I40" s="31"/>
    </row>
    <row r="41" spans="1:9" ht="21" customHeight="1">
      <c r="B41" s="32" t="s">
        <v>29</v>
      </c>
      <c r="G41" s="33" t="s">
        <v>30</v>
      </c>
    </row>
    <row r="42" spans="1:9" ht="21" customHeight="1">
      <c r="B42" s="34" t="s">
        <v>31</v>
      </c>
      <c r="D42" s="35"/>
      <c r="G42" s="36" t="s">
        <v>32</v>
      </c>
    </row>
    <row r="43" spans="1:9" ht="21" customHeight="1">
      <c r="B43" s="34"/>
      <c r="D43" s="35"/>
      <c r="G43" s="36"/>
    </row>
    <row r="44" spans="1:9" ht="21" customHeight="1">
      <c r="B44" s="34"/>
      <c r="D44" s="35"/>
      <c r="G44" s="36"/>
    </row>
    <row r="45" spans="1:9" ht="21" hidden="1" customHeight="1">
      <c r="B45" s="34"/>
      <c r="D45" s="35"/>
      <c r="G45" s="36"/>
    </row>
    <row r="46" spans="1:9" ht="21" customHeight="1">
      <c r="B46" s="34"/>
      <c r="D46" s="35"/>
      <c r="G46" s="36"/>
    </row>
    <row r="47" spans="1:9">
      <c r="B47" s="37" t="s">
        <v>7</v>
      </c>
      <c r="C47" s="37"/>
    </row>
    <row r="48" spans="1:9" hidden="1">
      <c r="B48" s="37"/>
      <c r="C48" s="37"/>
    </row>
    <row r="49" spans="1:9" hidden="1">
      <c r="B49" s="37"/>
      <c r="C49" s="37"/>
    </row>
    <row r="50" spans="1:9" hidden="1">
      <c r="B50" s="37"/>
      <c r="C50" s="37"/>
    </row>
    <row r="51" spans="1:9" hidden="1">
      <c r="B51" s="37"/>
      <c r="C51" s="37"/>
    </row>
    <row r="52" spans="1:9" hidden="1">
      <c r="B52" s="37"/>
      <c r="C52" s="37"/>
    </row>
    <row r="53" spans="1:9" hidden="1">
      <c r="B53" s="37"/>
      <c r="C53" s="37"/>
    </row>
    <row r="54" spans="1:9" ht="5.25" hidden="1" customHeight="1"/>
    <row r="55" spans="1:9" hidden="1">
      <c r="A55" s="38" t="s">
        <v>33</v>
      </c>
    </row>
    <row r="56" spans="1:9" hidden="1">
      <c r="A56" s="68" t="s">
        <v>34</v>
      </c>
      <c r="B56" s="69"/>
      <c r="C56" s="69"/>
      <c r="D56" s="69"/>
      <c r="E56" s="69"/>
      <c r="F56" s="69"/>
      <c r="G56" s="69"/>
      <c r="H56" s="69"/>
      <c r="I56" s="69"/>
    </row>
    <row r="57" spans="1:9" ht="33" hidden="1" customHeight="1">
      <c r="A57" s="68" t="s">
        <v>35</v>
      </c>
      <c r="B57" s="68"/>
      <c r="C57" s="68"/>
      <c r="D57" s="68"/>
      <c r="E57" s="68"/>
      <c r="F57" s="68"/>
      <c r="G57" s="68"/>
      <c r="H57" s="68"/>
      <c r="I57" s="68"/>
    </row>
    <row r="58" spans="1:9" ht="17.25" customHeight="1"/>
    <row r="59" spans="1:9" ht="17.25" customHeight="1"/>
    <row r="60" spans="1:9" ht="17.25" customHeight="1"/>
    <row r="61" spans="1:9" ht="30.75" customHeight="1"/>
    <row r="63" spans="1:9" ht="33.75" customHeight="1"/>
    <row r="64" spans="1:9" ht="33.75" customHeight="1"/>
  </sheetData>
  <mergeCells count="8">
    <mergeCell ref="A56:I56"/>
    <mergeCell ref="A57:I57"/>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rintOptions horizontalCentered="1"/>
  <pageMargins left="0.45" right="0.45" top="0.25" bottom="0.25" header="0.3" footer="0.3"/>
  <pageSetup paperSize="9" scale="95" orientation="landscape"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36" workbookViewId="0">
      <selection activeCell="D50" sqref="D50"/>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2">
      <c r="A1" s="70" t="s">
        <v>9</v>
      </c>
      <c r="B1" s="70"/>
      <c r="C1" s="70"/>
      <c r="D1" s="70"/>
      <c r="E1" s="70"/>
      <c r="F1" s="70"/>
      <c r="G1" s="71"/>
      <c r="H1" s="72" t="s">
        <v>10</v>
      </c>
      <c r="I1" s="73"/>
    </row>
    <row r="2" spans="1:12">
      <c r="A2" s="70"/>
      <c r="B2" s="70"/>
      <c r="C2" s="70"/>
      <c r="D2" s="70"/>
      <c r="E2" s="70"/>
      <c r="F2" s="70"/>
      <c r="G2" s="71"/>
      <c r="H2" s="74"/>
      <c r="I2" s="75"/>
    </row>
    <row r="3" spans="1:12">
      <c r="A3" s="70"/>
      <c r="B3" s="70"/>
      <c r="C3" s="70"/>
      <c r="D3" s="70"/>
      <c r="E3" s="70"/>
      <c r="F3" s="70"/>
      <c r="G3" s="71"/>
      <c r="H3" s="74"/>
      <c r="I3" s="75"/>
    </row>
    <row r="4" spans="1:12">
      <c r="A4" s="78" t="s">
        <v>70</v>
      </c>
      <c r="B4" s="78"/>
      <c r="C4" s="78"/>
      <c r="D4" s="78"/>
      <c r="E4" s="78"/>
      <c r="F4" s="78"/>
      <c r="G4" s="79"/>
      <c r="H4" s="76"/>
      <c r="I4" s="77"/>
    </row>
    <row r="5" spans="1:12" ht="20.25">
      <c r="C5" s="7"/>
      <c r="D5" s="7"/>
    </row>
    <row r="6" spans="1:12">
      <c r="A6" s="6" t="s">
        <v>11</v>
      </c>
      <c r="E6" s="2" t="s">
        <v>12</v>
      </c>
    </row>
    <row r="7" spans="1:12">
      <c r="A7" s="6" t="s">
        <v>13</v>
      </c>
    </row>
    <row r="8" spans="1:12">
      <c r="A8" s="6" t="s">
        <v>14</v>
      </c>
    </row>
    <row r="9" spans="1:12">
      <c r="A9" s="6" t="s">
        <v>15</v>
      </c>
    </row>
    <row r="11" spans="1:12">
      <c r="A11" s="80" t="s">
        <v>16</v>
      </c>
      <c r="B11" s="82" t="s">
        <v>0</v>
      </c>
      <c r="C11" s="83"/>
      <c r="D11" s="84"/>
      <c r="E11" s="85" t="s">
        <v>17</v>
      </c>
      <c r="F11" s="85"/>
      <c r="G11" s="85"/>
      <c r="H11" s="85"/>
      <c r="I11" s="66" t="s">
        <v>3</v>
      </c>
    </row>
    <row r="12" spans="1:12" ht="28.5">
      <c r="A12" s="81"/>
      <c r="B12" s="66" t="s">
        <v>18</v>
      </c>
      <c r="C12" s="66" t="s">
        <v>4</v>
      </c>
      <c r="D12" s="66" t="s">
        <v>19</v>
      </c>
      <c r="E12" s="66" t="s">
        <v>1</v>
      </c>
      <c r="F12" s="10" t="s">
        <v>20</v>
      </c>
      <c r="G12" s="10" t="s">
        <v>2</v>
      </c>
      <c r="H12" s="11" t="s">
        <v>21</v>
      </c>
      <c r="I12" s="66"/>
    </row>
    <row r="13" spans="1:12">
      <c r="A13" s="12" t="s">
        <v>22</v>
      </c>
      <c r="B13" s="13">
        <v>2</v>
      </c>
      <c r="C13" s="13">
        <v>3</v>
      </c>
      <c r="D13" s="13">
        <v>4</v>
      </c>
      <c r="E13" s="13">
        <v>5</v>
      </c>
      <c r="F13" s="14" t="s">
        <v>23</v>
      </c>
      <c r="G13" s="14" t="s">
        <v>24</v>
      </c>
      <c r="H13" s="13">
        <v>8</v>
      </c>
      <c r="I13" s="13">
        <v>9</v>
      </c>
    </row>
    <row r="14" spans="1:12" ht="20.25" customHeight="1">
      <c r="A14" s="3">
        <v>43125</v>
      </c>
      <c r="B14" s="1" t="s">
        <v>8</v>
      </c>
      <c r="C14" s="40" t="str">
        <f>VLOOKUP(B14,[2]Vine!$A$5:$F$178,3,0)</f>
        <v>Kiên lương - Kiên Giang</v>
      </c>
      <c r="D14" s="40">
        <f>VLOOKUP(B14,[2]Vine!$A$5:$F$178,2,0)</f>
        <v>370803567</v>
      </c>
      <c r="E14" s="4" t="s">
        <v>43</v>
      </c>
      <c r="F14" s="4">
        <v>2250</v>
      </c>
      <c r="G14" s="5">
        <v>15500</v>
      </c>
      <c r="H14" s="41">
        <f t="shared" ref="H14:H15" si="0">F14*G14</f>
        <v>34875000</v>
      </c>
      <c r="I14" s="41"/>
    </row>
    <row r="15" spans="1:12" ht="20.25" customHeight="1">
      <c r="A15" s="3">
        <v>43125</v>
      </c>
      <c r="B15" s="1" t="s">
        <v>52</v>
      </c>
      <c r="C15" s="40" t="str">
        <f>VLOOKUP(B15,[2]Vine!$A$5:$F$178,3,0)</f>
        <v>Rạch Giá - Kiên Giang</v>
      </c>
      <c r="D15" s="40">
        <f>VLOOKUP(B15,[2]Vine!$A$5:$F$178,2,0)</f>
        <v>371139593</v>
      </c>
      <c r="E15" s="4" t="s">
        <v>43</v>
      </c>
      <c r="F15" s="4">
        <f>858*5-SUM(F14:F14)</f>
        <v>2040</v>
      </c>
      <c r="G15" s="5">
        <v>15500</v>
      </c>
      <c r="H15" s="41">
        <f t="shared" si="0"/>
        <v>31620000</v>
      </c>
      <c r="I15" s="41"/>
    </row>
    <row r="16" spans="1:12" ht="20.25" customHeight="1">
      <c r="A16" s="45"/>
      <c r="B16" s="46"/>
      <c r="C16" s="40"/>
      <c r="D16" s="40"/>
      <c r="E16" s="4"/>
      <c r="F16" s="4"/>
      <c r="G16" s="5"/>
      <c r="H16" s="41"/>
      <c r="I16" s="41"/>
      <c r="K16" s="47"/>
      <c r="L16" s="44"/>
    </row>
    <row r="17" spans="1:13" ht="24" customHeight="1">
      <c r="A17" s="6" t="s">
        <v>28</v>
      </c>
      <c r="C17" s="28">
        <f>SUM(H14:H16)</f>
        <v>66495000</v>
      </c>
      <c r="D17" s="28"/>
      <c r="K17" s="47"/>
      <c r="L17" s="47"/>
    </row>
    <row r="18" spans="1:13" ht="15.75" customHeight="1">
      <c r="C18" s="29"/>
      <c r="D18" s="8"/>
      <c r="G18" s="30" t="s">
        <v>69</v>
      </c>
      <c r="H18" s="31"/>
      <c r="I18" s="31"/>
      <c r="K18" s="47"/>
      <c r="L18" s="47"/>
      <c r="M18" s="47"/>
    </row>
    <row r="19" spans="1:13">
      <c r="B19" s="32" t="s">
        <v>29</v>
      </c>
      <c r="G19" s="33" t="s">
        <v>30</v>
      </c>
      <c r="K19" s="47"/>
      <c r="L19" s="48"/>
    </row>
    <row r="20" spans="1:13">
      <c r="B20" s="34" t="s">
        <v>31</v>
      </c>
      <c r="D20" s="35"/>
      <c r="G20" s="36" t="s">
        <v>32</v>
      </c>
      <c r="K20" s="47"/>
      <c r="L20" s="49"/>
      <c r="M20" s="47"/>
    </row>
    <row r="21" spans="1:13">
      <c r="B21" s="34"/>
      <c r="D21" s="35"/>
      <c r="G21" s="36"/>
      <c r="K21" s="47"/>
      <c r="L21" s="49"/>
    </row>
    <row r="22" spans="1:13">
      <c r="B22" s="34"/>
      <c r="D22" s="35"/>
      <c r="G22" s="36"/>
    </row>
    <row r="23" spans="1:13">
      <c r="B23" s="34"/>
      <c r="D23" s="35"/>
      <c r="G23" s="36"/>
    </row>
    <row r="24" spans="1:13" ht="12" customHeight="1">
      <c r="B24" s="34"/>
      <c r="D24" s="35"/>
      <c r="G24" s="36"/>
    </row>
    <row r="25" spans="1:13" ht="4.5" hidden="1" customHeight="1">
      <c r="B25" s="34"/>
      <c r="D25" s="35"/>
      <c r="G25" s="36"/>
    </row>
    <row r="26" spans="1:13">
      <c r="B26" s="37" t="s">
        <v>7</v>
      </c>
      <c r="C26" s="37"/>
      <c r="F26" s="86"/>
      <c r="G26" s="86"/>
      <c r="H26" s="86"/>
    </row>
    <row r="27" spans="1:13">
      <c r="A27" s="38"/>
    </row>
    <row r="28" spans="1:13" ht="32.25" customHeight="1">
      <c r="A28" s="68"/>
      <c r="B28" s="69"/>
      <c r="C28" s="69"/>
      <c r="D28" s="69"/>
      <c r="E28" s="69"/>
      <c r="F28" s="69"/>
      <c r="G28" s="69"/>
      <c r="H28" s="69"/>
      <c r="I28" s="69"/>
    </row>
    <row r="29" spans="1:13" ht="34.5" customHeight="1">
      <c r="A29" s="68"/>
      <c r="B29" s="68"/>
      <c r="C29" s="68"/>
      <c r="D29" s="68"/>
      <c r="E29" s="68"/>
      <c r="F29" s="68"/>
      <c r="G29" s="68"/>
      <c r="H29" s="68"/>
      <c r="I29" s="68"/>
    </row>
    <row r="30" spans="1:13">
      <c r="A30" s="70" t="s">
        <v>9</v>
      </c>
      <c r="B30" s="70"/>
      <c r="C30" s="70"/>
      <c r="D30" s="70"/>
      <c r="E30" s="70"/>
      <c r="F30" s="70"/>
      <c r="G30" s="71"/>
      <c r="H30" s="72" t="s">
        <v>10</v>
      </c>
      <c r="I30" s="73"/>
    </row>
    <row r="31" spans="1:13">
      <c r="A31" s="70"/>
      <c r="B31" s="70"/>
      <c r="C31" s="70"/>
      <c r="D31" s="70"/>
      <c r="E31" s="70"/>
      <c r="F31" s="70"/>
      <c r="G31" s="71"/>
      <c r="H31" s="74"/>
      <c r="I31" s="75"/>
    </row>
    <row r="32" spans="1:13">
      <c r="A32" s="70"/>
      <c r="B32" s="70"/>
      <c r="C32" s="70"/>
      <c r="D32" s="70"/>
      <c r="E32" s="70"/>
      <c r="F32" s="70"/>
      <c r="G32" s="71"/>
      <c r="H32" s="74"/>
      <c r="I32" s="75"/>
    </row>
    <row r="33" spans="1:13">
      <c r="A33" s="78" t="s">
        <v>70</v>
      </c>
      <c r="B33" s="78"/>
      <c r="C33" s="78"/>
      <c r="D33" s="78"/>
      <c r="E33" s="78"/>
      <c r="F33" s="78"/>
      <c r="G33" s="79"/>
      <c r="H33" s="76"/>
      <c r="I33" s="77"/>
    </row>
    <row r="34" spans="1:13" ht="20.25">
      <c r="C34" s="7"/>
      <c r="D34" s="7"/>
    </row>
    <row r="35" spans="1:13">
      <c r="A35" s="6" t="s">
        <v>11</v>
      </c>
      <c r="E35" s="2" t="s">
        <v>12</v>
      </c>
    </row>
    <row r="36" spans="1:13">
      <c r="A36" s="6" t="s">
        <v>13</v>
      </c>
    </row>
    <row r="37" spans="1:13">
      <c r="A37" s="6" t="s">
        <v>14</v>
      </c>
    </row>
    <row r="38" spans="1:13">
      <c r="A38" s="6" t="s">
        <v>15</v>
      </c>
    </row>
    <row r="40" spans="1:13">
      <c r="A40" s="80" t="s">
        <v>16</v>
      </c>
      <c r="B40" s="82" t="s">
        <v>0</v>
      </c>
      <c r="C40" s="83"/>
      <c r="D40" s="84"/>
      <c r="E40" s="85" t="s">
        <v>17</v>
      </c>
      <c r="F40" s="85"/>
      <c r="G40" s="85"/>
      <c r="H40" s="85"/>
      <c r="I40" s="66" t="s">
        <v>3</v>
      </c>
    </row>
    <row r="41" spans="1:13" ht="28.5">
      <c r="A41" s="81"/>
      <c r="B41" s="66" t="s">
        <v>18</v>
      </c>
      <c r="C41" s="66" t="s">
        <v>4</v>
      </c>
      <c r="D41" s="66" t="s">
        <v>19</v>
      </c>
      <c r="E41" s="66" t="s">
        <v>1</v>
      </c>
      <c r="F41" s="10" t="s">
        <v>20</v>
      </c>
      <c r="G41" s="10" t="s">
        <v>2</v>
      </c>
      <c r="H41" s="11" t="s">
        <v>21</v>
      </c>
      <c r="I41" s="66"/>
    </row>
    <row r="42" spans="1:13">
      <c r="A42" s="12" t="s">
        <v>22</v>
      </c>
      <c r="B42" s="13">
        <v>2</v>
      </c>
      <c r="C42" s="13">
        <v>3</v>
      </c>
      <c r="D42" s="13">
        <v>4</v>
      </c>
      <c r="E42" s="13">
        <v>5</v>
      </c>
      <c r="F42" s="14" t="s">
        <v>23</v>
      </c>
      <c r="G42" s="14" t="s">
        <v>24</v>
      </c>
      <c r="H42" s="13">
        <v>8</v>
      </c>
      <c r="I42" s="13">
        <v>9</v>
      </c>
    </row>
    <row r="43" spans="1:13" ht="21.75" customHeight="1">
      <c r="A43" s="3">
        <v>43118</v>
      </c>
      <c r="B43" s="1" t="s">
        <v>6</v>
      </c>
      <c r="C43" s="40" t="str">
        <f>VLOOKUP(B43,[2]Vine!$A$5:$F$178,3,0)</f>
        <v>Phan Thiết - Bình Thuận</v>
      </c>
      <c r="D43" s="40">
        <f>VLOOKUP(B43,[2]Vine!$A$5:$F$178,2,0)</f>
        <v>260178873</v>
      </c>
      <c r="E43" s="4" t="s">
        <v>5</v>
      </c>
      <c r="F43" s="4">
        <v>4590</v>
      </c>
      <c r="G43" s="5">
        <v>15000</v>
      </c>
      <c r="H43" s="41">
        <f t="shared" ref="H43:H44" si="1">F43*G43</f>
        <v>68850000</v>
      </c>
      <c r="I43" s="41"/>
    </row>
    <row r="44" spans="1:13" ht="21.75" customHeight="1">
      <c r="A44" s="3">
        <v>43118</v>
      </c>
      <c r="B44" s="1" t="s">
        <v>46</v>
      </c>
      <c r="C44" s="40" t="str">
        <f>VLOOKUP(B44,[2]Vine!$A$5:$F$178,3,0)</f>
        <v>Long Hương - Bình Thuận</v>
      </c>
      <c r="D44" s="40" t="str">
        <f>VLOOKUP(B44,[2]Vine!$A$5:$F$178,2,0)</f>
        <v>020714486</v>
      </c>
      <c r="E44" s="4" t="s">
        <v>5</v>
      </c>
      <c r="F44" s="4">
        <f>3900*2.5-SUM(F43:F43)</f>
        <v>5160</v>
      </c>
      <c r="G44" s="5">
        <v>15000</v>
      </c>
      <c r="H44" s="41">
        <f t="shared" si="1"/>
        <v>77400000</v>
      </c>
      <c r="I44" s="41"/>
    </row>
    <row r="45" spans="1:13" ht="21.75" customHeight="1">
      <c r="A45" s="45"/>
      <c r="B45" s="46"/>
      <c r="C45" s="40"/>
      <c r="D45" s="40"/>
      <c r="E45" s="4"/>
      <c r="F45" s="4"/>
      <c r="G45" s="5"/>
      <c r="H45" s="41"/>
      <c r="I45" s="41"/>
      <c r="K45" s="47"/>
      <c r="L45" s="44"/>
    </row>
    <row r="46" spans="1:13" ht="24" customHeight="1">
      <c r="A46" s="6" t="s">
        <v>28</v>
      </c>
      <c r="C46" s="28">
        <f>SUM(H43:H45)</f>
        <v>146250000</v>
      </c>
      <c r="D46" s="28"/>
      <c r="K46" s="47"/>
      <c r="L46" s="47"/>
    </row>
    <row r="47" spans="1:13" ht="15.75" customHeight="1">
      <c r="C47" s="29"/>
      <c r="D47" s="8"/>
      <c r="G47" s="30" t="s">
        <v>69</v>
      </c>
      <c r="H47" s="31"/>
      <c r="I47" s="31"/>
      <c r="K47" s="47"/>
      <c r="L47" s="47"/>
      <c r="M47" s="47"/>
    </row>
    <row r="48" spans="1:13">
      <c r="B48" s="32" t="s">
        <v>29</v>
      </c>
      <c r="G48" s="33" t="s">
        <v>30</v>
      </c>
      <c r="K48" s="47"/>
      <c r="L48" s="48"/>
    </row>
    <row r="49" spans="2:13">
      <c r="B49" s="34" t="s">
        <v>31</v>
      </c>
      <c r="D49" s="35"/>
      <c r="G49" s="36" t="s">
        <v>32</v>
      </c>
      <c r="K49" s="47"/>
      <c r="L49" s="49"/>
      <c r="M49" s="47"/>
    </row>
    <row r="50" spans="2:13">
      <c r="B50" s="34"/>
      <c r="D50" s="35"/>
      <c r="G50" s="36"/>
      <c r="K50" s="47"/>
      <c r="L50" s="49"/>
    </row>
    <row r="51" spans="2:13">
      <c r="B51" s="34"/>
      <c r="D51" s="35"/>
      <c r="G51" s="36"/>
    </row>
    <row r="52" spans="2:13">
      <c r="B52" s="34"/>
      <c r="D52" s="35"/>
      <c r="G52" s="36"/>
    </row>
    <row r="53" spans="2:13" ht="12" customHeight="1">
      <c r="B53" s="34"/>
      <c r="D53" s="35"/>
      <c r="G53" s="36"/>
    </row>
    <row r="54" spans="2:13" ht="4.5" hidden="1" customHeight="1">
      <c r="B54" s="34"/>
      <c r="D54" s="35"/>
      <c r="G54" s="36"/>
    </row>
    <row r="55" spans="2:13">
      <c r="B55" s="37" t="s">
        <v>7</v>
      </c>
      <c r="C55" s="37"/>
      <c r="F55" s="86"/>
      <c r="G55" s="86"/>
      <c r="H55" s="86"/>
    </row>
  </sheetData>
  <mergeCells count="16">
    <mergeCell ref="F26:H26"/>
    <mergeCell ref="A28:I28"/>
    <mergeCell ref="A29:I29"/>
    <mergeCell ref="A1:G3"/>
    <mergeCell ref="H1:I4"/>
    <mergeCell ref="A4:G4"/>
    <mergeCell ref="A11:A12"/>
    <mergeCell ref="B11:D11"/>
    <mergeCell ref="E11:H11"/>
    <mergeCell ref="F55:H55"/>
    <mergeCell ref="A30:G32"/>
    <mergeCell ref="H30:I33"/>
    <mergeCell ref="A33:G33"/>
    <mergeCell ref="A40:A41"/>
    <mergeCell ref="B40:D40"/>
    <mergeCell ref="E40:H40"/>
  </mergeCells>
  <conditionalFormatting sqref="C5:E6 F6">
    <cfRule type="cellIs" dxfId="2" priority="2" stopIfTrue="1" operator="equal">
      <formula>"Döõ lieäu sai"</formula>
    </cfRule>
  </conditionalFormatting>
  <conditionalFormatting sqref="C34:E35 F35">
    <cfRule type="cellIs" dxfId="1" priority="1" stopIfTrue="1" operator="equal">
      <formula>"Döõ lieäu sai"</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topLeftCell="A12" workbookViewId="0">
      <selection activeCell="F14" sqref="F14:G31"/>
    </sheetView>
  </sheetViews>
  <sheetFormatPr defaultRowHeight="17.25"/>
  <cols>
    <col min="1" max="1" width="9.75" style="6" customWidth="1"/>
    <col min="2" max="2" width="21.125" style="2" customWidth="1"/>
    <col min="3" max="3" width="21.625" style="2" customWidth="1"/>
    <col min="4" max="4" width="12.125" style="2" customWidth="1"/>
    <col min="5" max="5" width="13.375" style="2" customWidth="1"/>
    <col min="6" max="6" width="9.75" style="8" customWidth="1"/>
    <col min="7" max="7" width="9.25" style="8"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0.5" customHeight="1">
      <c r="A1" s="70" t="s">
        <v>9</v>
      </c>
      <c r="B1" s="70"/>
      <c r="C1" s="70"/>
      <c r="D1" s="70"/>
      <c r="E1" s="70"/>
      <c r="F1" s="70"/>
      <c r="G1" s="71"/>
      <c r="H1" s="72" t="s">
        <v>10</v>
      </c>
      <c r="I1" s="73"/>
    </row>
    <row r="2" spans="1:9" ht="12" customHeight="1">
      <c r="A2" s="70"/>
      <c r="B2" s="70"/>
      <c r="C2" s="70"/>
      <c r="D2" s="70"/>
      <c r="E2" s="70"/>
      <c r="F2" s="70"/>
      <c r="G2" s="71"/>
      <c r="H2" s="74"/>
      <c r="I2" s="75"/>
    </row>
    <row r="3" spans="1:9" ht="8.25" customHeight="1">
      <c r="A3" s="70"/>
      <c r="B3" s="70"/>
      <c r="C3" s="70"/>
      <c r="D3" s="70"/>
      <c r="E3" s="70"/>
      <c r="F3" s="70"/>
      <c r="G3" s="71"/>
      <c r="H3" s="74"/>
      <c r="I3" s="75"/>
    </row>
    <row r="4" spans="1:9">
      <c r="A4" s="78" t="s">
        <v>71</v>
      </c>
      <c r="B4" s="78"/>
      <c r="C4" s="78"/>
      <c r="D4" s="78"/>
      <c r="E4" s="78"/>
      <c r="F4" s="78"/>
      <c r="G4" s="79"/>
      <c r="H4" s="76"/>
      <c r="I4" s="77"/>
    </row>
    <row r="5" spans="1:9" ht="10.5" customHeight="1">
      <c r="C5" s="7"/>
      <c r="D5" s="7"/>
    </row>
    <row r="6" spans="1:9" ht="18.75" customHeight="1">
      <c r="A6" s="6" t="s">
        <v>11</v>
      </c>
      <c r="E6" s="2" t="s">
        <v>12</v>
      </c>
    </row>
    <row r="7" spans="1:9" ht="18.75" customHeight="1">
      <c r="A7" s="6" t="s">
        <v>13</v>
      </c>
    </row>
    <row r="8" spans="1:9" ht="18.75" customHeight="1">
      <c r="A8" s="6" t="s">
        <v>14</v>
      </c>
    </row>
    <row r="9" spans="1:9" ht="18.75" customHeight="1">
      <c r="A9" s="6" t="s">
        <v>15</v>
      </c>
    </row>
    <row r="10" spans="1:9" ht="9" customHeight="1"/>
    <row r="11" spans="1:9" ht="19.5" customHeight="1">
      <c r="A11" s="80" t="s">
        <v>16</v>
      </c>
      <c r="B11" s="82" t="s">
        <v>0</v>
      </c>
      <c r="C11" s="83"/>
      <c r="D11" s="84"/>
      <c r="E11" s="85" t="s">
        <v>17</v>
      </c>
      <c r="F11" s="85"/>
      <c r="G11" s="85"/>
      <c r="H11" s="85"/>
      <c r="I11" s="67" t="s">
        <v>3</v>
      </c>
    </row>
    <row r="12" spans="1:9" ht="36.75" customHeight="1">
      <c r="A12" s="81"/>
      <c r="B12" s="67" t="s">
        <v>18</v>
      </c>
      <c r="C12" s="67" t="s">
        <v>4</v>
      </c>
      <c r="D12" s="67" t="s">
        <v>19</v>
      </c>
      <c r="E12" s="67" t="s">
        <v>1</v>
      </c>
      <c r="F12" s="10" t="s">
        <v>20</v>
      </c>
      <c r="G12" s="10" t="s">
        <v>2</v>
      </c>
      <c r="H12" s="11" t="s">
        <v>21</v>
      </c>
      <c r="I12" s="67"/>
    </row>
    <row r="13" spans="1:9" ht="13.5" customHeight="1">
      <c r="A13" s="12" t="s">
        <v>22</v>
      </c>
      <c r="B13" s="13">
        <v>2</v>
      </c>
      <c r="C13" s="13">
        <v>3</v>
      </c>
      <c r="D13" s="13">
        <v>4</v>
      </c>
      <c r="E13" s="13">
        <v>5</v>
      </c>
      <c r="F13" s="14" t="s">
        <v>23</v>
      </c>
      <c r="G13" s="14" t="s">
        <v>24</v>
      </c>
      <c r="H13" s="13">
        <v>8</v>
      </c>
      <c r="I13" s="13">
        <v>9</v>
      </c>
    </row>
    <row r="14" spans="1:9" ht="21.75" customHeight="1">
      <c r="A14" s="15">
        <v>43115</v>
      </c>
      <c r="B14" s="55" t="s">
        <v>55</v>
      </c>
      <c r="C14" s="16" t="str">
        <f>VLOOKUP(B14,[4]Vine!$A$5:$F$78,3,0)</f>
        <v>Ba Tri - Bến Tre</v>
      </c>
      <c r="D14" s="17">
        <f>VLOOKUP(B14,[4]Vine!$A$5:$F$78,2,0)</f>
        <v>320807672</v>
      </c>
      <c r="E14" s="18" t="s">
        <v>56</v>
      </c>
      <c r="F14" s="18">
        <v>5085</v>
      </c>
      <c r="G14" s="19">
        <v>16500</v>
      </c>
      <c r="H14" s="19">
        <f>F14*G14</f>
        <v>83902500</v>
      </c>
      <c r="I14" s="19"/>
    </row>
    <row r="15" spans="1:9" ht="21.75" customHeight="1">
      <c r="A15" s="15">
        <v>43115</v>
      </c>
      <c r="B15" s="55" t="s">
        <v>57</v>
      </c>
      <c r="C15" s="60" t="str">
        <f>VLOOKUP(B15,[4]Vine!$A$5:$F$78,3,0)</f>
        <v>Giồng Trôm - Bến Tre</v>
      </c>
      <c r="D15" s="61">
        <f>VLOOKUP(B15,[4]Vine!$A$5:$F$78,2,0)</f>
        <v>320878054</v>
      </c>
      <c r="E15" s="18" t="s">
        <v>56</v>
      </c>
      <c r="F15" s="20">
        <v>5160</v>
      </c>
      <c r="G15" s="19">
        <v>16500</v>
      </c>
      <c r="H15" s="21">
        <f t="shared" ref="H15:H20" si="0">F15*G15</f>
        <v>85140000</v>
      </c>
      <c r="I15" s="21"/>
    </row>
    <row r="16" spans="1:9" ht="21.75" customHeight="1">
      <c r="A16" s="15">
        <v>43115</v>
      </c>
      <c r="B16" s="1" t="s">
        <v>58</v>
      </c>
      <c r="C16" s="60" t="str">
        <f>VLOOKUP(B16,[4]Vine!$A$5:$F$78,3,0)</f>
        <v>Giồng Trôm - Bến Tre</v>
      </c>
      <c r="D16" s="61">
        <f>VLOOKUP(B16,[4]Vine!$A$5:$F$78,2,0)</f>
        <v>320878272</v>
      </c>
      <c r="E16" s="18" t="s">
        <v>56</v>
      </c>
      <c r="F16" s="20">
        <v>5045</v>
      </c>
      <c r="G16" s="19">
        <v>16500</v>
      </c>
      <c r="H16" s="21">
        <f t="shared" si="0"/>
        <v>83242500</v>
      </c>
      <c r="I16" s="21"/>
    </row>
    <row r="17" spans="1:9" ht="21.75" customHeight="1">
      <c r="A17" s="15">
        <v>43118</v>
      </c>
      <c r="B17" s="55" t="s">
        <v>57</v>
      </c>
      <c r="C17" s="60" t="str">
        <f>VLOOKUP(B17,[4]Vine!$A$5:$F$78,3,0)</f>
        <v>Giồng Trôm - Bến Tre</v>
      </c>
      <c r="D17" s="61">
        <f>VLOOKUP(B17,[4]Vine!$A$5:$F$78,2,0)</f>
        <v>320878054</v>
      </c>
      <c r="E17" s="18" t="s">
        <v>56</v>
      </c>
      <c r="F17" s="20">
        <v>5867</v>
      </c>
      <c r="G17" s="19">
        <v>16500</v>
      </c>
      <c r="H17" s="21">
        <f t="shared" si="0"/>
        <v>96805500</v>
      </c>
      <c r="I17" s="21"/>
    </row>
    <row r="18" spans="1:9" ht="21.75" customHeight="1">
      <c r="A18" s="15">
        <v>43118</v>
      </c>
      <c r="B18" s="1" t="s">
        <v>58</v>
      </c>
      <c r="C18" s="60" t="str">
        <f>VLOOKUP(B18,[4]Vine!$A$5:$F$78,3,0)</f>
        <v>Giồng Trôm - Bến Tre</v>
      </c>
      <c r="D18" s="61">
        <f>VLOOKUP(B18,[4]Vine!$A$5:$F$78,2,0)</f>
        <v>320878272</v>
      </c>
      <c r="E18" s="18" t="s">
        <v>56</v>
      </c>
      <c r="F18" s="20">
        <v>5240</v>
      </c>
      <c r="G18" s="19">
        <v>16500</v>
      </c>
      <c r="H18" s="21">
        <f t="shared" si="0"/>
        <v>86460000</v>
      </c>
      <c r="I18" s="21"/>
    </row>
    <row r="19" spans="1:9" ht="21.75" customHeight="1">
      <c r="A19" s="15">
        <v>43118</v>
      </c>
      <c r="B19" s="55" t="s">
        <v>55</v>
      </c>
      <c r="C19" s="60" t="str">
        <f>VLOOKUP(B19,[4]Vine!$A$5:$F$78,3,0)</f>
        <v>Ba Tri - Bến Tre</v>
      </c>
      <c r="D19" s="61">
        <f>VLOOKUP(B19,[4]Vine!$A$5:$F$78,2,0)</f>
        <v>320807672</v>
      </c>
      <c r="E19" s="18" t="s">
        <v>56</v>
      </c>
      <c r="F19" s="20">
        <v>5045</v>
      </c>
      <c r="G19" s="19">
        <v>16500</v>
      </c>
      <c r="H19" s="21">
        <f t="shared" si="0"/>
        <v>83242500</v>
      </c>
      <c r="I19" s="21"/>
    </row>
    <row r="20" spans="1:9" ht="21.75" customHeight="1">
      <c r="A20" s="15">
        <v>43123</v>
      </c>
      <c r="B20" s="55" t="s">
        <v>57</v>
      </c>
      <c r="C20" s="60" t="str">
        <f>VLOOKUP(B20,[4]Vine!$A$5:$F$78,3,0)</f>
        <v>Giồng Trôm - Bến Tre</v>
      </c>
      <c r="D20" s="61">
        <f>VLOOKUP(B20,[4]Vine!$A$5:$F$78,2,0)</f>
        <v>320878054</v>
      </c>
      <c r="E20" s="18" t="s">
        <v>56</v>
      </c>
      <c r="F20" s="20">
        <f>2880*11-SUM(F9:F18)</f>
        <v>5283</v>
      </c>
      <c r="G20" s="19">
        <v>16500</v>
      </c>
      <c r="H20" s="21">
        <f t="shared" si="0"/>
        <v>87169500</v>
      </c>
      <c r="I20" s="21"/>
    </row>
    <row r="21" spans="1:9" ht="21.75" customHeight="1">
      <c r="A21" s="15">
        <v>43123</v>
      </c>
      <c r="B21" s="1" t="s">
        <v>58</v>
      </c>
      <c r="C21" s="60" t="str">
        <f>VLOOKUP(B21,[4]Vine!$A$5:$F$78,3,0)</f>
        <v>Giồng Trôm - Bến Tre</v>
      </c>
      <c r="D21" s="61">
        <f>VLOOKUP(B21,[4]Vine!$A$5:$F$78,2,0)</f>
        <v>320878272</v>
      </c>
      <c r="E21" s="18" t="s">
        <v>56</v>
      </c>
      <c r="F21" s="20">
        <v>5028</v>
      </c>
      <c r="G21" s="19">
        <v>16500</v>
      </c>
      <c r="H21" s="21">
        <f t="shared" ref="H21:H29" si="1">F21*G21</f>
        <v>82962000</v>
      </c>
      <c r="I21" s="21"/>
    </row>
    <row r="22" spans="1:9" ht="21.75" customHeight="1">
      <c r="A22" s="15">
        <v>43123</v>
      </c>
      <c r="B22" s="55" t="s">
        <v>55</v>
      </c>
      <c r="C22" s="60" t="str">
        <f>VLOOKUP(B22,[4]Vine!$A$5:$F$78,3,0)</f>
        <v>Ba Tri - Bến Tre</v>
      </c>
      <c r="D22" s="61">
        <f>VLOOKUP(B22,[4]Vine!$A$5:$F$78,2,0)</f>
        <v>320807672</v>
      </c>
      <c r="E22" s="18" t="s">
        <v>56</v>
      </c>
      <c r="F22" s="20">
        <v>5140</v>
      </c>
      <c r="G22" s="19">
        <v>16500</v>
      </c>
      <c r="H22" s="21">
        <f t="shared" si="1"/>
        <v>84810000</v>
      </c>
      <c r="I22" s="21"/>
    </row>
    <row r="23" spans="1:9" ht="21.75" customHeight="1">
      <c r="A23" s="15">
        <v>43126</v>
      </c>
      <c r="B23" s="55" t="s">
        <v>57</v>
      </c>
      <c r="C23" s="60" t="str">
        <f>VLOOKUP(B23,[4]Vine!$A$5:$F$78,3,0)</f>
        <v>Giồng Trôm - Bến Tre</v>
      </c>
      <c r="D23" s="61">
        <f>VLOOKUP(B23,[4]Vine!$A$5:$F$78,2,0)</f>
        <v>320878054</v>
      </c>
      <c r="E23" s="18" t="s">
        <v>56</v>
      </c>
      <c r="F23" s="20">
        <v>5760</v>
      </c>
      <c r="G23" s="19">
        <v>16500</v>
      </c>
      <c r="H23" s="21">
        <f t="shared" si="1"/>
        <v>95040000</v>
      </c>
      <c r="I23" s="21"/>
    </row>
    <row r="24" spans="1:9" ht="21.75" customHeight="1">
      <c r="A24" s="15">
        <v>43126</v>
      </c>
      <c r="B24" s="1" t="s">
        <v>58</v>
      </c>
      <c r="C24" s="60" t="str">
        <f>VLOOKUP(B24,[4]Vine!$A$5:$F$78,3,0)</f>
        <v>Giồng Trôm - Bến Tre</v>
      </c>
      <c r="D24" s="61">
        <f>VLOOKUP(B24,[4]Vine!$A$5:$F$78,2,0)</f>
        <v>320878272</v>
      </c>
      <c r="E24" s="18" t="s">
        <v>56</v>
      </c>
      <c r="F24" s="20">
        <v>5360</v>
      </c>
      <c r="G24" s="19">
        <v>16500</v>
      </c>
      <c r="H24" s="21">
        <f t="shared" si="1"/>
        <v>88440000</v>
      </c>
      <c r="I24" s="21"/>
    </row>
    <row r="25" spans="1:9" ht="21.75" customHeight="1">
      <c r="A25" s="15">
        <v>43126</v>
      </c>
      <c r="B25" s="55" t="s">
        <v>55</v>
      </c>
      <c r="C25" s="60" t="str">
        <f>VLOOKUP(B25,[4]Vine!$A$5:$F$78,3,0)</f>
        <v>Ba Tri - Bến Tre</v>
      </c>
      <c r="D25" s="61">
        <f>VLOOKUP(B25,[4]Vine!$A$5:$F$78,2,0)</f>
        <v>320807672</v>
      </c>
      <c r="E25" s="18" t="s">
        <v>56</v>
      </c>
      <c r="F25" s="20">
        <f>2880*11*2-SUM(F14:F24)</f>
        <v>5347</v>
      </c>
      <c r="G25" s="19">
        <v>16500</v>
      </c>
      <c r="H25" s="21">
        <f t="shared" si="1"/>
        <v>88225500</v>
      </c>
      <c r="I25" s="21"/>
    </row>
    <row r="26" spans="1:9" ht="21.75" customHeight="1">
      <c r="A26" s="15">
        <v>43128</v>
      </c>
      <c r="B26" s="55" t="s">
        <v>57</v>
      </c>
      <c r="C26" s="60" t="str">
        <f>VLOOKUP(B26,[4]Vine!$A$5:$F$78,3,0)</f>
        <v>Giồng Trôm - Bến Tre</v>
      </c>
      <c r="D26" s="61">
        <f>VLOOKUP(B26,[4]Vine!$A$5:$F$78,2,0)</f>
        <v>320878054</v>
      </c>
      <c r="E26" s="18" t="s">
        <v>56</v>
      </c>
      <c r="F26" s="20">
        <v>5480</v>
      </c>
      <c r="G26" s="19">
        <v>16500</v>
      </c>
      <c r="H26" s="21">
        <f t="shared" si="1"/>
        <v>90420000</v>
      </c>
      <c r="I26" s="21"/>
    </row>
    <row r="27" spans="1:9" ht="21.75" customHeight="1">
      <c r="A27" s="15">
        <v>43128</v>
      </c>
      <c r="B27" s="1" t="s">
        <v>58</v>
      </c>
      <c r="C27" s="60" t="str">
        <f>VLOOKUP(B27,[4]Vine!$A$5:$F$78,3,0)</f>
        <v>Giồng Trôm - Bến Tre</v>
      </c>
      <c r="D27" s="61">
        <f>VLOOKUP(B27,[4]Vine!$A$5:$F$78,2,0)</f>
        <v>320878272</v>
      </c>
      <c r="E27" s="18" t="s">
        <v>56</v>
      </c>
      <c r="F27" s="20">
        <v>5346</v>
      </c>
      <c r="G27" s="19">
        <v>16500</v>
      </c>
      <c r="H27" s="21">
        <f t="shared" si="1"/>
        <v>88209000</v>
      </c>
      <c r="I27" s="21"/>
    </row>
    <row r="28" spans="1:9" ht="21.75" customHeight="1">
      <c r="A28" s="15">
        <v>43128</v>
      </c>
      <c r="B28" s="55" t="s">
        <v>55</v>
      </c>
      <c r="C28" s="60" t="str">
        <f>VLOOKUP(B28,[4]Vine!$A$5:$F$78,3,0)</f>
        <v>Ba Tri - Bến Tre</v>
      </c>
      <c r="D28" s="61">
        <f>VLOOKUP(B28,[4]Vine!$A$5:$F$78,2,0)</f>
        <v>320807672</v>
      </c>
      <c r="E28" s="18" t="s">
        <v>56</v>
      </c>
      <c r="F28" s="20">
        <v>5120</v>
      </c>
      <c r="G28" s="19">
        <v>16500</v>
      </c>
      <c r="H28" s="21">
        <f t="shared" si="1"/>
        <v>84480000</v>
      </c>
      <c r="I28" s="21"/>
    </row>
    <row r="29" spans="1:9" ht="21.75" customHeight="1">
      <c r="A29" s="15">
        <v>43131</v>
      </c>
      <c r="B29" s="55" t="s">
        <v>57</v>
      </c>
      <c r="C29" s="60" t="str">
        <f>VLOOKUP(B29,[4]Vine!$A$5:$F$78,3,0)</f>
        <v>Giồng Trôm - Bến Tre</v>
      </c>
      <c r="D29" s="61">
        <f>VLOOKUP(B29,[4]Vine!$A$5:$F$78,2,0)</f>
        <v>320878054</v>
      </c>
      <c r="E29" s="18" t="s">
        <v>56</v>
      </c>
      <c r="F29" s="20">
        <v>5548</v>
      </c>
      <c r="G29" s="19">
        <v>16500</v>
      </c>
      <c r="H29" s="21">
        <f t="shared" si="1"/>
        <v>91542000</v>
      </c>
      <c r="I29" s="21"/>
    </row>
    <row r="30" spans="1:9" ht="21.75" customHeight="1">
      <c r="A30" s="15">
        <v>43131</v>
      </c>
      <c r="B30" s="1" t="s">
        <v>58</v>
      </c>
      <c r="C30" s="60" t="str">
        <f>VLOOKUP(B30,[4]Vine!$A$5:$F$78,3,0)</f>
        <v>Giồng Trôm - Bến Tre</v>
      </c>
      <c r="D30" s="61">
        <f>VLOOKUP(B30,[4]Vine!$A$5:$F$78,2,0)</f>
        <v>320878272</v>
      </c>
      <c r="E30" s="18" t="s">
        <v>56</v>
      </c>
      <c r="F30" s="20">
        <v>5240</v>
      </c>
      <c r="G30" s="19">
        <v>16500</v>
      </c>
      <c r="H30" s="21">
        <f t="shared" ref="H30:H31" si="2">F30*G30</f>
        <v>86460000</v>
      </c>
      <c r="I30" s="21"/>
    </row>
    <row r="31" spans="1:9" ht="21.75" customHeight="1">
      <c r="A31" s="15">
        <v>43131</v>
      </c>
      <c r="B31" s="55" t="s">
        <v>55</v>
      </c>
      <c r="C31" s="60" t="str">
        <f>VLOOKUP(B31,[4]Vine!$A$5:$F$78,3,0)</f>
        <v>Ba Tri - Bến Tre</v>
      </c>
      <c r="D31" s="61">
        <f>VLOOKUP(B31,[4]Vine!$A$5:$F$78,2,0)</f>
        <v>320807672</v>
      </c>
      <c r="E31" s="18" t="s">
        <v>56</v>
      </c>
      <c r="F31" s="20">
        <f>2880*11*3-SUM(F14:F30)</f>
        <v>4946</v>
      </c>
      <c r="G31" s="19">
        <v>16500</v>
      </c>
      <c r="H31" s="21">
        <f t="shared" si="2"/>
        <v>81609000</v>
      </c>
      <c r="I31" s="21"/>
    </row>
    <row r="32" spans="1:9" ht="21.75" customHeight="1">
      <c r="A32" s="62"/>
      <c r="B32" s="1"/>
      <c r="C32" s="60"/>
      <c r="D32" s="61"/>
      <c r="E32" s="20"/>
      <c r="F32" s="20"/>
      <c r="G32" s="21"/>
      <c r="H32" s="21"/>
      <c r="I32" s="21"/>
    </row>
    <row r="33" spans="1:9" ht="21.75" customHeight="1">
      <c r="A33" s="6" t="s">
        <v>28</v>
      </c>
      <c r="C33" s="28">
        <f>SUM(H14:H32)</f>
        <v>1568160000</v>
      </c>
      <c r="D33" s="28"/>
    </row>
    <row r="34" spans="1:9" ht="8.25" customHeight="1">
      <c r="C34" s="8"/>
      <c r="H34" s="29"/>
    </row>
    <row r="35" spans="1:9" ht="16.5" customHeight="1">
      <c r="C35" s="29"/>
      <c r="D35" s="8"/>
      <c r="G35" s="30" t="s">
        <v>72</v>
      </c>
      <c r="H35" s="31"/>
      <c r="I35" s="31"/>
    </row>
    <row r="36" spans="1:9" ht="21" customHeight="1">
      <c r="B36" s="32" t="s">
        <v>29</v>
      </c>
      <c r="G36" s="33" t="s">
        <v>30</v>
      </c>
    </row>
    <row r="37" spans="1:9" ht="21" customHeight="1">
      <c r="B37" s="34" t="s">
        <v>31</v>
      </c>
      <c r="D37" s="35"/>
      <c r="G37" s="36" t="s">
        <v>32</v>
      </c>
    </row>
    <row r="38" spans="1:9" ht="12" customHeight="1">
      <c r="B38" s="34"/>
      <c r="D38" s="35"/>
      <c r="G38" s="36"/>
    </row>
    <row r="39" spans="1:9" ht="21" customHeight="1">
      <c r="B39" s="34"/>
      <c r="D39" s="35"/>
      <c r="G39" s="36"/>
    </row>
    <row r="40" spans="1:9" ht="21" hidden="1" customHeight="1">
      <c r="B40" s="34"/>
      <c r="D40" s="35"/>
      <c r="G40" s="36"/>
    </row>
    <row r="41" spans="1:9" ht="21" customHeight="1">
      <c r="B41" s="34"/>
      <c r="D41" s="35"/>
      <c r="G41" s="36"/>
    </row>
    <row r="42" spans="1:9">
      <c r="B42" s="37" t="s">
        <v>7</v>
      </c>
      <c r="C42" s="37"/>
    </row>
    <row r="43" spans="1:9" hidden="1">
      <c r="B43" s="37"/>
      <c r="C43" s="37"/>
    </row>
    <row r="44" spans="1:9" hidden="1">
      <c r="B44" s="37"/>
      <c r="C44" s="37"/>
    </row>
    <row r="45" spans="1:9" hidden="1">
      <c r="B45" s="37"/>
      <c r="C45" s="37"/>
    </row>
    <row r="46" spans="1:9" hidden="1">
      <c r="B46" s="37"/>
      <c r="C46" s="37"/>
    </row>
    <row r="47" spans="1:9" hidden="1">
      <c r="B47" s="37"/>
      <c r="C47" s="37"/>
    </row>
    <row r="48" spans="1:9" hidden="1">
      <c r="B48" s="37"/>
      <c r="C48" s="37"/>
    </row>
    <row r="49" spans="1:9" ht="5.25" hidden="1" customHeight="1"/>
    <row r="50" spans="1:9" hidden="1">
      <c r="A50" s="38" t="s">
        <v>33</v>
      </c>
    </row>
    <row r="51" spans="1:9" hidden="1">
      <c r="A51" s="68" t="s">
        <v>34</v>
      </c>
      <c r="B51" s="69"/>
      <c r="C51" s="69"/>
      <c r="D51" s="69"/>
      <c r="E51" s="69"/>
      <c r="F51" s="69"/>
      <c r="G51" s="69"/>
      <c r="H51" s="69"/>
      <c r="I51" s="69"/>
    </row>
    <row r="52" spans="1:9" ht="33" hidden="1" customHeight="1">
      <c r="A52" s="68" t="s">
        <v>35</v>
      </c>
      <c r="B52" s="68"/>
      <c r="C52" s="68"/>
      <c r="D52" s="68"/>
      <c r="E52" s="68"/>
      <c r="F52" s="68"/>
      <c r="G52" s="68"/>
      <c r="H52" s="68"/>
      <c r="I52" s="68"/>
    </row>
    <row r="53" spans="1:9" s="6" customFormat="1" ht="17.25" customHeight="1">
      <c r="B53" s="2"/>
      <c r="C53" s="2"/>
      <c r="D53" s="2"/>
      <c r="E53" s="2"/>
      <c r="F53" s="8"/>
      <c r="G53" s="8"/>
      <c r="H53" s="2"/>
      <c r="I53" s="2"/>
    </row>
    <row r="54" spans="1:9" s="6" customFormat="1" ht="17.25" customHeight="1">
      <c r="B54" s="2"/>
      <c r="C54" s="2"/>
      <c r="D54" s="2"/>
      <c r="E54" s="2"/>
      <c r="F54" s="8"/>
      <c r="G54" s="8"/>
      <c r="H54" s="2"/>
      <c r="I54" s="2"/>
    </row>
    <row r="55" spans="1:9" s="6" customFormat="1" ht="17.25" customHeight="1">
      <c r="B55" s="2"/>
      <c r="C55" s="2"/>
      <c r="D55" s="2"/>
      <c r="E55" s="2"/>
      <c r="F55" s="8"/>
      <c r="G55" s="8"/>
      <c r="H55" s="2"/>
      <c r="I55" s="2"/>
    </row>
    <row r="56" spans="1:9" s="6" customFormat="1" ht="30.75" customHeight="1">
      <c r="B56" s="2"/>
      <c r="C56" s="2"/>
      <c r="D56" s="2"/>
      <c r="E56" s="2"/>
      <c r="F56" s="8"/>
      <c r="G56" s="8"/>
      <c r="H56" s="2"/>
      <c r="I56" s="2"/>
    </row>
    <row r="58" spans="1:9" s="6" customFormat="1" ht="33.75" customHeight="1">
      <c r="B58" s="2"/>
      <c r="C58" s="2"/>
      <c r="D58" s="2"/>
      <c r="E58" s="2"/>
      <c r="F58" s="8"/>
      <c r="G58" s="8"/>
      <c r="H58" s="2"/>
      <c r="I58" s="2"/>
    </row>
    <row r="59" spans="1:9" s="6" customFormat="1" ht="33.75" customHeight="1">
      <c r="B59" s="2"/>
      <c r="C59" s="2"/>
      <c r="D59" s="2"/>
      <c r="E59" s="2"/>
      <c r="F59" s="8"/>
      <c r="G59" s="8"/>
      <c r="H59" s="2"/>
      <c r="I59" s="2"/>
    </row>
  </sheetData>
  <mergeCells count="8">
    <mergeCell ref="A51:I51"/>
    <mergeCell ref="A52:I52"/>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5" right="0.15" top="0" bottom="0"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C16" sqref="C16"/>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2">
      <c r="A1" s="70" t="s">
        <v>9</v>
      </c>
      <c r="B1" s="70"/>
      <c r="C1" s="70"/>
      <c r="D1" s="70"/>
      <c r="E1" s="70"/>
      <c r="F1" s="70"/>
      <c r="G1" s="71"/>
      <c r="H1" s="72" t="s">
        <v>10</v>
      </c>
      <c r="I1" s="73"/>
    </row>
    <row r="2" spans="1:12">
      <c r="A2" s="70"/>
      <c r="B2" s="70"/>
      <c r="C2" s="70"/>
      <c r="D2" s="70"/>
      <c r="E2" s="70"/>
      <c r="F2" s="70"/>
      <c r="G2" s="71"/>
      <c r="H2" s="74"/>
      <c r="I2" s="75"/>
    </row>
    <row r="3" spans="1:12">
      <c r="A3" s="70"/>
      <c r="B3" s="70"/>
      <c r="C3" s="70"/>
      <c r="D3" s="70"/>
      <c r="E3" s="70"/>
      <c r="F3" s="70"/>
      <c r="G3" s="71"/>
      <c r="H3" s="74"/>
      <c r="I3" s="75"/>
    </row>
    <row r="4" spans="1:12">
      <c r="A4" s="78" t="s">
        <v>41</v>
      </c>
      <c r="B4" s="78"/>
      <c r="C4" s="78"/>
      <c r="D4" s="78"/>
      <c r="E4" s="78"/>
      <c r="F4" s="78"/>
      <c r="G4" s="79"/>
      <c r="H4" s="76"/>
      <c r="I4" s="77"/>
    </row>
    <row r="5" spans="1:12" ht="20.25">
      <c r="C5" s="7"/>
      <c r="D5" s="7"/>
    </row>
    <row r="6" spans="1:12">
      <c r="A6" s="6" t="s">
        <v>11</v>
      </c>
      <c r="E6" s="2" t="s">
        <v>12</v>
      </c>
    </row>
    <row r="7" spans="1:12">
      <c r="A7" s="6" t="s">
        <v>13</v>
      </c>
    </row>
    <row r="8" spans="1:12">
      <c r="A8" s="6" t="s">
        <v>14</v>
      </c>
    </row>
    <row r="9" spans="1:12">
      <c r="A9" s="6" t="s">
        <v>15</v>
      </c>
    </row>
    <row r="11" spans="1:12">
      <c r="A11" s="80" t="s">
        <v>16</v>
      </c>
      <c r="B11" s="82" t="s">
        <v>0</v>
      </c>
      <c r="C11" s="83"/>
      <c r="D11" s="84"/>
      <c r="E11" s="85" t="s">
        <v>17</v>
      </c>
      <c r="F11" s="85"/>
      <c r="G11" s="85"/>
      <c r="H11" s="85"/>
      <c r="I11" s="39" t="s">
        <v>3</v>
      </c>
    </row>
    <row r="12" spans="1:12" ht="28.5">
      <c r="A12" s="81"/>
      <c r="B12" s="39" t="s">
        <v>18</v>
      </c>
      <c r="C12" s="39" t="s">
        <v>4</v>
      </c>
      <c r="D12" s="39" t="s">
        <v>19</v>
      </c>
      <c r="E12" s="39" t="s">
        <v>1</v>
      </c>
      <c r="F12" s="10" t="s">
        <v>20</v>
      </c>
      <c r="G12" s="10" t="s">
        <v>2</v>
      </c>
      <c r="H12" s="11" t="s">
        <v>21</v>
      </c>
      <c r="I12" s="39"/>
    </row>
    <row r="13" spans="1:12">
      <c r="A13" s="12" t="s">
        <v>22</v>
      </c>
      <c r="B13" s="13">
        <v>2</v>
      </c>
      <c r="C13" s="13">
        <v>3</v>
      </c>
      <c r="D13" s="13">
        <v>4</v>
      </c>
      <c r="E13" s="13">
        <v>5</v>
      </c>
      <c r="F13" s="14" t="s">
        <v>23</v>
      </c>
      <c r="G13" s="14" t="s">
        <v>24</v>
      </c>
      <c r="H13" s="13">
        <v>8</v>
      </c>
      <c r="I13" s="13">
        <v>9</v>
      </c>
    </row>
    <row r="14" spans="1:12">
      <c r="A14" s="3">
        <v>43102</v>
      </c>
      <c r="B14" s="1" t="s">
        <v>8</v>
      </c>
      <c r="C14" s="40" t="str">
        <f>VLOOKUP(B14,[2]Vine!$A$5:$F$178,3,0)</f>
        <v>Kiên lương - Kiên Giang</v>
      </c>
      <c r="D14" s="40">
        <f>VLOOKUP(B14,[2]Vine!$A$5:$F$178,2,0)</f>
        <v>370803567</v>
      </c>
      <c r="E14" s="4" t="s">
        <v>43</v>
      </c>
      <c r="F14" s="4">
        <f>150*5</f>
        <v>750</v>
      </c>
      <c r="G14" s="5">
        <v>15000</v>
      </c>
      <c r="H14" s="41">
        <f t="shared" ref="H14:H15" si="0">F14*G14</f>
        <v>11250000</v>
      </c>
      <c r="I14" s="42"/>
    </row>
    <row r="15" spans="1:12">
      <c r="A15" s="3">
        <v>43102</v>
      </c>
      <c r="B15" s="1" t="s">
        <v>42</v>
      </c>
      <c r="C15" s="40" t="str">
        <f>VLOOKUP(B15,[2]Vine!$A$5:$F$178,3,0)</f>
        <v>Phan Thiết - Bình Thuận</v>
      </c>
      <c r="D15" s="40">
        <f>VLOOKUP(B15,[2]Vine!$A$5:$F$178,2,0)</f>
        <v>260850613</v>
      </c>
      <c r="E15" s="4" t="s">
        <v>5</v>
      </c>
      <c r="F15" s="4">
        <f>130*2.5</f>
        <v>325</v>
      </c>
      <c r="G15" s="5">
        <v>15000</v>
      </c>
      <c r="H15" s="41">
        <f t="shared" si="0"/>
        <v>4875000</v>
      </c>
      <c r="I15" s="43"/>
    </row>
    <row r="16" spans="1:12" ht="22.5" customHeight="1">
      <c r="A16" s="45"/>
      <c r="B16" s="46"/>
      <c r="C16" s="40"/>
      <c r="D16" s="40"/>
      <c r="E16" s="4"/>
      <c r="F16" s="4"/>
      <c r="G16" s="5"/>
      <c r="H16" s="41"/>
      <c r="I16" s="41"/>
      <c r="K16" s="47"/>
      <c r="L16" s="44"/>
    </row>
    <row r="17" spans="1:13" ht="24" customHeight="1">
      <c r="A17" s="6" t="s">
        <v>28</v>
      </c>
      <c r="C17" s="28">
        <f>SUM(H14:H16)</f>
        <v>16125000</v>
      </c>
      <c r="D17" s="28"/>
      <c r="K17" s="47"/>
      <c r="L17" s="47"/>
    </row>
    <row r="18" spans="1:13" ht="15.75" customHeight="1">
      <c r="C18" s="29"/>
      <c r="D18" s="8"/>
      <c r="G18" s="30" t="s">
        <v>44</v>
      </c>
      <c r="H18" s="31"/>
      <c r="I18" s="31"/>
      <c r="K18" s="47"/>
      <c r="L18" s="47"/>
      <c r="M18" s="47"/>
    </row>
    <row r="19" spans="1:13">
      <c r="B19" s="32" t="s">
        <v>29</v>
      </c>
      <c r="G19" s="33" t="s">
        <v>30</v>
      </c>
      <c r="K19" s="47"/>
      <c r="L19" s="48"/>
    </row>
    <row r="20" spans="1:13">
      <c r="B20" s="34" t="s">
        <v>31</v>
      </c>
      <c r="D20" s="35"/>
      <c r="G20" s="36" t="s">
        <v>32</v>
      </c>
      <c r="K20" s="47"/>
      <c r="L20" s="49"/>
      <c r="M20" s="47"/>
    </row>
    <row r="21" spans="1:13">
      <c r="B21" s="34"/>
      <c r="D21" s="35"/>
      <c r="G21" s="36"/>
      <c r="K21" s="47"/>
      <c r="L21" s="49"/>
    </row>
    <row r="22" spans="1:13">
      <c r="B22" s="34"/>
      <c r="D22" s="35"/>
      <c r="G22" s="36"/>
    </row>
    <row r="23" spans="1:13">
      <c r="B23" s="34"/>
      <c r="D23" s="35"/>
      <c r="G23" s="36"/>
    </row>
    <row r="24" spans="1:13" ht="12" customHeight="1">
      <c r="B24" s="34"/>
      <c r="D24" s="35"/>
      <c r="G24" s="36"/>
    </row>
    <row r="25" spans="1:13" ht="4.5" hidden="1" customHeight="1">
      <c r="B25" s="34"/>
      <c r="D25" s="35"/>
      <c r="G25" s="36"/>
    </row>
    <row r="26" spans="1:13">
      <c r="B26" s="37" t="s">
        <v>7</v>
      </c>
      <c r="C26" s="37"/>
      <c r="F26" s="86"/>
      <c r="G26" s="86"/>
      <c r="H26" s="86"/>
    </row>
    <row r="27" spans="1:13">
      <c r="A27" s="38"/>
    </row>
    <row r="28" spans="1:13" ht="32.25" customHeight="1">
      <c r="A28" s="68"/>
      <c r="B28" s="69"/>
      <c r="C28" s="69"/>
      <c r="D28" s="69"/>
      <c r="E28" s="69"/>
      <c r="F28" s="69"/>
      <c r="G28" s="69"/>
      <c r="H28" s="69"/>
      <c r="I28" s="69"/>
    </row>
    <row r="29" spans="1:13" ht="34.5" customHeight="1">
      <c r="A29" s="68"/>
      <c r="B29" s="68"/>
      <c r="C29" s="68"/>
      <c r="D29" s="68"/>
      <c r="E29" s="68"/>
      <c r="F29" s="68"/>
      <c r="G29" s="68"/>
      <c r="H29" s="68"/>
      <c r="I29" s="68"/>
    </row>
  </sheetData>
  <mergeCells count="9">
    <mergeCell ref="F26:H26"/>
    <mergeCell ref="A28:I28"/>
    <mergeCell ref="A29:I29"/>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C20" sqref="C20"/>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70" t="s">
        <v>9</v>
      </c>
      <c r="B1" s="70"/>
      <c r="C1" s="70"/>
      <c r="D1" s="70"/>
      <c r="E1" s="70"/>
      <c r="F1" s="70"/>
      <c r="G1" s="71"/>
      <c r="H1" s="72" t="s">
        <v>10</v>
      </c>
      <c r="I1" s="73"/>
    </row>
    <row r="2" spans="1:11">
      <c r="A2" s="70"/>
      <c r="B2" s="70"/>
      <c r="C2" s="70"/>
      <c r="D2" s="70"/>
      <c r="E2" s="70"/>
      <c r="F2" s="70"/>
      <c r="G2" s="71"/>
      <c r="H2" s="74"/>
      <c r="I2" s="75"/>
    </row>
    <row r="3" spans="1:11">
      <c r="A3" s="70"/>
      <c r="B3" s="70"/>
      <c r="C3" s="70"/>
      <c r="D3" s="70"/>
      <c r="E3" s="70"/>
      <c r="F3" s="70"/>
      <c r="G3" s="71"/>
      <c r="H3" s="74"/>
      <c r="I3" s="75"/>
    </row>
    <row r="4" spans="1:11">
      <c r="A4" s="78" t="s">
        <v>48</v>
      </c>
      <c r="B4" s="78"/>
      <c r="C4" s="78"/>
      <c r="D4" s="78"/>
      <c r="E4" s="78"/>
      <c r="F4" s="78"/>
      <c r="G4" s="79"/>
      <c r="H4" s="76"/>
      <c r="I4" s="77"/>
    </row>
    <row r="5" spans="1:11" ht="20.25">
      <c r="C5" s="7"/>
      <c r="D5" s="7"/>
    </row>
    <row r="6" spans="1:11" ht="17.25" customHeight="1">
      <c r="A6" s="6" t="s">
        <v>11</v>
      </c>
      <c r="E6" s="2" t="s">
        <v>12</v>
      </c>
    </row>
    <row r="7" spans="1:11" ht="17.25" customHeight="1">
      <c r="A7" s="6" t="s">
        <v>13</v>
      </c>
    </row>
    <row r="8" spans="1:11" ht="17.25" customHeight="1">
      <c r="A8" s="6" t="s">
        <v>14</v>
      </c>
    </row>
    <row r="9" spans="1:11" ht="17.25" customHeight="1">
      <c r="A9" s="6" t="s">
        <v>15</v>
      </c>
    </row>
    <row r="10" spans="1:11" ht="7.5" customHeight="1"/>
    <row r="11" spans="1:11" ht="21" customHeight="1">
      <c r="A11" s="80" t="s">
        <v>16</v>
      </c>
      <c r="B11" s="82" t="s">
        <v>0</v>
      </c>
      <c r="C11" s="83"/>
      <c r="D11" s="84"/>
      <c r="E11" s="85" t="s">
        <v>17</v>
      </c>
      <c r="F11" s="85"/>
      <c r="G11" s="85"/>
      <c r="H11" s="85"/>
      <c r="I11" s="50" t="s">
        <v>3</v>
      </c>
    </row>
    <row r="12" spans="1:11" ht="39.75" customHeight="1">
      <c r="A12" s="81"/>
      <c r="B12" s="50" t="s">
        <v>18</v>
      </c>
      <c r="C12" s="50" t="s">
        <v>4</v>
      </c>
      <c r="D12" s="50" t="s">
        <v>19</v>
      </c>
      <c r="E12" s="50" t="s">
        <v>1</v>
      </c>
      <c r="F12" s="10" t="s">
        <v>20</v>
      </c>
      <c r="G12" s="10" t="s">
        <v>2</v>
      </c>
      <c r="H12" s="11" t="s">
        <v>21</v>
      </c>
      <c r="I12" s="50"/>
    </row>
    <row r="13" spans="1:11" ht="14.25" customHeight="1">
      <c r="A13" s="12" t="s">
        <v>22</v>
      </c>
      <c r="B13" s="13">
        <v>2</v>
      </c>
      <c r="C13" s="13">
        <v>3</v>
      </c>
      <c r="D13" s="13">
        <v>4</v>
      </c>
      <c r="E13" s="13">
        <v>5</v>
      </c>
      <c r="F13" s="14" t="s">
        <v>23</v>
      </c>
      <c r="G13" s="14" t="s">
        <v>24</v>
      </c>
      <c r="H13" s="13">
        <v>8</v>
      </c>
      <c r="I13" s="13">
        <v>9</v>
      </c>
    </row>
    <row r="14" spans="1:11" s="53" customFormat="1" ht="22.5" customHeight="1">
      <c r="A14" s="3">
        <v>43080</v>
      </c>
      <c r="B14" s="1" t="s">
        <v>6</v>
      </c>
      <c r="C14" s="40" t="str">
        <f>VLOOKUP(B14,[3]Vine!$A$5:$F$178,3,0)</f>
        <v>Phan Thiết - Bình Thuận</v>
      </c>
      <c r="D14" s="40">
        <f>VLOOKUP(B14,[3]Vine!$A$5:$F$178,2,0)</f>
        <v>260178873</v>
      </c>
      <c r="E14" s="4" t="s">
        <v>5</v>
      </c>
      <c r="F14" s="4">
        <v>15631</v>
      </c>
      <c r="G14" s="5">
        <v>15000</v>
      </c>
      <c r="H14" s="41">
        <f t="shared" ref="H14:H21" si="0">F14*G14</f>
        <v>234465000</v>
      </c>
      <c r="I14" s="43"/>
      <c r="K14" s="54"/>
    </row>
    <row r="15" spans="1:11" ht="22.5" customHeight="1">
      <c r="A15" s="3">
        <v>43080</v>
      </c>
      <c r="B15" s="1" t="s">
        <v>45</v>
      </c>
      <c r="C15" s="40" t="str">
        <f>VLOOKUP(B15,[3]Vine!$A$5:$F$178,3,0)</f>
        <v>Hàm Tân - Bình Thuận</v>
      </c>
      <c r="D15" s="40">
        <f>VLOOKUP(B15,[3]Vine!$A$5:$F$178,2,0)</f>
        <v>260690910</v>
      </c>
      <c r="E15" s="4" t="s">
        <v>5</v>
      </c>
      <c r="F15" s="4">
        <v>16093</v>
      </c>
      <c r="G15" s="5">
        <v>15000</v>
      </c>
      <c r="H15" s="41">
        <f t="shared" si="0"/>
        <v>241395000</v>
      </c>
      <c r="I15" s="43"/>
    </row>
    <row r="16" spans="1:11" ht="22.5" customHeight="1">
      <c r="A16" s="3">
        <v>43084</v>
      </c>
      <c r="B16" s="1" t="s">
        <v>46</v>
      </c>
      <c r="C16" s="40" t="str">
        <f>VLOOKUP(B16,[3]Vine!$A$5:$F$178,3,0)</f>
        <v>Long Hương - Bình Thuận</v>
      </c>
      <c r="D16" s="40" t="str">
        <f>VLOOKUP(B16,[3]Vine!$A$5:$F$178,2,0)</f>
        <v>020714486</v>
      </c>
      <c r="E16" s="4" t="s">
        <v>5</v>
      </c>
      <c r="F16" s="4">
        <v>16870</v>
      </c>
      <c r="G16" s="5">
        <v>15000</v>
      </c>
      <c r="H16" s="41">
        <f t="shared" si="0"/>
        <v>253050000</v>
      </c>
      <c r="I16" s="43"/>
    </row>
    <row r="17" spans="1:13" ht="22.5" customHeight="1">
      <c r="A17" s="3">
        <v>43084</v>
      </c>
      <c r="B17" s="1" t="s">
        <v>6</v>
      </c>
      <c r="C17" s="40" t="str">
        <f>VLOOKUP(B17,[3]Vine!$A$5:$F$178,3,0)</f>
        <v>Phan Thiết - Bình Thuận</v>
      </c>
      <c r="D17" s="40">
        <f>VLOOKUP(B17,[3]Vine!$A$5:$F$178,2,0)</f>
        <v>260178873</v>
      </c>
      <c r="E17" s="4" t="s">
        <v>5</v>
      </c>
      <c r="F17" s="4">
        <v>15368</v>
      </c>
      <c r="G17" s="5">
        <v>15000</v>
      </c>
      <c r="H17" s="41">
        <f t="shared" si="0"/>
        <v>230520000</v>
      </c>
      <c r="I17" s="43"/>
    </row>
    <row r="18" spans="1:13" ht="22.5" customHeight="1">
      <c r="A18" s="3">
        <v>43088</v>
      </c>
      <c r="B18" s="1" t="s">
        <v>42</v>
      </c>
      <c r="C18" s="40" t="str">
        <f>VLOOKUP(B18,[3]Vine!$A$5:$F$178,3,0)</f>
        <v>Phan Thiết - Bình Thuận</v>
      </c>
      <c r="D18" s="40">
        <f>VLOOKUP(B18,[3]Vine!$A$5:$F$178,2,0)</f>
        <v>260850613</v>
      </c>
      <c r="E18" s="4" t="s">
        <v>5</v>
      </c>
      <c r="F18" s="4">
        <v>15902</v>
      </c>
      <c r="G18" s="5">
        <v>15000</v>
      </c>
      <c r="H18" s="41">
        <f t="shared" si="0"/>
        <v>238530000</v>
      </c>
      <c r="I18" s="43"/>
    </row>
    <row r="19" spans="1:13" ht="22.5" customHeight="1">
      <c r="A19" s="3">
        <v>43088</v>
      </c>
      <c r="B19" s="1" t="s">
        <v>46</v>
      </c>
      <c r="C19" s="40" t="str">
        <f>VLOOKUP(B19,[3]Vine!$A$5:$F$178,3,0)</f>
        <v>Long Hương - Bình Thuận</v>
      </c>
      <c r="D19" s="40" t="str">
        <f>VLOOKUP(B19,[3]Vine!$A$5:$F$178,2,0)</f>
        <v>020714486</v>
      </c>
      <c r="E19" s="4" t="s">
        <v>5</v>
      </c>
      <c r="F19" s="4">
        <v>17760</v>
      </c>
      <c r="G19" s="5">
        <v>15000</v>
      </c>
      <c r="H19" s="41">
        <f t="shared" si="0"/>
        <v>266400000</v>
      </c>
      <c r="I19" s="43"/>
    </row>
    <row r="20" spans="1:13" ht="22.5" customHeight="1">
      <c r="A20" s="3">
        <v>43091</v>
      </c>
      <c r="B20" s="1" t="s">
        <v>42</v>
      </c>
      <c r="C20" s="40" t="str">
        <f>VLOOKUP(B20,[3]Vine!$A$5:$F$178,3,0)</f>
        <v>Phan Thiết - Bình Thuận</v>
      </c>
      <c r="D20" s="40">
        <f>VLOOKUP(B20,[3]Vine!$A$5:$F$178,2,0)</f>
        <v>260850613</v>
      </c>
      <c r="E20" s="4" t="s">
        <v>5</v>
      </c>
      <c r="F20" s="4">
        <v>16790</v>
      </c>
      <c r="G20" s="5">
        <v>15000</v>
      </c>
      <c r="H20" s="41">
        <f t="shared" si="0"/>
        <v>251850000</v>
      </c>
      <c r="I20" s="43"/>
    </row>
    <row r="21" spans="1:13" ht="22.5" customHeight="1">
      <c r="A21" s="3">
        <v>43091</v>
      </c>
      <c r="B21" s="1" t="s">
        <v>6</v>
      </c>
      <c r="C21" s="40" t="str">
        <f>VLOOKUP(B21,[3]Vine!$A$5:$F$178,3,0)</f>
        <v>Phan Thiết - Bình Thuận</v>
      </c>
      <c r="D21" s="40">
        <f>VLOOKUP(B21,[3]Vine!$A$5:$F$178,2,0)</f>
        <v>260178873</v>
      </c>
      <c r="E21" s="4" t="s">
        <v>5</v>
      </c>
      <c r="F21" s="4">
        <f>52780*2.5-SUM(F14:F20)</f>
        <v>17536</v>
      </c>
      <c r="G21" s="5">
        <v>15000</v>
      </c>
      <c r="H21" s="41">
        <f t="shared" si="0"/>
        <v>263040000</v>
      </c>
      <c r="I21" s="43"/>
      <c r="L21" s="44"/>
    </row>
    <row r="22" spans="1:13" ht="22.5" customHeight="1">
      <c r="A22" s="45"/>
      <c r="B22" s="46"/>
      <c r="C22" s="40"/>
      <c r="D22" s="40"/>
      <c r="E22" s="4"/>
      <c r="F22" s="4"/>
      <c r="G22" s="5"/>
      <c r="H22" s="41"/>
      <c r="I22" s="41"/>
      <c r="K22" s="47"/>
      <c r="L22" s="44"/>
    </row>
    <row r="23" spans="1:13" ht="24" customHeight="1">
      <c r="A23" s="6" t="s">
        <v>28</v>
      </c>
      <c r="C23" s="28">
        <f>SUM(H14:H22)</f>
        <v>1979250000</v>
      </c>
      <c r="D23" s="28"/>
      <c r="K23" s="47"/>
      <c r="L23" s="47"/>
    </row>
    <row r="24" spans="1:13" ht="15.75" customHeight="1">
      <c r="C24" s="29"/>
      <c r="D24" s="8"/>
      <c r="G24" s="30" t="s">
        <v>47</v>
      </c>
      <c r="H24" s="31"/>
      <c r="I24" s="31"/>
      <c r="K24" s="47"/>
      <c r="L24" s="47"/>
      <c r="M24" s="47"/>
    </row>
    <row r="25" spans="1:13">
      <c r="B25" s="32" t="s">
        <v>29</v>
      </c>
      <c r="G25" s="33" t="s">
        <v>30</v>
      </c>
      <c r="K25" s="47"/>
      <c r="L25" s="48"/>
    </row>
    <row r="26" spans="1:13">
      <c r="B26" s="34" t="s">
        <v>31</v>
      </c>
      <c r="D26" s="35"/>
      <c r="G26" s="36" t="s">
        <v>32</v>
      </c>
      <c r="K26" s="47"/>
      <c r="L26" s="49"/>
      <c r="M26" s="47"/>
    </row>
    <row r="27" spans="1:13">
      <c r="B27" s="34"/>
      <c r="D27" s="35"/>
      <c r="G27" s="36"/>
      <c r="K27" s="47"/>
      <c r="L27" s="49"/>
    </row>
    <row r="28" spans="1:13">
      <c r="B28" s="34"/>
      <c r="D28" s="35"/>
      <c r="G28" s="36"/>
    </row>
    <row r="29" spans="1:13">
      <c r="B29" s="34"/>
      <c r="D29" s="35"/>
      <c r="G29" s="36"/>
    </row>
    <row r="30" spans="1:13" ht="12" customHeight="1">
      <c r="B30" s="34"/>
      <c r="D30" s="35"/>
      <c r="G30" s="36"/>
    </row>
    <row r="31" spans="1:13" ht="4.5" hidden="1" customHeight="1">
      <c r="B31" s="34"/>
      <c r="D31" s="35"/>
      <c r="G31" s="36"/>
    </row>
    <row r="32" spans="1:13">
      <c r="B32" s="37" t="s">
        <v>7</v>
      </c>
      <c r="C32" s="37"/>
      <c r="F32" s="86"/>
      <c r="G32" s="86"/>
      <c r="H32" s="86"/>
    </row>
    <row r="33" spans="1:9">
      <c r="B33" s="37"/>
      <c r="C33" s="37"/>
      <c r="F33" s="51"/>
      <c r="G33" s="51"/>
      <c r="H33" s="51"/>
    </row>
    <row r="34" spans="1:9">
      <c r="A34" s="38" t="s">
        <v>33</v>
      </c>
    </row>
    <row r="35" spans="1:9" ht="32.25" customHeight="1">
      <c r="A35" s="68" t="s">
        <v>34</v>
      </c>
      <c r="B35" s="69"/>
      <c r="C35" s="69"/>
      <c r="D35" s="69"/>
      <c r="E35" s="69"/>
      <c r="F35" s="69"/>
      <c r="G35" s="69"/>
      <c r="H35" s="69"/>
      <c r="I35" s="69"/>
    </row>
    <row r="36" spans="1:9" ht="34.5" customHeight="1">
      <c r="A36" s="68" t="s">
        <v>35</v>
      </c>
      <c r="B36" s="68"/>
      <c r="C36" s="68"/>
      <c r="D36" s="68"/>
      <c r="E36" s="68"/>
      <c r="F36" s="68"/>
      <c r="G36" s="68"/>
      <c r="H36" s="68"/>
      <c r="I36" s="68"/>
    </row>
  </sheetData>
  <mergeCells count="9">
    <mergeCell ref="F32:H32"/>
    <mergeCell ref="A35:I35"/>
    <mergeCell ref="A36:I36"/>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 bottom="0" header="0" footer="0"/>
  <pageSetup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C17" sqref="C17"/>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70" t="s">
        <v>9</v>
      </c>
      <c r="B1" s="70"/>
      <c r="C1" s="70"/>
      <c r="D1" s="70"/>
      <c r="E1" s="70"/>
      <c r="F1" s="70"/>
      <c r="G1" s="71"/>
      <c r="H1" s="72" t="s">
        <v>10</v>
      </c>
      <c r="I1" s="73"/>
    </row>
    <row r="2" spans="1:9">
      <c r="A2" s="70"/>
      <c r="B2" s="70"/>
      <c r="C2" s="70"/>
      <c r="D2" s="70"/>
      <c r="E2" s="70"/>
      <c r="F2" s="70"/>
      <c r="G2" s="71"/>
      <c r="H2" s="74"/>
      <c r="I2" s="75"/>
    </row>
    <row r="3" spans="1:9">
      <c r="A3" s="70"/>
      <c r="B3" s="70"/>
      <c r="C3" s="70"/>
      <c r="D3" s="70"/>
      <c r="E3" s="70"/>
      <c r="F3" s="70"/>
      <c r="G3" s="71"/>
      <c r="H3" s="74"/>
      <c r="I3" s="75"/>
    </row>
    <row r="4" spans="1:9">
      <c r="A4" s="78" t="s">
        <v>49</v>
      </c>
      <c r="B4" s="78"/>
      <c r="C4" s="78"/>
      <c r="D4" s="78"/>
      <c r="E4" s="78"/>
      <c r="F4" s="78"/>
      <c r="G4" s="79"/>
      <c r="H4" s="76"/>
      <c r="I4" s="77"/>
    </row>
    <row r="5" spans="1:9" ht="20.25">
      <c r="C5" s="7"/>
      <c r="D5" s="7"/>
    </row>
    <row r="6" spans="1:9">
      <c r="A6" s="6" t="s">
        <v>11</v>
      </c>
      <c r="E6" s="2" t="s">
        <v>12</v>
      </c>
    </row>
    <row r="7" spans="1:9">
      <c r="A7" s="6" t="s">
        <v>13</v>
      </c>
    </row>
    <row r="8" spans="1:9">
      <c r="A8" s="6" t="s">
        <v>14</v>
      </c>
    </row>
    <row r="9" spans="1:9">
      <c r="A9" s="6" t="s">
        <v>15</v>
      </c>
    </row>
    <row r="11" spans="1:9">
      <c r="A11" s="80" t="s">
        <v>16</v>
      </c>
      <c r="B11" s="82" t="s">
        <v>0</v>
      </c>
      <c r="C11" s="83"/>
      <c r="D11" s="84"/>
      <c r="E11" s="85" t="s">
        <v>17</v>
      </c>
      <c r="F11" s="85"/>
      <c r="G11" s="85"/>
      <c r="H11" s="85"/>
      <c r="I11" s="52" t="s">
        <v>3</v>
      </c>
    </row>
    <row r="12" spans="1:9" ht="28.5">
      <c r="A12" s="81"/>
      <c r="B12" s="52" t="s">
        <v>18</v>
      </c>
      <c r="C12" s="52" t="s">
        <v>4</v>
      </c>
      <c r="D12" s="52" t="s">
        <v>19</v>
      </c>
      <c r="E12" s="52" t="s">
        <v>1</v>
      </c>
      <c r="F12" s="10" t="s">
        <v>20</v>
      </c>
      <c r="G12" s="10" t="s">
        <v>2</v>
      </c>
      <c r="H12" s="11" t="s">
        <v>21</v>
      </c>
      <c r="I12" s="52"/>
    </row>
    <row r="13" spans="1:9">
      <c r="A13" s="12" t="s">
        <v>22</v>
      </c>
      <c r="B13" s="13">
        <v>2</v>
      </c>
      <c r="C13" s="13">
        <v>3</v>
      </c>
      <c r="D13" s="13">
        <v>4</v>
      </c>
      <c r="E13" s="13">
        <v>5</v>
      </c>
      <c r="F13" s="14" t="s">
        <v>23</v>
      </c>
      <c r="G13" s="14" t="s">
        <v>24</v>
      </c>
      <c r="H13" s="13">
        <v>8</v>
      </c>
      <c r="I13" s="13">
        <v>9</v>
      </c>
    </row>
    <row r="14" spans="1:9">
      <c r="A14" s="3">
        <v>43102</v>
      </c>
      <c r="B14" s="1" t="s">
        <v>8</v>
      </c>
      <c r="C14" s="40" t="str">
        <f>VLOOKUP(B14,[2]Vine!$A$5:$F$178,3,0)</f>
        <v>Kiên lương - Kiên Giang</v>
      </c>
      <c r="D14" s="40">
        <f>VLOOKUP(B14,[2]Vine!$A$5:$F$178,2,0)</f>
        <v>370803567</v>
      </c>
      <c r="E14" s="4" t="s">
        <v>43</v>
      </c>
      <c r="F14" s="4">
        <v>7850</v>
      </c>
      <c r="G14" s="5">
        <v>17500</v>
      </c>
      <c r="H14" s="41">
        <f t="shared" ref="H14" si="0">F14*G14</f>
        <v>137375000</v>
      </c>
      <c r="I14" s="41"/>
    </row>
    <row r="15" spans="1:9">
      <c r="A15" s="3">
        <v>43103</v>
      </c>
      <c r="B15" s="55" t="s">
        <v>51</v>
      </c>
      <c r="C15" s="40" t="str">
        <f>VLOOKUP(B15,[2]Vine!$A$5:$F$178,3,0)</f>
        <v>Rạch Giá - Kiên Giang</v>
      </c>
      <c r="D15" s="40">
        <f>VLOOKUP(B15,[2]Vine!$A$5:$F$178,2,0)</f>
        <v>371008704</v>
      </c>
      <c r="E15" s="4" t="s">
        <v>43</v>
      </c>
      <c r="F15" s="4">
        <v>7420</v>
      </c>
      <c r="G15" s="5">
        <v>17500</v>
      </c>
      <c r="H15" s="41">
        <f t="shared" ref="H15:H16" si="1">F15*G15</f>
        <v>129850000</v>
      </c>
      <c r="I15" s="41"/>
    </row>
    <row r="16" spans="1:9">
      <c r="A16" s="3">
        <v>43104</v>
      </c>
      <c r="B16" s="1" t="s">
        <v>52</v>
      </c>
      <c r="C16" s="40" t="str">
        <f>VLOOKUP(B16,[2]Vine!$A$5:$F$178,3,0)</f>
        <v>Rạch Giá - Kiên Giang</v>
      </c>
      <c r="D16" s="40">
        <f>VLOOKUP(B16,[2]Vine!$A$5:$F$178,2,0)</f>
        <v>371139593</v>
      </c>
      <c r="E16" s="4" t="s">
        <v>43</v>
      </c>
      <c r="F16" s="4">
        <f>4500*5-SUM(F14:F15)</f>
        <v>7230</v>
      </c>
      <c r="G16" s="5">
        <v>17500</v>
      </c>
      <c r="H16" s="41">
        <f t="shared" si="1"/>
        <v>126525000</v>
      </c>
      <c r="I16" s="41"/>
    </row>
    <row r="17" spans="1:13" ht="22.5" customHeight="1">
      <c r="A17" s="45"/>
      <c r="B17" s="46"/>
      <c r="C17" s="40"/>
      <c r="D17" s="40"/>
      <c r="E17" s="4"/>
      <c r="F17" s="4"/>
      <c r="G17" s="5"/>
      <c r="H17" s="41"/>
      <c r="I17" s="41"/>
      <c r="K17" s="47"/>
      <c r="L17" s="44"/>
    </row>
    <row r="18" spans="1:13" ht="24" customHeight="1">
      <c r="A18" s="6" t="s">
        <v>28</v>
      </c>
      <c r="C18" s="28">
        <f>SUM(H14:H17)</f>
        <v>393750000</v>
      </c>
      <c r="D18" s="28"/>
      <c r="K18" s="47"/>
      <c r="L18" s="47"/>
    </row>
    <row r="19" spans="1:13" ht="15.75" customHeight="1">
      <c r="C19" s="29"/>
      <c r="D19" s="8"/>
      <c r="G19" s="30" t="s">
        <v>50</v>
      </c>
      <c r="H19" s="31"/>
      <c r="I19" s="31"/>
      <c r="K19" s="47"/>
      <c r="L19" s="47"/>
      <c r="M19" s="47"/>
    </row>
    <row r="20" spans="1:13">
      <c r="B20" s="32" t="s">
        <v>29</v>
      </c>
      <c r="G20" s="33" t="s">
        <v>30</v>
      </c>
      <c r="K20" s="47"/>
      <c r="L20" s="48"/>
    </row>
    <row r="21" spans="1:13">
      <c r="B21" s="34" t="s">
        <v>31</v>
      </c>
      <c r="D21" s="35"/>
      <c r="G21" s="36" t="s">
        <v>32</v>
      </c>
      <c r="K21" s="47"/>
      <c r="L21" s="49"/>
      <c r="M21" s="47"/>
    </row>
    <row r="22" spans="1:13">
      <c r="B22" s="34"/>
      <c r="D22" s="35"/>
      <c r="G22" s="36"/>
      <c r="K22" s="47"/>
      <c r="L22" s="49"/>
    </row>
    <row r="23" spans="1:13">
      <c r="B23" s="34"/>
      <c r="D23" s="35"/>
      <c r="G23" s="36"/>
    </row>
    <row r="24" spans="1:13">
      <c r="B24" s="34"/>
      <c r="D24" s="35"/>
      <c r="G24" s="36"/>
    </row>
    <row r="25" spans="1:13" ht="12" customHeight="1">
      <c r="B25" s="34"/>
      <c r="D25" s="35"/>
      <c r="G25" s="36"/>
    </row>
    <row r="26" spans="1:13" ht="4.5" hidden="1" customHeight="1">
      <c r="B26" s="34"/>
      <c r="D26" s="35"/>
      <c r="G26" s="36"/>
    </row>
    <row r="27" spans="1:13">
      <c r="B27" s="37" t="s">
        <v>7</v>
      </c>
      <c r="C27" s="37"/>
      <c r="F27" s="86"/>
      <c r="G27" s="86"/>
      <c r="H27" s="86"/>
    </row>
    <row r="28" spans="1:13">
      <c r="A28" s="38"/>
    </row>
    <row r="29" spans="1:13" ht="32.25" customHeight="1">
      <c r="A29" s="68"/>
      <c r="B29" s="69"/>
      <c r="C29" s="69"/>
      <c r="D29" s="69"/>
      <c r="E29" s="69"/>
      <c r="F29" s="69"/>
      <c r="G29" s="69"/>
      <c r="H29" s="69"/>
      <c r="I29" s="69"/>
    </row>
    <row r="30" spans="1:13" ht="34.5" customHeight="1">
      <c r="A30" s="68"/>
      <c r="B30" s="68"/>
      <c r="C30" s="68"/>
      <c r="D30" s="68"/>
      <c r="E30" s="68"/>
      <c r="F30" s="68"/>
      <c r="G30" s="68"/>
      <c r="H30" s="68"/>
      <c r="I30" s="68"/>
    </row>
  </sheetData>
  <mergeCells count="9">
    <mergeCell ref="F27:H27"/>
    <mergeCell ref="A29:I29"/>
    <mergeCell ref="A30:I30"/>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0866141732283472" right="0.70866141732283472" top="0.74803149606299213" bottom="0.74803149606299213" header="0.31496062992125984" footer="0.31496062992125984"/>
  <pageSetup paperSize="9"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2" workbookViewId="0">
      <selection activeCell="B32" sqref="B32"/>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70" t="s">
        <v>9</v>
      </c>
      <c r="B1" s="70"/>
      <c r="C1" s="70"/>
      <c r="D1" s="70"/>
      <c r="E1" s="70"/>
      <c r="F1" s="70"/>
      <c r="G1" s="71"/>
      <c r="H1" s="72" t="s">
        <v>10</v>
      </c>
      <c r="I1" s="73"/>
    </row>
    <row r="2" spans="1:11">
      <c r="A2" s="70"/>
      <c r="B2" s="70"/>
      <c r="C2" s="70"/>
      <c r="D2" s="70"/>
      <c r="E2" s="70"/>
      <c r="F2" s="70"/>
      <c r="G2" s="71"/>
      <c r="H2" s="74"/>
      <c r="I2" s="75"/>
    </row>
    <row r="3" spans="1:11">
      <c r="A3" s="70"/>
      <c r="B3" s="70"/>
      <c r="C3" s="70"/>
      <c r="D3" s="70"/>
      <c r="E3" s="70"/>
      <c r="F3" s="70"/>
      <c r="G3" s="71"/>
      <c r="H3" s="74"/>
      <c r="I3" s="75"/>
    </row>
    <row r="4" spans="1:11">
      <c r="A4" s="78" t="s">
        <v>53</v>
      </c>
      <c r="B4" s="78"/>
      <c r="C4" s="78"/>
      <c r="D4" s="78"/>
      <c r="E4" s="78"/>
      <c r="F4" s="78"/>
      <c r="G4" s="79"/>
      <c r="H4" s="76"/>
      <c r="I4" s="77"/>
    </row>
    <row r="5" spans="1:11" ht="20.25">
      <c r="C5" s="7"/>
      <c r="D5" s="7"/>
    </row>
    <row r="6" spans="1:11" ht="17.25" customHeight="1">
      <c r="A6" s="6" t="s">
        <v>11</v>
      </c>
      <c r="E6" s="2" t="s">
        <v>12</v>
      </c>
    </row>
    <row r="7" spans="1:11" ht="17.25" customHeight="1">
      <c r="A7" s="6" t="s">
        <v>13</v>
      </c>
    </row>
    <row r="8" spans="1:11" ht="17.25" customHeight="1">
      <c r="A8" s="6" t="s">
        <v>14</v>
      </c>
    </row>
    <row r="9" spans="1:11" ht="17.25" customHeight="1">
      <c r="A9" s="6" t="s">
        <v>15</v>
      </c>
    </row>
    <row r="10" spans="1:11" ht="7.5" customHeight="1"/>
    <row r="11" spans="1:11" ht="21" customHeight="1">
      <c r="A11" s="80" t="s">
        <v>16</v>
      </c>
      <c r="B11" s="82" t="s">
        <v>0</v>
      </c>
      <c r="C11" s="83"/>
      <c r="D11" s="84"/>
      <c r="E11" s="85" t="s">
        <v>17</v>
      </c>
      <c r="F11" s="85"/>
      <c r="G11" s="85"/>
      <c r="H11" s="85"/>
      <c r="I11" s="56" t="s">
        <v>3</v>
      </c>
    </row>
    <row r="12" spans="1:11" ht="39.75" customHeight="1">
      <c r="A12" s="81"/>
      <c r="B12" s="56" t="s">
        <v>18</v>
      </c>
      <c r="C12" s="56" t="s">
        <v>4</v>
      </c>
      <c r="D12" s="56" t="s">
        <v>19</v>
      </c>
      <c r="E12" s="56" t="s">
        <v>1</v>
      </c>
      <c r="F12" s="10" t="s">
        <v>20</v>
      </c>
      <c r="G12" s="10" t="s">
        <v>2</v>
      </c>
      <c r="H12" s="11" t="s">
        <v>21</v>
      </c>
      <c r="I12" s="56"/>
    </row>
    <row r="13" spans="1:11" ht="14.25" customHeight="1">
      <c r="A13" s="12" t="s">
        <v>22</v>
      </c>
      <c r="B13" s="13">
        <v>2</v>
      </c>
      <c r="C13" s="13">
        <v>3</v>
      </c>
      <c r="D13" s="13">
        <v>4</v>
      </c>
      <c r="E13" s="13">
        <v>5</v>
      </c>
      <c r="F13" s="14" t="s">
        <v>23</v>
      </c>
      <c r="G13" s="14" t="s">
        <v>24</v>
      </c>
      <c r="H13" s="13">
        <v>8</v>
      </c>
      <c r="I13" s="13">
        <v>9</v>
      </c>
    </row>
    <row r="14" spans="1:11" s="53" customFormat="1" ht="22.5" customHeight="1">
      <c r="A14" s="3">
        <v>43105</v>
      </c>
      <c r="B14" s="1" t="s">
        <v>46</v>
      </c>
      <c r="C14" s="40" t="str">
        <f>VLOOKUP(B14,[3]Vine!$A$5:$F$178,3,0)</f>
        <v>Long Hương - Bình Thuận</v>
      </c>
      <c r="D14" s="40" t="str">
        <f>VLOOKUP(B14,[3]Vine!$A$5:$F$178,2,0)</f>
        <v>020714486</v>
      </c>
      <c r="E14" s="4" t="s">
        <v>5</v>
      </c>
      <c r="F14" s="4">
        <v>15860</v>
      </c>
      <c r="G14" s="5">
        <v>15000</v>
      </c>
      <c r="H14" s="41">
        <f t="shared" ref="H14:H21" si="0">F14*G14</f>
        <v>237900000</v>
      </c>
      <c r="I14" s="43"/>
      <c r="K14" s="54"/>
    </row>
    <row r="15" spans="1:11" ht="22.5" customHeight="1">
      <c r="A15" s="3">
        <v>43105</v>
      </c>
      <c r="B15" s="1" t="s">
        <v>42</v>
      </c>
      <c r="C15" s="40" t="str">
        <f>VLOOKUP(B15,[3]Vine!$A$5:$F$178,3,0)</f>
        <v>Phan Thiết - Bình Thuận</v>
      </c>
      <c r="D15" s="40">
        <f>VLOOKUP(B15,[3]Vine!$A$5:$F$178,2,0)</f>
        <v>260850613</v>
      </c>
      <c r="E15" s="4" t="s">
        <v>5</v>
      </c>
      <c r="F15" s="4">
        <v>16520</v>
      </c>
      <c r="G15" s="5">
        <v>15000</v>
      </c>
      <c r="H15" s="41">
        <f t="shared" si="0"/>
        <v>247800000</v>
      </c>
      <c r="I15" s="43"/>
    </row>
    <row r="16" spans="1:11" ht="22.5" customHeight="1">
      <c r="A16" s="3">
        <v>43105</v>
      </c>
      <c r="B16" s="1" t="s">
        <v>6</v>
      </c>
      <c r="C16" s="40" t="str">
        <f>VLOOKUP(B16,[3]Vine!$A$5:$F$178,3,0)</f>
        <v>Phan Thiết - Bình Thuận</v>
      </c>
      <c r="D16" s="40">
        <f>VLOOKUP(B16,[3]Vine!$A$5:$F$178,2,0)</f>
        <v>260178873</v>
      </c>
      <c r="E16" s="4" t="s">
        <v>5</v>
      </c>
      <c r="F16" s="4">
        <v>16750</v>
      </c>
      <c r="G16" s="5">
        <v>15000</v>
      </c>
      <c r="H16" s="41">
        <f t="shared" si="0"/>
        <v>251250000</v>
      </c>
      <c r="I16" s="43"/>
    </row>
    <row r="17" spans="1:13" ht="22.5" customHeight="1">
      <c r="A17" s="3">
        <v>43110</v>
      </c>
      <c r="B17" s="1" t="s">
        <v>42</v>
      </c>
      <c r="C17" s="40" t="str">
        <f>VLOOKUP(B17,[3]Vine!$A$5:$F$178,3,0)</f>
        <v>Phan Thiết - Bình Thuận</v>
      </c>
      <c r="D17" s="40">
        <f>VLOOKUP(B17,[3]Vine!$A$5:$F$178,2,0)</f>
        <v>260850613</v>
      </c>
      <c r="E17" s="4" t="s">
        <v>5</v>
      </c>
      <c r="F17" s="4">
        <v>15870</v>
      </c>
      <c r="G17" s="5">
        <v>15000</v>
      </c>
      <c r="H17" s="41">
        <f t="shared" si="0"/>
        <v>238050000</v>
      </c>
      <c r="I17" s="43"/>
    </row>
    <row r="18" spans="1:13" ht="22.5" customHeight="1">
      <c r="A18" s="3">
        <v>43110</v>
      </c>
      <c r="B18" s="1" t="s">
        <v>46</v>
      </c>
      <c r="C18" s="40" t="str">
        <f>VLOOKUP(B18,[3]Vine!$A$5:$F$178,3,0)</f>
        <v>Long Hương - Bình Thuận</v>
      </c>
      <c r="D18" s="40" t="str">
        <f>VLOOKUP(B18,[3]Vine!$A$5:$F$178,2,0)</f>
        <v>020714486</v>
      </c>
      <c r="E18" s="4" t="s">
        <v>5</v>
      </c>
      <c r="F18" s="4">
        <v>15830</v>
      </c>
      <c r="G18" s="5">
        <v>15000</v>
      </c>
      <c r="H18" s="41">
        <f t="shared" si="0"/>
        <v>237450000</v>
      </c>
      <c r="I18" s="43"/>
    </row>
    <row r="19" spans="1:13" ht="22.5" customHeight="1">
      <c r="A19" s="3">
        <v>43110</v>
      </c>
      <c r="B19" s="1" t="s">
        <v>6</v>
      </c>
      <c r="C19" s="40" t="str">
        <f>VLOOKUP(B19,[3]Vine!$A$5:$F$178,3,0)</f>
        <v>Phan Thiết - Bình Thuận</v>
      </c>
      <c r="D19" s="40">
        <f>VLOOKUP(B19,[3]Vine!$A$5:$F$178,2,0)</f>
        <v>260178873</v>
      </c>
      <c r="E19" s="4" t="s">
        <v>5</v>
      </c>
      <c r="F19" s="4">
        <v>17620</v>
      </c>
      <c r="G19" s="5">
        <v>15000</v>
      </c>
      <c r="H19" s="41">
        <f t="shared" si="0"/>
        <v>264300000</v>
      </c>
      <c r="I19" s="43"/>
    </row>
    <row r="20" spans="1:13" ht="22.5" customHeight="1">
      <c r="A20" s="3">
        <v>43111</v>
      </c>
      <c r="B20" s="1" t="s">
        <v>42</v>
      </c>
      <c r="C20" s="40" t="str">
        <f>VLOOKUP(B20,[3]Vine!$A$5:$F$178,3,0)</f>
        <v>Phan Thiết - Bình Thuận</v>
      </c>
      <c r="D20" s="40">
        <f>VLOOKUP(B20,[3]Vine!$A$5:$F$178,2,0)</f>
        <v>260850613</v>
      </c>
      <c r="E20" s="4" t="s">
        <v>5</v>
      </c>
      <c r="F20" s="4">
        <v>16450</v>
      </c>
      <c r="G20" s="5">
        <v>15000</v>
      </c>
      <c r="H20" s="41">
        <f t="shared" si="0"/>
        <v>246750000</v>
      </c>
      <c r="I20" s="43"/>
    </row>
    <row r="21" spans="1:13" ht="22.5" customHeight="1">
      <c r="A21" s="3">
        <v>43111</v>
      </c>
      <c r="B21" s="1" t="s">
        <v>6</v>
      </c>
      <c r="C21" s="40" t="str">
        <f>VLOOKUP(B21,[3]Vine!$A$5:$F$178,3,0)</f>
        <v>Phan Thiết - Bình Thuận</v>
      </c>
      <c r="D21" s="40">
        <f>VLOOKUP(B21,[3]Vine!$A$5:$F$178,2,0)</f>
        <v>260178873</v>
      </c>
      <c r="E21" s="4" t="s">
        <v>5</v>
      </c>
      <c r="F21" s="4">
        <f>52780*2.5-SUM(F14:F20)</f>
        <v>17050</v>
      </c>
      <c r="G21" s="5">
        <v>15000</v>
      </c>
      <c r="H21" s="41">
        <f t="shared" si="0"/>
        <v>255750000</v>
      </c>
      <c r="I21" s="43"/>
      <c r="L21" s="44"/>
    </row>
    <row r="22" spans="1:13" ht="22.5" customHeight="1">
      <c r="A22" s="45"/>
      <c r="B22" s="46"/>
      <c r="C22" s="40"/>
      <c r="D22" s="40"/>
      <c r="E22" s="4"/>
      <c r="F22" s="4"/>
      <c r="G22" s="5"/>
      <c r="H22" s="41"/>
      <c r="I22" s="41"/>
      <c r="K22" s="47"/>
      <c r="L22" s="44"/>
    </row>
    <row r="23" spans="1:13" ht="24" customHeight="1">
      <c r="A23" s="6" t="s">
        <v>28</v>
      </c>
      <c r="C23" s="28">
        <f>SUM(H14:H22)</f>
        <v>1979250000</v>
      </c>
      <c r="D23" s="28"/>
      <c r="K23" s="47"/>
      <c r="L23" s="47"/>
    </row>
    <row r="24" spans="1:13" ht="15.75" customHeight="1">
      <c r="C24" s="29"/>
      <c r="D24" s="8"/>
      <c r="G24" s="30" t="s">
        <v>54</v>
      </c>
      <c r="H24" s="31"/>
      <c r="I24" s="31"/>
      <c r="K24" s="47"/>
      <c r="L24" s="47"/>
      <c r="M24" s="47"/>
    </row>
    <row r="25" spans="1:13">
      <c r="B25" s="32" t="s">
        <v>29</v>
      </c>
      <c r="G25" s="33" t="s">
        <v>30</v>
      </c>
      <c r="K25" s="47"/>
      <c r="L25" s="48"/>
    </row>
    <row r="26" spans="1:13">
      <c r="B26" s="34" t="s">
        <v>31</v>
      </c>
      <c r="D26" s="35"/>
      <c r="G26" s="36" t="s">
        <v>32</v>
      </c>
      <c r="K26" s="47"/>
      <c r="L26" s="49"/>
      <c r="M26" s="47"/>
    </row>
    <row r="27" spans="1:13">
      <c r="B27" s="34"/>
      <c r="D27" s="35"/>
      <c r="G27" s="36"/>
      <c r="K27" s="47"/>
      <c r="L27" s="49"/>
    </row>
    <row r="28" spans="1:13">
      <c r="B28" s="34"/>
      <c r="D28" s="35"/>
      <c r="G28" s="36"/>
    </row>
    <row r="29" spans="1:13">
      <c r="B29" s="34"/>
      <c r="D29" s="35"/>
      <c r="G29" s="36"/>
    </row>
    <row r="30" spans="1:13" ht="12" customHeight="1">
      <c r="B30" s="34"/>
      <c r="D30" s="35"/>
      <c r="G30" s="36"/>
    </row>
    <row r="31" spans="1:13" ht="4.5" hidden="1" customHeight="1">
      <c r="B31" s="34"/>
      <c r="D31" s="35"/>
      <c r="G31" s="36"/>
    </row>
    <row r="32" spans="1:13">
      <c r="B32" s="37" t="s">
        <v>7</v>
      </c>
      <c r="C32" s="37"/>
      <c r="F32" s="86"/>
      <c r="G32" s="86"/>
      <c r="H32" s="86"/>
    </row>
    <row r="33" spans="1:9">
      <c r="B33" s="37"/>
      <c r="C33" s="37"/>
      <c r="F33" s="57"/>
      <c r="G33" s="57"/>
      <c r="H33" s="57"/>
    </row>
    <row r="34" spans="1:9">
      <c r="A34" s="38" t="s">
        <v>33</v>
      </c>
    </row>
    <row r="35" spans="1:9" ht="32.25" customHeight="1">
      <c r="A35" s="68" t="s">
        <v>34</v>
      </c>
      <c r="B35" s="69"/>
      <c r="C35" s="69"/>
      <c r="D35" s="69"/>
      <c r="E35" s="69"/>
      <c r="F35" s="69"/>
      <c r="G35" s="69"/>
      <c r="H35" s="69"/>
      <c r="I35" s="69"/>
    </row>
    <row r="36" spans="1:9" ht="34.5" customHeight="1">
      <c r="A36" s="68" t="s">
        <v>35</v>
      </c>
      <c r="B36" s="68"/>
      <c r="C36" s="68"/>
      <c r="D36" s="68"/>
      <c r="E36" s="68"/>
      <c r="F36" s="68"/>
      <c r="G36" s="68"/>
      <c r="H36" s="68"/>
      <c r="I36" s="68"/>
    </row>
  </sheetData>
  <mergeCells count="9">
    <mergeCell ref="F32:H32"/>
    <mergeCell ref="A35:I35"/>
    <mergeCell ref="A36:I36"/>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 right="0" top="0" bottom="0" header="0" footer="0"/>
  <pageSetup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7" workbookViewId="0">
      <selection activeCell="B38" sqref="B38"/>
    </sheetView>
  </sheetViews>
  <sheetFormatPr defaultRowHeight="17.25"/>
  <cols>
    <col min="1" max="1" width="9.75" style="6" customWidth="1"/>
    <col min="2" max="2" width="21.125" style="2" customWidth="1"/>
    <col min="3" max="3" width="21.625" style="2" customWidth="1"/>
    <col min="4" max="4" width="12.125" style="2" customWidth="1"/>
    <col min="5" max="5" width="13.375" style="2" customWidth="1"/>
    <col min="6" max="6" width="9.75" style="8" customWidth="1"/>
    <col min="7" max="7" width="9.25" style="8"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0.5" customHeight="1">
      <c r="A1" s="70" t="s">
        <v>9</v>
      </c>
      <c r="B1" s="70"/>
      <c r="C1" s="70"/>
      <c r="D1" s="70"/>
      <c r="E1" s="70"/>
      <c r="F1" s="70"/>
      <c r="G1" s="71"/>
      <c r="H1" s="72" t="s">
        <v>10</v>
      </c>
      <c r="I1" s="73"/>
    </row>
    <row r="2" spans="1:9" ht="12" customHeight="1">
      <c r="A2" s="70"/>
      <c r="B2" s="70"/>
      <c r="C2" s="70"/>
      <c r="D2" s="70"/>
      <c r="E2" s="70"/>
      <c r="F2" s="70"/>
      <c r="G2" s="71"/>
      <c r="H2" s="74"/>
      <c r="I2" s="75"/>
    </row>
    <row r="3" spans="1:9" ht="8.25" customHeight="1">
      <c r="A3" s="70"/>
      <c r="B3" s="70"/>
      <c r="C3" s="70"/>
      <c r="D3" s="70"/>
      <c r="E3" s="70"/>
      <c r="F3" s="70"/>
      <c r="G3" s="71"/>
      <c r="H3" s="74"/>
      <c r="I3" s="75"/>
    </row>
    <row r="4" spans="1:9">
      <c r="A4" s="78" t="s">
        <v>61</v>
      </c>
      <c r="B4" s="78"/>
      <c r="C4" s="78"/>
      <c r="D4" s="78"/>
      <c r="E4" s="78"/>
      <c r="F4" s="78"/>
      <c r="G4" s="79"/>
      <c r="H4" s="76"/>
      <c r="I4" s="77"/>
    </row>
    <row r="5" spans="1:9" ht="10.5" customHeight="1">
      <c r="C5" s="7"/>
      <c r="D5" s="7"/>
    </row>
    <row r="6" spans="1:9" ht="14.25" customHeight="1">
      <c r="A6" s="6" t="s">
        <v>11</v>
      </c>
      <c r="E6" s="2" t="s">
        <v>12</v>
      </c>
    </row>
    <row r="7" spans="1:9" ht="14.25" customHeight="1">
      <c r="A7" s="6" t="s">
        <v>13</v>
      </c>
    </row>
    <row r="8" spans="1:9" ht="14.25" customHeight="1">
      <c r="A8" s="6" t="s">
        <v>14</v>
      </c>
    </row>
    <row r="9" spans="1:9" ht="14.25" customHeight="1">
      <c r="A9" s="6" t="s">
        <v>15</v>
      </c>
    </row>
    <row r="10" spans="1:9" ht="9" customHeight="1"/>
    <row r="11" spans="1:9" ht="15" customHeight="1">
      <c r="A11" s="80" t="s">
        <v>16</v>
      </c>
      <c r="B11" s="82" t="s">
        <v>0</v>
      </c>
      <c r="C11" s="83"/>
      <c r="D11" s="84"/>
      <c r="E11" s="85" t="s">
        <v>17</v>
      </c>
      <c r="F11" s="85"/>
      <c r="G11" s="85"/>
      <c r="H11" s="85"/>
      <c r="I11" s="58" t="s">
        <v>3</v>
      </c>
    </row>
    <row r="12" spans="1:9" ht="27" customHeight="1">
      <c r="A12" s="81"/>
      <c r="B12" s="58" t="s">
        <v>18</v>
      </c>
      <c r="C12" s="58" t="s">
        <v>4</v>
      </c>
      <c r="D12" s="58" t="s">
        <v>19</v>
      </c>
      <c r="E12" s="58" t="s">
        <v>1</v>
      </c>
      <c r="F12" s="10" t="s">
        <v>20</v>
      </c>
      <c r="G12" s="10" t="s">
        <v>2</v>
      </c>
      <c r="H12" s="11" t="s">
        <v>21</v>
      </c>
      <c r="I12" s="58"/>
    </row>
    <row r="13" spans="1:9" ht="13.5" customHeight="1">
      <c r="A13" s="12" t="s">
        <v>22</v>
      </c>
      <c r="B13" s="13">
        <v>2</v>
      </c>
      <c r="C13" s="13">
        <v>3</v>
      </c>
      <c r="D13" s="13">
        <v>4</v>
      </c>
      <c r="E13" s="13">
        <v>5</v>
      </c>
      <c r="F13" s="14" t="s">
        <v>23</v>
      </c>
      <c r="G13" s="14" t="s">
        <v>24</v>
      </c>
      <c r="H13" s="13">
        <v>8</v>
      </c>
      <c r="I13" s="13">
        <v>9</v>
      </c>
    </row>
    <row r="14" spans="1:9" ht="17.25" customHeight="1">
      <c r="A14" s="15">
        <v>43094</v>
      </c>
      <c r="B14" s="55" t="s">
        <v>55</v>
      </c>
      <c r="C14" s="16" t="str">
        <f>VLOOKUP(B14,[4]Vine!$A$5:$F$78,3,0)</f>
        <v>Ba Tri - Bến Tre</v>
      </c>
      <c r="D14" s="17">
        <f>VLOOKUP(B14,[4]Vine!$A$5:$F$78,2,0)</f>
        <v>320807672</v>
      </c>
      <c r="E14" s="18" t="s">
        <v>56</v>
      </c>
      <c r="F14" s="18">
        <v>5049</v>
      </c>
      <c r="G14" s="19">
        <v>16500</v>
      </c>
      <c r="H14" s="19">
        <f>F14*G14</f>
        <v>83308500</v>
      </c>
      <c r="I14" s="19"/>
    </row>
    <row r="15" spans="1:9" ht="17.25" customHeight="1">
      <c r="A15" s="15">
        <v>43094</v>
      </c>
      <c r="B15" s="55" t="s">
        <v>57</v>
      </c>
      <c r="C15" s="60" t="str">
        <f>VLOOKUP(B15,[4]Vine!$A$5:$F$78,3,0)</f>
        <v>Giồng Trôm - Bến Tre</v>
      </c>
      <c r="D15" s="61">
        <f>VLOOKUP(B15,[4]Vine!$A$5:$F$78,2,0)</f>
        <v>320878054</v>
      </c>
      <c r="E15" s="18" t="s">
        <v>56</v>
      </c>
      <c r="F15" s="20">
        <v>5160</v>
      </c>
      <c r="G15" s="19">
        <v>16500</v>
      </c>
      <c r="H15" s="21">
        <f t="shared" ref="H15:H18" si="0">F15*G15</f>
        <v>85140000</v>
      </c>
      <c r="I15" s="21"/>
    </row>
    <row r="16" spans="1:9" ht="17.25" customHeight="1">
      <c r="A16" s="15">
        <v>43094</v>
      </c>
      <c r="B16" s="1" t="s">
        <v>58</v>
      </c>
      <c r="C16" s="60" t="str">
        <f>VLOOKUP(B16,[4]Vine!$A$5:$F$78,3,0)</f>
        <v>Giồng Trôm - Bến Tre</v>
      </c>
      <c r="D16" s="61">
        <f>VLOOKUP(B16,[4]Vine!$A$5:$F$78,2,0)</f>
        <v>320878272</v>
      </c>
      <c r="E16" s="18" t="s">
        <v>56</v>
      </c>
      <c r="F16" s="20">
        <v>5210</v>
      </c>
      <c r="G16" s="19">
        <v>16500</v>
      </c>
      <c r="H16" s="21">
        <f t="shared" si="0"/>
        <v>85965000</v>
      </c>
      <c r="I16" s="21"/>
    </row>
    <row r="17" spans="1:9" ht="17.25" customHeight="1">
      <c r="A17" s="15">
        <v>43094</v>
      </c>
      <c r="B17" s="1" t="s">
        <v>59</v>
      </c>
      <c r="C17" s="60" t="str">
        <f>VLOOKUP(B17,[4]Vine!$A$5:$F$78,3,0)</f>
        <v>Ba Tri - Bến Tre</v>
      </c>
      <c r="D17" s="61">
        <f>VLOOKUP(B17,[4]Vine!$A$5:$F$78,2,0)</f>
        <v>320883374</v>
      </c>
      <c r="E17" s="18" t="s">
        <v>56</v>
      </c>
      <c r="F17" s="20">
        <v>5046</v>
      </c>
      <c r="G17" s="19">
        <v>16500</v>
      </c>
      <c r="H17" s="21">
        <f t="shared" si="0"/>
        <v>83259000</v>
      </c>
      <c r="I17" s="21"/>
    </row>
    <row r="18" spans="1:9" ht="17.25" customHeight="1">
      <c r="A18" s="15">
        <v>43098</v>
      </c>
      <c r="B18" s="55" t="s">
        <v>60</v>
      </c>
      <c r="C18" s="60" t="str">
        <f>VLOOKUP(B18,[4]Vine!$A$5:$F$78,3,0)</f>
        <v>Giồng Trôm - Bến Tre</v>
      </c>
      <c r="D18" s="61">
        <f>VLOOKUP(B18,[4]Vine!$A$5:$F$78,2,0)</f>
        <v>320876558</v>
      </c>
      <c r="E18" s="18" t="s">
        <v>56</v>
      </c>
      <c r="F18" s="20">
        <v>5013</v>
      </c>
      <c r="G18" s="19">
        <v>16500</v>
      </c>
      <c r="H18" s="21">
        <f t="shared" si="0"/>
        <v>82714500</v>
      </c>
      <c r="I18" s="21"/>
    </row>
    <row r="19" spans="1:9" ht="17.25" customHeight="1">
      <c r="A19" s="15">
        <v>43098</v>
      </c>
      <c r="B19" s="55" t="s">
        <v>57</v>
      </c>
      <c r="C19" s="60" t="str">
        <f>VLOOKUP(B19,[4]Vine!$A$5:$F$78,3,0)</f>
        <v>Giồng Trôm - Bến Tre</v>
      </c>
      <c r="D19" s="61">
        <f>VLOOKUP(B19,[4]Vine!$A$5:$F$78,2,0)</f>
        <v>320878054</v>
      </c>
      <c r="E19" s="18" t="s">
        <v>56</v>
      </c>
      <c r="F19" s="20">
        <v>5012</v>
      </c>
      <c r="G19" s="19">
        <v>16500</v>
      </c>
      <c r="H19" s="21">
        <f t="shared" ref="H19:H27" si="1">F19*G19</f>
        <v>82698000</v>
      </c>
      <c r="I19" s="21"/>
    </row>
    <row r="20" spans="1:9" ht="17.25" customHeight="1">
      <c r="A20" s="15">
        <v>43098</v>
      </c>
      <c r="B20" s="1" t="s">
        <v>58</v>
      </c>
      <c r="C20" s="60" t="str">
        <f>VLOOKUP(B20,[4]Vine!$A$5:$F$78,3,0)</f>
        <v>Giồng Trôm - Bến Tre</v>
      </c>
      <c r="D20" s="61">
        <f>VLOOKUP(B20,[4]Vine!$A$5:$F$78,2,0)</f>
        <v>320878272</v>
      </c>
      <c r="E20" s="18" t="s">
        <v>56</v>
      </c>
      <c r="F20" s="20">
        <v>5076</v>
      </c>
      <c r="G20" s="19">
        <v>16500</v>
      </c>
      <c r="H20" s="21">
        <f t="shared" si="1"/>
        <v>83754000</v>
      </c>
      <c r="I20" s="21"/>
    </row>
    <row r="21" spans="1:9" ht="17.25" customHeight="1">
      <c r="A21" s="15">
        <v>43098</v>
      </c>
      <c r="B21" s="1" t="s">
        <v>59</v>
      </c>
      <c r="C21" s="60" t="str">
        <f>VLOOKUP(B21,[4]Vine!$A$5:$F$78,3,0)</f>
        <v>Ba Tri - Bến Tre</v>
      </c>
      <c r="D21" s="61">
        <f>VLOOKUP(B21,[4]Vine!$A$5:$F$78,2,0)</f>
        <v>320883374</v>
      </c>
      <c r="E21" s="18" t="s">
        <v>56</v>
      </c>
      <c r="F21" s="20">
        <v>5013</v>
      </c>
      <c r="G21" s="19">
        <v>16500</v>
      </c>
      <c r="H21" s="21">
        <f t="shared" si="1"/>
        <v>82714500</v>
      </c>
      <c r="I21" s="21"/>
    </row>
    <row r="22" spans="1:9" ht="17.25" customHeight="1">
      <c r="A22" s="15">
        <v>43103</v>
      </c>
      <c r="B22" s="55" t="s">
        <v>60</v>
      </c>
      <c r="C22" s="60" t="str">
        <f>VLOOKUP(B22,[4]Vine!$A$5:$F$78,3,0)</f>
        <v>Giồng Trôm - Bến Tre</v>
      </c>
      <c r="D22" s="61">
        <f>VLOOKUP(B22,[4]Vine!$A$5:$F$78,2,0)</f>
        <v>320876558</v>
      </c>
      <c r="E22" s="18" t="s">
        <v>56</v>
      </c>
      <c r="F22" s="20">
        <v>5042</v>
      </c>
      <c r="G22" s="19">
        <v>16500</v>
      </c>
      <c r="H22" s="21">
        <f t="shared" si="1"/>
        <v>83193000</v>
      </c>
      <c r="I22" s="21"/>
    </row>
    <row r="23" spans="1:9" ht="17.25" customHeight="1">
      <c r="A23" s="15">
        <v>43103</v>
      </c>
      <c r="B23" s="1" t="s">
        <v>59</v>
      </c>
      <c r="C23" s="60" t="str">
        <f>VLOOKUP(B23,[4]Vine!$A$5:$F$78,3,0)</f>
        <v>Ba Tri - Bến Tre</v>
      </c>
      <c r="D23" s="61">
        <f>VLOOKUP(B23,[4]Vine!$A$5:$F$78,2,0)</f>
        <v>320883374</v>
      </c>
      <c r="E23" s="18" t="s">
        <v>56</v>
      </c>
      <c r="F23" s="20">
        <v>5230</v>
      </c>
      <c r="G23" s="19">
        <v>16500</v>
      </c>
      <c r="H23" s="21">
        <f t="shared" si="1"/>
        <v>86295000</v>
      </c>
      <c r="I23" s="21"/>
    </row>
    <row r="24" spans="1:9" ht="17.25" customHeight="1">
      <c r="A24" s="15">
        <v>43103</v>
      </c>
      <c r="B24" s="55" t="s">
        <v>60</v>
      </c>
      <c r="C24" s="60" t="str">
        <f>VLOOKUP(B24,[4]Vine!$A$5:$F$78,3,0)</f>
        <v>Giồng Trôm - Bến Tre</v>
      </c>
      <c r="D24" s="61">
        <f>VLOOKUP(B24,[4]Vine!$A$5:$F$78,2,0)</f>
        <v>320876558</v>
      </c>
      <c r="E24" s="18" t="s">
        <v>56</v>
      </c>
      <c r="F24" s="20">
        <v>5078</v>
      </c>
      <c r="G24" s="19">
        <v>16500</v>
      </c>
      <c r="H24" s="21">
        <f t="shared" si="1"/>
        <v>83787000</v>
      </c>
      <c r="I24" s="21"/>
    </row>
    <row r="25" spans="1:9" ht="17.25" customHeight="1">
      <c r="A25" s="15">
        <v>43107</v>
      </c>
      <c r="B25" s="55" t="s">
        <v>57</v>
      </c>
      <c r="C25" s="60" t="str">
        <f>VLOOKUP(B25,[4]Vine!$A$5:$F$78,3,0)</f>
        <v>Giồng Trôm - Bến Tre</v>
      </c>
      <c r="D25" s="61">
        <f>VLOOKUP(B25,[4]Vine!$A$5:$F$78,2,0)</f>
        <v>320878054</v>
      </c>
      <c r="E25" s="18" t="s">
        <v>56</v>
      </c>
      <c r="F25" s="20">
        <v>5049</v>
      </c>
      <c r="G25" s="19">
        <v>16500</v>
      </c>
      <c r="H25" s="21">
        <f t="shared" ref="H25:H26" si="2">F25*G25</f>
        <v>83308500</v>
      </c>
      <c r="I25" s="21"/>
    </row>
    <row r="26" spans="1:9" ht="17.25" customHeight="1">
      <c r="A26" s="15">
        <v>43107</v>
      </c>
      <c r="B26" s="1" t="s">
        <v>58</v>
      </c>
      <c r="C26" s="60" t="str">
        <f>VLOOKUP(B26,[4]Vine!$A$5:$F$78,3,0)</f>
        <v>Giồng Trôm - Bến Tre</v>
      </c>
      <c r="D26" s="61">
        <f>VLOOKUP(B26,[4]Vine!$A$5:$F$78,2,0)</f>
        <v>320878272</v>
      </c>
      <c r="E26" s="18" t="s">
        <v>56</v>
      </c>
      <c r="F26" s="20">
        <v>5240</v>
      </c>
      <c r="G26" s="19">
        <v>16500</v>
      </c>
      <c r="H26" s="21">
        <f t="shared" si="2"/>
        <v>86460000</v>
      </c>
      <c r="I26" s="21"/>
    </row>
    <row r="27" spans="1:9" ht="17.25" customHeight="1">
      <c r="A27" s="15">
        <v>43107</v>
      </c>
      <c r="B27" s="1" t="s">
        <v>59</v>
      </c>
      <c r="C27" s="60" t="str">
        <f>VLOOKUP(B27,[4]Vine!$A$5:$F$78,3,0)</f>
        <v>Ba Tri - Bến Tre</v>
      </c>
      <c r="D27" s="61">
        <f>VLOOKUP(B27,[4]Vine!$A$5:$F$78,2,0)</f>
        <v>320883374</v>
      </c>
      <c r="E27" s="18" t="s">
        <v>56</v>
      </c>
      <c r="F27" s="20">
        <f>6480*11-SUM(F14:F26)</f>
        <v>5062</v>
      </c>
      <c r="G27" s="19">
        <v>16500</v>
      </c>
      <c r="H27" s="21">
        <f t="shared" si="1"/>
        <v>83523000</v>
      </c>
      <c r="I27" s="21"/>
    </row>
    <row r="28" spans="1:9" ht="10.5" customHeight="1">
      <c r="A28" s="62"/>
      <c r="B28" s="1"/>
      <c r="C28" s="60"/>
      <c r="D28" s="61"/>
      <c r="E28" s="20"/>
      <c r="F28" s="20"/>
      <c r="G28" s="21"/>
      <c r="H28" s="21"/>
      <c r="I28" s="21"/>
    </row>
    <row r="29" spans="1:9" ht="15.75" customHeight="1">
      <c r="A29" s="6" t="s">
        <v>28</v>
      </c>
      <c r="C29" s="28">
        <f>SUM(H14:H28)</f>
        <v>1176120000</v>
      </c>
      <c r="D29" s="28"/>
    </row>
    <row r="30" spans="1:9" ht="8.25" customHeight="1">
      <c r="C30" s="8"/>
      <c r="H30" s="29"/>
    </row>
    <row r="31" spans="1:9" ht="16.5" customHeight="1">
      <c r="C31" s="29"/>
      <c r="D31" s="8"/>
      <c r="G31" s="30" t="s">
        <v>62</v>
      </c>
      <c r="H31" s="31"/>
      <c r="I31" s="31"/>
    </row>
    <row r="32" spans="1:9" ht="21" customHeight="1">
      <c r="B32" s="32" t="s">
        <v>29</v>
      </c>
      <c r="G32" s="33" t="s">
        <v>30</v>
      </c>
    </row>
    <row r="33" spans="1:9" ht="21" customHeight="1">
      <c r="B33" s="34" t="s">
        <v>31</v>
      </c>
      <c r="D33" s="35"/>
      <c r="G33" s="36" t="s">
        <v>32</v>
      </c>
    </row>
    <row r="34" spans="1:9" ht="12" customHeight="1">
      <c r="B34" s="34"/>
      <c r="D34" s="35"/>
      <c r="G34" s="36"/>
    </row>
    <row r="35" spans="1:9" ht="21" customHeight="1">
      <c r="B35" s="34"/>
      <c r="D35" s="35"/>
      <c r="G35" s="36"/>
    </row>
    <row r="36" spans="1:9" ht="21" hidden="1" customHeight="1">
      <c r="B36" s="34"/>
      <c r="D36" s="35"/>
      <c r="G36" s="36"/>
    </row>
    <row r="37" spans="1:9" ht="21" customHeight="1">
      <c r="B37" s="34"/>
      <c r="D37" s="35"/>
      <c r="G37" s="36"/>
    </row>
    <row r="38" spans="1:9">
      <c r="B38" s="37" t="s">
        <v>7</v>
      </c>
      <c r="C38" s="37"/>
    </row>
    <row r="39" spans="1:9" hidden="1">
      <c r="B39" s="37"/>
      <c r="C39" s="37"/>
    </row>
    <row r="40" spans="1:9" hidden="1">
      <c r="B40" s="37"/>
      <c r="C40" s="37"/>
    </row>
    <row r="41" spans="1:9" hidden="1">
      <c r="B41" s="37"/>
      <c r="C41" s="37"/>
    </row>
    <row r="42" spans="1:9" hidden="1">
      <c r="B42" s="37"/>
      <c r="C42" s="37"/>
    </row>
    <row r="43" spans="1:9" hidden="1">
      <c r="B43" s="37"/>
      <c r="C43" s="37"/>
    </row>
    <row r="44" spans="1:9" hidden="1">
      <c r="B44" s="37"/>
      <c r="C44" s="37"/>
    </row>
    <row r="45" spans="1:9" ht="5.25" hidden="1" customHeight="1"/>
    <row r="46" spans="1:9" hidden="1">
      <c r="A46" s="38" t="s">
        <v>33</v>
      </c>
    </row>
    <row r="47" spans="1:9" hidden="1">
      <c r="A47" s="68" t="s">
        <v>34</v>
      </c>
      <c r="B47" s="69"/>
      <c r="C47" s="69"/>
      <c r="D47" s="69"/>
      <c r="E47" s="69"/>
      <c r="F47" s="69"/>
      <c r="G47" s="69"/>
      <c r="H47" s="69"/>
      <c r="I47" s="69"/>
    </row>
    <row r="48" spans="1:9" ht="33" hidden="1" customHeight="1">
      <c r="A48" s="68" t="s">
        <v>35</v>
      </c>
      <c r="B48" s="68"/>
      <c r="C48" s="68"/>
      <c r="D48" s="68"/>
      <c r="E48" s="68"/>
      <c r="F48" s="68"/>
      <c r="G48" s="68"/>
      <c r="H48" s="68"/>
      <c r="I48" s="68"/>
    </row>
    <row r="49" ht="17.25" customHeight="1"/>
    <row r="50" ht="17.25" customHeight="1"/>
    <row r="51" ht="17.25" customHeight="1"/>
    <row r="52" ht="30.75" customHeight="1"/>
    <row r="54" ht="33.75" customHeight="1"/>
    <row r="55" ht="33.75" customHeight="1"/>
  </sheetData>
  <mergeCells count="8">
    <mergeCell ref="A47:I47"/>
    <mergeCell ref="A48:I48"/>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5" right="0.15" top="0" bottom="0"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7" workbookViewId="0">
      <selection activeCell="G16" sqref="G16"/>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70" t="s">
        <v>9</v>
      </c>
      <c r="B1" s="70"/>
      <c r="C1" s="70"/>
      <c r="D1" s="70"/>
      <c r="E1" s="70"/>
      <c r="F1" s="70"/>
      <c r="G1" s="71"/>
      <c r="H1" s="72" t="s">
        <v>10</v>
      </c>
      <c r="I1" s="73"/>
    </row>
    <row r="2" spans="1:9">
      <c r="A2" s="70"/>
      <c r="B2" s="70"/>
      <c r="C2" s="70"/>
      <c r="D2" s="70"/>
      <c r="E2" s="70"/>
      <c r="F2" s="70"/>
      <c r="G2" s="71"/>
      <c r="H2" s="74"/>
      <c r="I2" s="75"/>
    </row>
    <row r="3" spans="1:9">
      <c r="A3" s="70"/>
      <c r="B3" s="70"/>
      <c r="C3" s="70"/>
      <c r="D3" s="70"/>
      <c r="E3" s="70"/>
      <c r="F3" s="70"/>
      <c r="G3" s="71"/>
      <c r="H3" s="74"/>
      <c r="I3" s="75"/>
    </row>
    <row r="4" spans="1:9">
      <c r="A4" s="78" t="s">
        <v>63</v>
      </c>
      <c r="B4" s="78"/>
      <c r="C4" s="78"/>
      <c r="D4" s="78"/>
      <c r="E4" s="78"/>
      <c r="F4" s="78"/>
      <c r="G4" s="79"/>
      <c r="H4" s="76"/>
      <c r="I4" s="77"/>
    </row>
    <row r="5" spans="1:9" ht="20.25">
      <c r="C5" s="7"/>
      <c r="D5" s="7"/>
    </row>
    <row r="6" spans="1:9">
      <c r="A6" s="6" t="s">
        <v>11</v>
      </c>
      <c r="E6" s="2" t="s">
        <v>12</v>
      </c>
    </row>
    <row r="7" spans="1:9">
      <c r="A7" s="6" t="s">
        <v>13</v>
      </c>
    </row>
    <row r="8" spans="1:9">
      <c r="A8" s="6" t="s">
        <v>14</v>
      </c>
    </row>
    <row r="9" spans="1:9">
      <c r="A9" s="6" t="s">
        <v>15</v>
      </c>
    </row>
    <row r="11" spans="1:9">
      <c r="A11" s="80" t="s">
        <v>16</v>
      </c>
      <c r="B11" s="82" t="s">
        <v>0</v>
      </c>
      <c r="C11" s="83"/>
      <c r="D11" s="84"/>
      <c r="E11" s="85" t="s">
        <v>17</v>
      </c>
      <c r="F11" s="85"/>
      <c r="G11" s="85"/>
      <c r="H11" s="85"/>
      <c r="I11" s="59" t="s">
        <v>3</v>
      </c>
    </row>
    <row r="12" spans="1:9" ht="28.5">
      <c r="A12" s="81"/>
      <c r="B12" s="59" t="s">
        <v>18</v>
      </c>
      <c r="C12" s="59" t="s">
        <v>4</v>
      </c>
      <c r="D12" s="59" t="s">
        <v>19</v>
      </c>
      <c r="E12" s="59" t="s">
        <v>1</v>
      </c>
      <c r="F12" s="10" t="s">
        <v>20</v>
      </c>
      <c r="G12" s="10" t="s">
        <v>2</v>
      </c>
      <c r="H12" s="11" t="s">
        <v>21</v>
      </c>
      <c r="I12" s="59"/>
    </row>
    <row r="13" spans="1:9">
      <c r="A13" s="12" t="s">
        <v>22</v>
      </c>
      <c r="B13" s="13">
        <v>2</v>
      </c>
      <c r="C13" s="13">
        <v>3</v>
      </c>
      <c r="D13" s="13">
        <v>4</v>
      </c>
      <c r="E13" s="13">
        <v>5</v>
      </c>
      <c r="F13" s="14" t="s">
        <v>23</v>
      </c>
      <c r="G13" s="14" t="s">
        <v>24</v>
      </c>
      <c r="H13" s="13">
        <v>8</v>
      </c>
      <c r="I13" s="13">
        <v>9</v>
      </c>
    </row>
    <row r="14" spans="1:9">
      <c r="A14" s="3">
        <v>43105</v>
      </c>
      <c r="B14" s="1" t="s">
        <v>8</v>
      </c>
      <c r="C14" s="40" t="str">
        <f>VLOOKUP(B14,[2]Vine!$A$5:$F$178,3,0)</f>
        <v>Kiên lương - Kiên Giang</v>
      </c>
      <c r="D14" s="40">
        <f>VLOOKUP(B14,[2]Vine!$A$5:$F$178,2,0)</f>
        <v>370803567</v>
      </c>
      <c r="E14" s="4" t="s">
        <v>43</v>
      </c>
      <c r="F14" s="4">
        <v>7540</v>
      </c>
      <c r="G14" s="5">
        <v>15500</v>
      </c>
      <c r="H14" s="41">
        <f t="shared" ref="H14:H17" si="0">F14*G14</f>
        <v>116870000</v>
      </c>
      <c r="I14" s="41"/>
    </row>
    <row r="15" spans="1:9">
      <c r="A15" s="3">
        <v>43105</v>
      </c>
      <c r="B15" s="55" t="s">
        <v>51</v>
      </c>
      <c r="C15" s="40" t="str">
        <f>VLOOKUP(B15,[2]Vine!$A$5:$F$178,3,0)</f>
        <v>Rạch Giá - Kiên Giang</v>
      </c>
      <c r="D15" s="40">
        <f>VLOOKUP(B15,[2]Vine!$A$5:$F$178,2,0)</f>
        <v>371008704</v>
      </c>
      <c r="E15" s="4" t="s">
        <v>43</v>
      </c>
      <c r="F15" s="4">
        <v>7450</v>
      </c>
      <c r="G15" s="5">
        <v>15500</v>
      </c>
      <c r="H15" s="41">
        <f t="shared" si="0"/>
        <v>115475000</v>
      </c>
      <c r="I15" s="41"/>
    </row>
    <row r="16" spans="1:9">
      <c r="A16" s="3">
        <v>43110</v>
      </c>
      <c r="B16" s="1" t="s">
        <v>8</v>
      </c>
      <c r="C16" s="40" t="str">
        <f>VLOOKUP(B16,[2]Vine!$A$5:$F$178,3,0)</f>
        <v>Kiên lương - Kiên Giang</v>
      </c>
      <c r="D16" s="40">
        <f>VLOOKUP(B16,[2]Vine!$A$5:$F$178,2,0)</f>
        <v>370803567</v>
      </c>
      <c r="E16" s="4" t="s">
        <v>43</v>
      </c>
      <c r="F16" s="4">
        <v>7620</v>
      </c>
      <c r="G16" s="5">
        <v>15500</v>
      </c>
      <c r="H16" s="41">
        <f t="shared" ref="H16" si="1">F16*G16</f>
        <v>118110000</v>
      </c>
      <c r="I16" s="41"/>
    </row>
    <row r="17" spans="1:13">
      <c r="A17" s="3">
        <v>43110</v>
      </c>
      <c r="B17" s="1" t="s">
        <v>52</v>
      </c>
      <c r="C17" s="40" t="str">
        <f>VLOOKUP(B17,[2]Vine!$A$5:$F$178,3,0)</f>
        <v>Rạch Giá - Kiên Giang</v>
      </c>
      <c r="D17" s="40">
        <f>VLOOKUP(B17,[2]Vine!$A$5:$F$178,2,0)</f>
        <v>371139593</v>
      </c>
      <c r="E17" s="4" t="s">
        <v>43</v>
      </c>
      <c r="F17" s="4">
        <f>6000*5-SUM(F14:F16)</f>
        <v>7390</v>
      </c>
      <c r="G17" s="5">
        <v>15500</v>
      </c>
      <c r="H17" s="41">
        <f t="shared" si="0"/>
        <v>114545000</v>
      </c>
      <c r="I17" s="41"/>
    </row>
    <row r="18" spans="1:13" ht="13.5" customHeight="1">
      <c r="A18" s="45"/>
      <c r="B18" s="46"/>
      <c r="C18" s="40"/>
      <c r="D18" s="40"/>
      <c r="E18" s="4"/>
      <c r="F18" s="4"/>
      <c r="G18" s="5"/>
      <c r="H18" s="41"/>
      <c r="I18" s="41"/>
      <c r="K18" s="47"/>
      <c r="L18" s="44"/>
    </row>
    <row r="19" spans="1:13" ht="24" customHeight="1">
      <c r="A19" s="6" t="s">
        <v>28</v>
      </c>
      <c r="C19" s="28">
        <f>SUM(H14:H18)</f>
        <v>465000000</v>
      </c>
      <c r="D19" s="28"/>
      <c r="K19" s="47"/>
      <c r="L19" s="47"/>
    </row>
    <row r="20" spans="1:13" ht="15.75" customHeight="1">
      <c r="C20" s="29"/>
      <c r="D20" s="8"/>
      <c r="G20" s="30" t="s">
        <v>64</v>
      </c>
      <c r="H20" s="31"/>
      <c r="I20" s="31"/>
      <c r="K20" s="47"/>
      <c r="L20" s="47"/>
      <c r="M20" s="47"/>
    </row>
    <row r="21" spans="1:13">
      <c r="B21" s="32" t="s">
        <v>29</v>
      </c>
      <c r="G21" s="33" t="s">
        <v>30</v>
      </c>
      <c r="K21" s="47"/>
      <c r="L21" s="48"/>
    </row>
    <row r="22" spans="1:13">
      <c r="B22" s="34" t="s">
        <v>31</v>
      </c>
      <c r="D22" s="35"/>
      <c r="G22" s="36" t="s">
        <v>32</v>
      </c>
      <c r="K22" s="47"/>
      <c r="L22" s="49"/>
      <c r="M22" s="47"/>
    </row>
    <row r="23" spans="1:13">
      <c r="B23" s="34"/>
      <c r="D23" s="35"/>
      <c r="G23" s="36"/>
      <c r="K23" s="47"/>
      <c r="L23" s="49"/>
    </row>
    <row r="24" spans="1:13">
      <c r="B24" s="34"/>
      <c r="D24" s="35"/>
      <c r="G24" s="36"/>
    </row>
    <row r="25" spans="1:13">
      <c r="B25" s="34"/>
      <c r="D25" s="35"/>
      <c r="G25" s="36"/>
    </row>
    <row r="26" spans="1:13" ht="12" customHeight="1">
      <c r="B26" s="34"/>
      <c r="D26" s="35"/>
      <c r="G26" s="36"/>
    </row>
    <row r="27" spans="1:13" ht="4.5" hidden="1" customHeight="1">
      <c r="B27" s="34"/>
      <c r="D27" s="35"/>
      <c r="G27" s="36"/>
    </row>
    <row r="28" spans="1:13">
      <c r="B28" s="37" t="s">
        <v>7</v>
      </c>
      <c r="C28" s="37"/>
      <c r="F28" s="86"/>
      <c r="G28" s="86"/>
      <c r="H28" s="86"/>
    </row>
    <row r="29" spans="1:13">
      <c r="A29" s="38"/>
    </row>
    <row r="30" spans="1:13" ht="32.25" customHeight="1">
      <c r="A30" s="68"/>
      <c r="B30" s="69"/>
      <c r="C30" s="69"/>
      <c r="D30" s="69"/>
      <c r="E30" s="69"/>
      <c r="F30" s="69"/>
      <c r="G30" s="69"/>
      <c r="H30" s="69"/>
      <c r="I30" s="69"/>
    </row>
    <row r="31" spans="1:13" ht="34.5" customHeight="1">
      <c r="A31" s="68"/>
      <c r="B31" s="68"/>
      <c r="C31" s="68"/>
      <c r="D31" s="68"/>
      <c r="E31" s="68"/>
      <c r="F31" s="68"/>
      <c r="G31" s="68"/>
      <c r="H31" s="68"/>
      <c r="I31" s="68"/>
    </row>
  </sheetData>
  <mergeCells count="9">
    <mergeCell ref="F28:H28"/>
    <mergeCell ref="A30:I30"/>
    <mergeCell ref="A31:I31"/>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0866141732283472" right="0.70866141732283472" top="0.74803149606299213" bottom="0.74803149606299213" header="0.31496062992125984" footer="0.31496062992125984"/>
  <pageSetup paperSize="9"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C24" sqref="C24"/>
    </sheetView>
  </sheetViews>
  <sheetFormatPr defaultRowHeight="17.25"/>
  <cols>
    <col min="1" max="1" width="9.75" style="6" customWidth="1"/>
    <col min="2" max="2" width="21.125" style="2" customWidth="1"/>
    <col min="3" max="3" width="21.625" style="2" customWidth="1"/>
    <col min="4" max="4" width="12.125" style="2" customWidth="1"/>
    <col min="5" max="5" width="13.375" style="2" customWidth="1"/>
    <col min="6" max="6" width="9.75" style="8" customWidth="1"/>
    <col min="7" max="7" width="9.25" style="8"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0.5" customHeight="1">
      <c r="A1" s="70" t="s">
        <v>9</v>
      </c>
      <c r="B1" s="70"/>
      <c r="C1" s="70"/>
      <c r="D1" s="70"/>
      <c r="E1" s="70"/>
      <c r="F1" s="70"/>
      <c r="G1" s="71"/>
      <c r="H1" s="72" t="s">
        <v>10</v>
      </c>
      <c r="I1" s="73"/>
    </row>
    <row r="2" spans="1:9" ht="12" customHeight="1">
      <c r="A2" s="70"/>
      <c r="B2" s="70"/>
      <c r="C2" s="70"/>
      <c r="D2" s="70"/>
      <c r="E2" s="70"/>
      <c r="F2" s="70"/>
      <c r="G2" s="71"/>
      <c r="H2" s="74"/>
      <c r="I2" s="75"/>
    </row>
    <row r="3" spans="1:9" ht="8.25" customHeight="1">
      <c r="A3" s="70"/>
      <c r="B3" s="70"/>
      <c r="C3" s="70"/>
      <c r="D3" s="70"/>
      <c r="E3" s="70"/>
      <c r="F3" s="70"/>
      <c r="G3" s="71"/>
      <c r="H3" s="74"/>
      <c r="I3" s="75"/>
    </row>
    <row r="4" spans="1:9">
      <c r="A4" s="78" t="s">
        <v>66</v>
      </c>
      <c r="B4" s="78"/>
      <c r="C4" s="78"/>
      <c r="D4" s="78"/>
      <c r="E4" s="78"/>
      <c r="F4" s="78"/>
      <c r="G4" s="79"/>
      <c r="H4" s="76"/>
      <c r="I4" s="77"/>
    </row>
    <row r="5" spans="1:9" ht="10.5" customHeight="1">
      <c r="C5" s="7"/>
      <c r="D5" s="7"/>
    </row>
    <row r="6" spans="1:9" ht="14.25" customHeight="1">
      <c r="A6" s="6" t="s">
        <v>11</v>
      </c>
      <c r="E6" s="2" t="s">
        <v>12</v>
      </c>
    </row>
    <row r="7" spans="1:9" ht="14.25" customHeight="1">
      <c r="A7" s="6" t="s">
        <v>13</v>
      </c>
    </row>
    <row r="8" spans="1:9" ht="14.25" customHeight="1">
      <c r="A8" s="6" t="s">
        <v>14</v>
      </c>
    </row>
    <row r="9" spans="1:9" ht="14.25" customHeight="1">
      <c r="A9" s="6" t="s">
        <v>15</v>
      </c>
    </row>
    <row r="10" spans="1:9" ht="9" customHeight="1"/>
    <row r="11" spans="1:9" ht="15" customHeight="1">
      <c r="A11" s="80" t="s">
        <v>16</v>
      </c>
      <c r="B11" s="82" t="s">
        <v>0</v>
      </c>
      <c r="C11" s="83"/>
      <c r="D11" s="84"/>
      <c r="E11" s="85" t="s">
        <v>17</v>
      </c>
      <c r="F11" s="85"/>
      <c r="G11" s="85"/>
      <c r="H11" s="85"/>
      <c r="I11" s="63" t="s">
        <v>3</v>
      </c>
    </row>
    <row r="12" spans="1:9" ht="27" customHeight="1">
      <c r="A12" s="81"/>
      <c r="B12" s="63" t="s">
        <v>18</v>
      </c>
      <c r="C12" s="63" t="s">
        <v>4</v>
      </c>
      <c r="D12" s="63" t="s">
        <v>19</v>
      </c>
      <c r="E12" s="63" t="s">
        <v>1</v>
      </c>
      <c r="F12" s="10" t="s">
        <v>20</v>
      </c>
      <c r="G12" s="10" t="s">
        <v>2</v>
      </c>
      <c r="H12" s="11" t="s">
        <v>21</v>
      </c>
      <c r="I12" s="63"/>
    </row>
    <row r="13" spans="1:9" ht="13.5" customHeight="1">
      <c r="A13" s="12" t="s">
        <v>22</v>
      </c>
      <c r="B13" s="13">
        <v>2</v>
      </c>
      <c r="C13" s="13">
        <v>3</v>
      </c>
      <c r="D13" s="13">
        <v>4</v>
      </c>
      <c r="E13" s="13">
        <v>5</v>
      </c>
      <c r="F13" s="14" t="s">
        <v>23</v>
      </c>
      <c r="G13" s="14" t="s">
        <v>24</v>
      </c>
      <c r="H13" s="13">
        <v>8</v>
      </c>
      <c r="I13" s="13">
        <v>9</v>
      </c>
    </row>
    <row r="14" spans="1:9" ht="17.25" customHeight="1">
      <c r="A14" s="15">
        <v>43115</v>
      </c>
      <c r="B14" s="55" t="s">
        <v>55</v>
      </c>
      <c r="C14" s="16" t="str">
        <f>VLOOKUP(B14,[4]Vine!$A$5:$F$78,3,0)</f>
        <v>Ba Tri - Bến Tre</v>
      </c>
      <c r="D14" s="17">
        <f>VLOOKUP(B14,[4]Vine!$A$5:$F$78,2,0)</f>
        <v>320807672</v>
      </c>
      <c r="E14" s="18" t="s">
        <v>56</v>
      </c>
      <c r="F14" s="18">
        <v>5085</v>
      </c>
      <c r="G14" s="19">
        <v>16500</v>
      </c>
      <c r="H14" s="19">
        <f>F14*G14</f>
        <v>83902500</v>
      </c>
      <c r="I14" s="19"/>
    </row>
    <row r="15" spans="1:9" ht="17.25" customHeight="1">
      <c r="A15" s="15">
        <v>43115</v>
      </c>
      <c r="B15" s="55" t="s">
        <v>57</v>
      </c>
      <c r="C15" s="60" t="str">
        <f>VLOOKUP(B15,[4]Vine!$A$5:$F$78,3,0)</f>
        <v>Giồng Trôm - Bến Tre</v>
      </c>
      <c r="D15" s="61">
        <f>VLOOKUP(B15,[4]Vine!$A$5:$F$78,2,0)</f>
        <v>320878054</v>
      </c>
      <c r="E15" s="18" t="s">
        <v>56</v>
      </c>
      <c r="F15" s="20">
        <v>5160</v>
      </c>
      <c r="G15" s="19">
        <v>16500</v>
      </c>
      <c r="H15" s="21">
        <f t="shared" ref="H15:H19" si="0">F15*G15</f>
        <v>85140000</v>
      </c>
      <c r="I15" s="21"/>
    </row>
    <row r="16" spans="1:9" ht="17.25" customHeight="1">
      <c r="A16" s="15">
        <v>43115</v>
      </c>
      <c r="B16" s="1" t="s">
        <v>58</v>
      </c>
      <c r="C16" s="60" t="str">
        <f>VLOOKUP(B16,[4]Vine!$A$5:$F$78,3,0)</f>
        <v>Giồng Trôm - Bến Tre</v>
      </c>
      <c r="D16" s="61">
        <f>VLOOKUP(B16,[4]Vine!$A$5:$F$78,2,0)</f>
        <v>320878272</v>
      </c>
      <c r="E16" s="18" t="s">
        <v>56</v>
      </c>
      <c r="F16" s="20">
        <v>5045</v>
      </c>
      <c r="G16" s="19">
        <v>16500</v>
      </c>
      <c r="H16" s="21">
        <f t="shared" si="0"/>
        <v>83242500</v>
      </c>
      <c r="I16" s="21"/>
    </row>
    <row r="17" spans="1:9" ht="17.25" customHeight="1">
      <c r="A17" s="15">
        <v>43118</v>
      </c>
      <c r="B17" s="55" t="s">
        <v>57</v>
      </c>
      <c r="C17" s="60" t="str">
        <f>VLOOKUP(B17,[4]Vine!$A$5:$F$78,3,0)</f>
        <v>Giồng Trôm - Bến Tre</v>
      </c>
      <c r="D17" s="61">
        <f>VLOOKUP(B17,[4]Vine!$A$5:$F$78,2,0)</f>
        <v>320878054</v>
      </c>
      <c r="E17" s="18" t="s">
        <v>56</v>
      </c>
      <c r="F17" s="20">
        <v>5867</v>
      </c>
      <c r="G17" s="19">
        <v>16500</v>
      </c>
      <c r="H17" s="21">
        <f t="shared" si="0"/>
        <v>96805500</v>
      </c>
      <c r="I17" s="21"/>
    </row>
    <row r="18" spans="1:9" ht="17.25" customHeight="1">
      <c r="A18" s="15">
        <v>43118</v>
      </c>
      <c r="B18" s="1" t="s">
        <v>58</v>
      </c>
      <c r="C18" s="60" t="str">
        <f>VLOOKUP(B18,[4]Vine!$A$5:$F$78,3,0)</f>
        <v>Giồng Trôm - Bến Tre</v>
      </c>
      <c r="D18" s="61">
        <f>VLOOKUP(B18,[4]Vine!$A$5:$F$78,2,0)</f>
        <v>320878272</v>
      </c>
      <c r="E18" s="18" t="s">
        <v>56</v>
      </c>
      <c r="F18" s="20">
        <v>5240</v>
      </c>
      <c r="G18" s="19">
        <v>16500</v>
      </c>
      <c r="H18" s="21">
        <f t="shared" si="0"/>
        <v>86460000</v>
      </c>
      <c r="I18" s="21"/>
    </row>
    <row r="19" spans="1:9" ht="17.25" customHeight="1">
      <c r="A19" s="15">
        <v>43118</v>
      </c>
      <c r="B19" s="55" t="s">
        <v>55</v>
      </c>
      <c r="C19" s="60" t="str">
        <f>VLOOKUP(B19,[4]Vine!$A$5:$F$78,3,0)</f>
        <v>Ba Tri - Bến Tre</v>
      </c>
      <c r="D19" s="61">
        <f>VLOOKUP(B19,[4]Vine!$A$5:$F$78,2,0)</f>
        <v>320807672</v>
      </c>
      <c r="E19" s="18" t="s">
        <v>56</v>
      </c>
      <c r="F19" s="20">
        <f>2880*11-SUM(F14:F18)</f>
        <v>5283</v>
      </c>
      <c r="G19" s="19">
        <v>16500</v>
      </c>
      <c r="H19" s="21">
        <f t="shared" si="0"/>
        <v>87169500</v>
      </c>
      <c r="I19" s="21"/>
    </row>
    <row r="20" spans="1:9" ht="10.5" customHeight="1">
      <c r="A20" s="62"/>
      <c r="B20" s="1"/>
      <c r="C20" s="60"/>
      <c r="D20" s="61"/>
      <c r="E20" s="20"/>
      <c r="F20" s="20"/>
      <c r="G20" s="21"/>
      <c r="H20" s="21"/>
      <c r="I20" s="21"/>
    </row>
    <row r="21" spans="1:9" ht="15.75" customHeight="1">
      <c r="A21" s="6" t="s">
        <v>28</v>
      </c>
      <c r="C21" s="28">
        <f>SUM(H14:H20)</f>
        <v>522720000</v>
      </c>
      <c r="D21" s="28"/>
    </row>
    <row r="22" spans="1:9" ht="8.25" customHeight="1">
      <c r="C22" s="8"/>
      <c r="H22" s="29"/>
    </row>
    <row r="23" spans="1:9" ht="16.5" customHeight="1">
      <c r="C23" s="29"/>
      <c r="D23" s="8"/>
      <c r="G23" s="30" t="s">
        <v>65</v>
      </c>
      <c r="H23" s="31"/>
      <c r="I23" s="31"/>
    </row>
    <row r="24" spans="1:9" ht="21" customHeight="1">
      <c r="B24" s="32" t="s">
        <v>29</v>
      </c>
      <c r="G24" s="33" t="s">
        <v>30</v>
      </c>
    </row>
    <row r="25" spans="1:9" ht="21" customHeight="1">
      <c r="B25" s="34" t="s">
        <v>31</v>
      </c>
      <c r="D25" s="35"/>
      <c r="G25" s="36" t="s">
        <v>32</v>
      </c>
    </row>
    <row r="26" spans="1:9" ht="12" customHeight="1">
      <c r="B26" s="34"/>
      <c r="D26" s="35"/>
      <c r="G26" s="36"/>
    </row>
    <row r="27" spans="1:9" ht="21" customHeight="1">
      <c r="B27" s="34"/>
      <c r="D27" s="35"/>
      <c r="G27" s="36"/>
    </row>
    <row r="28" spans="1:9" ht="21" hidden="1" customHeight="1">
      <c r="B28" s="34"/>
      <c r="D28" s="35"/>
      <c r="G28" s="36"/>
    </row>
    <row r="29" spans="1:9" ht="21" customHeight="1">
      <c r="B29" s="34"/>
      <c r="D29" s="35"/>
      <c r="G29" s="36"/>
    </row>
    <row r="30" spans="1:9">
      <c r="B30" s="37" t="s">
        <v>7</v>
      </c>
      <c r="C30" s="37"/>
    </row>
    <row r="31" spans="1:9" hidden="1">
      <c r="B31" s="37"/>
      <c r="C31" s="37"/>
    </row>
    <row r="32" spans="1:9" hidden="1">
      <c r="B32" s="37"/>
      <c r="C32" s="37"/>
    </row>
    <row r="33" spans="1:9" hidden="1">
      <c r="B33" s="37"/>
      <c r="C33" s="37"/>
    </row>
    <row r="34" spans="1:9" hidden="1">
      <c r="B34" s="37"/>
      <c r="C34" s="37"/>
    </row>
    <row r="35" spans="1:9" hidden="1">
      <c r="B35" s="37"/>
      <c r="C35" s="37"/>
    </row>
    <row r="36" spans="1:9" hidden="1">
      <c r="B36" s="37"/>
      <c r="C36" s="37"/>
    </row>
    <row r="37" spans="1:9" ht="5.25" hidden="1" customHeight="1"/>
    <row r="38" spans="1:9" hidden="1">
      <c r="A38" s="38" t="s">
        <v>33</v>
      </c>
    </row>
    <row r="39" spans="1:9" hidden="1">
      <c r="A39" s="68" t="s">
        <v>34</v>
      </c>
      <c r="B39" s="69"/>
      <c r="C39" s="69"/>
      <c r="D39" s="69"/>
      <c r="E39" s="69"/>
      <c r="F39" s="69"/>
      <c r="G39" s="69"/>
      <c r="H39" s="69"/>
      <c r="I39" s="69"/>
    </row>
    <row r="40" spans="1:9" ht="33" hidden="1" customHeight="1">
      <c r="A40" s="68" t="s">
        <v>35</v>
      </c>
      <c r="B40" s="68"/>
      <c r="C40" s="68"/>
      <c r="D40" s="68"/>
      <c r="E40" s="68"/>
      <c r="F40" s="68"/>
      <c r="G40" s="68"/>
      <c r="H40" s="68"/>
      <c r="I40" s="68"/>
    </row>
    <row r="41" spans="1:9" s="6" customFormat="1" ht="17.25" customHeight="1">
      <c r="B41" s="2"/>
      <c r="C41" s="2"/>
      <c r="D41" s="2"/>
      <c r="E41" s="2"/>
      <c r="F41" s="8"/>
      <c r="G41" s="8"/>
      <c r="H41" s="2"/>
      <c r="I41" s="2"/>
    </row>
    <row r="42" spans="1:9" s="6" customFormat="1" ht="17.25" customHeight="1">
      <c r="B42" s="2"/>
      <c r="C42" s="2"/>
      <c r="D42" s="2"/>
      <c r="E42" s="2"/>
      <c r="F42" s="8"/>
      <c r="G42" s="8"/>
      <c r="H42" s="2"/>
      <c r="I42" s="2"/>
    </row>
    <row r="43" spans="1:9" s="6" customFormat="1" ht="17.25" customHeight="1">
      <c r="B43" s="2"/>
      <c r="C43" s="2"/>
      <c r="D43" s="2"/>
      <c r="E43" s="2"/>
      <c r="F43" s="8"/>
      <c r="G43" s="8"/>
      <c r="H43" s="2"/>
      <c r="I43" s="2"/>
    </row>
    <row r="44" spans="1:9" s="6" customFormat="1" ht="30.75" customHeight="1">
      <c r="B44" s="2"/>
      <c r="C44" s="2"/>
      <c r="D44" s="2"/>
      <c r="E44" s="2"/>
      <c r="F44" s="8"/>
      <c r="G44" s="8"/>
      <c r="H44" s="2"/>
      <c r="I44" s="2"/>
    </row>
    <row r="46" spans="1:9" s="6" customFormat="1" ht="33.75" customHeight="1">
      <c r="B46" s="2"/>
      <c r="C46" s="2"/>
      <c r="D46" s="2"/>
      <c r="E46" s="2"/>
      <c r="F46" s="8"/>
      <c r="G46" s="8"/>
      <c r="H46" s="2"/>
      <c r="I46" s="2"/>
    </row>
    <row r="47" spans="1:9" s="6" customFormat="1" ht="33.75" customHeight="1">
      <c r="B47" s="2"/>
      <c r="C47" s="2"/>
      <c r="D47" s="2"/>
      <c r="E47" s="2"/>
      <c r="F47" s="8"/>
      <c r="G47" s="8"/>
      <c r="H47" s="2"/>
      <c r="I47" s="2"/>
    </row>
  </sheetData>
  <mergeCells count="8">
    <mergeCell ref="A39:I39"/>
    <mergeCell ref="A40:I40"/>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5" right="0.15" top="0" bottom="0"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7" workbookViewId="0">
      <selection activeCell="E14" sqref="E14"/>
    </sheetView>
  </sheetViews>
  <sheetFormatPr defaultRowHeight="17.25"/>
  <cols>
    <col min="1" max="1" width="11" style="6" customWidth="1"/>
    <col min="2" max="2" width="21" style="2" customWidth="1"/>
    <col min="3" max="3" width="21.625" style="2" customWidth="1"/>
    <col min="4" max="4" width="12.125" style="2" customWidth="1"/>
    <col min="5" max="5" width="13.375" style="2" customWidth="1"/>
    <col min="6" max="6" width="10.625" style="8" customWidth="1"/>
    <col min="7" max="7" width="9.25" style="8" customWidth="1"/>
    <col min="8" max="8" width="11.2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70" t="s">
        <v>9</v>
      </c>
      <c r="B1" s="70"/>
      <c r="C1" s="70"/>
      <c r="D1" s="70"/>
      <c r="E1" s="70"/>
      <c r="F1" s="70"/>
      <c r="G1" s="71"/>
      <c r="H1" s="72" t="s">
        <v>10</v>
      </c>
      <c r="I1" s="73"/>
    </row>
    <row r="2" spans="1:11">
      <c r="A2" s="70"/>
      <c r="B2" s="70"/>
      <c r="C2" s="70"/>
      <c r="D2" s="70"/>
      <c r="E2" s="70"/>
      <c r="F2" s="70"/>
      <c r="G2" s="71"/>
      <c r="H2" s="74"/>
      <c r="I2" s="75"/>
    </row>
    <row r="3" spans="1:11">
      <c r="A3" s="70"/>
      <c r="B3" s="70"/>
      <c r="C3" s="70"/>
      <c r="D3" s="70"/>
      <c r="E3" s="70"/>
      <c r="F3" s="70"/>
      <c r="G3" s="71"/>
      <c r="H3" s="74"/>
      <c r="I3" s="75"/>
    </row>
    <row r="4" spans="1:11">
      <c r="A4" s="78" t="s">
        <v>67</v>
      </c>
      <c r="B4" s="78"/>
      <c r="C4" s="78"/>
      <c r="D4" s="78"/>
      <c r="E4" s="78"/>
      <c r="F4" s="78"/>
      <c r="G4" s="79"/>
      <c r="H4" s="76"/>
      <c r="I4" s="77"/>
    </row>
    <row r="5" spans="1:11" ht="20.25">
      <c r="C5" s="7"/>
      <c r="D5" s="7"/>
    </row>
    <row r="6" spans="1:11" ht="17.25" customHeight="1">
      <c r="A6" s="6" t="s">
        <v>11</v>
      </c>
      <c r="E6" s="2" t="s">
        <v>12</v>
      </c>
    </row>
    <row r="7" spans="1:11" ht="17.25" customHeight="1">
      <c r="A7" s="6" t="s">
        <v>13</v>
      </c>
    </row>
    <row r="8" spans="1:11" ht="17.25" customHeight="1">
      <c r="A8" s="6" t="s">
        <v>14</v>
      </c>
    </row>
    <row r="9" spans="1:11" ht="17.25" customHeight="1">
      <c r="A9" s="6" t="s">
        <v>15</v>
      </c>
    </row>
    <row r="10" spans="1:11" ht="7.5" customHeight="1"/>
    <row r="11" spans="1:11" ht="21" customHeight="1">
      <c r="A11" s="80" t="s">
        <v>16</v>
      </c>
      <c r="B11" s="82" t="s">
        <v>0</v>
      </c>
      <c r="C11" s="83"/>
      <c r="D11" s="84"/>
      <c r="E11" s="85" t="s">
        <v>17</v>
      </c>
      <c r="F11" s="85"/>
      <c r="G11" s="85"/>
      <c r="H11" s="85"/>
      <c r="I11" s="64" t="s">
        <v>3</v>
      </c>
    </row>
    <row r="12" spans="1:11" ht="39.75" customHeight="1">
      <c r="A12" s="81"/>
      <c r="B12" s="64" t="s">
        <v>18</v>
      </c>
      <c r="C12" s="64" t="s">
        <v>4</v>
      </c>
      <c r="D12" s="64" t="s">
        <v>19</v>
      </c>
      <c r="E12" s="64" t="s">
        <v>1</v>
      </c>
      <c r="F12" s="10" t="s">
        <v>20</v>
      </c>
      <c r="G12" s="10" t="s">
        <v>2</v>
      </c>
      <c r="H12" s="11" t="s">
        <v>21</v>
      </c>
      <c r="I12" s="64"/>
    </row>
    <row r="13" spans="1:11" ht="14.25" customHeight="1">
      <c r="A13" s="12" t="s">
        <v>22</v>
      </c>
      <c r="B13" s="13">
        <v>2</v>
      </c>
      <c r="C13" s="13">
        <v>3</v>
      </c>
      <c r="D13" s="13">
        <v>4</v>
      </c>
      <c r="E13" s="13">
        <v>5</v>
      </c>
      <c r="F13" s="14" t="s">
        <v>23</v>
      </c>
      <c r="G13" s="14" t="s">
        <v>24</v>
      </c>
      <c r="H13" s="13">
        <v>8</v>
      </c>
      <c r="I13" s="13">
        <v>9</v>
      </c>
    </row>
    <row r="14" spans="1:11" s="53" customFormat="1" ht="22.5" customHeight="1">
      <c r="A14" s="3">
        <v>43115</v>
      </c>
      <c r="B14" s="1" t="s">
        <v>6</v>
      </c>
      <c r="C14" s="40" t="str">
        <f>VLOOKUP(B14,[3]Vine!$A$5:$F$178,3,0)</f>
        <v>Phan Thiết - Bình Thuận</v>
      </c>
      <c r="D14" s="40">
        <f>VLOOKUP(B14,[3]Vine!$A$5:$F$178,2,0)</f>
        <v>260178873</v>
      </c>
      <c r="E14" s="4" t="s">
        <v>5</v>
      </c>
      <c r="F14" s="4">
        <v>16870</v>
      </c>
      <c r="G14" s="5">
        <v>15500</v>
      </c>
      <c r="H14" s="41">
        <f t="shared" ref="H14:H21" si="0">F14*G14</f>
        <v>261485000</v>
      </c>
      <c r="I14" s="43"/>
      <c r="K14" s="54"/>
    </row>
    <row r="15" spans="1:11" ht="22.5" customHeight="1">
      <c r="A15" s="3">
        <v>43115</v>
      </c>
      <c r="B15" s="1" t="s">
        <v>42</v>
      </c>
      <c r="C15" s="40" t="str">
        <f>VLOOKUP(B15,[3]Vine!$A$5:$F$178,3,0)</f>
        <v>Phan Thiết - Bình Thuận</v>
      </c>
      <c r="D15" s="40">
        <f>VLOOKUP(B15,[3]Vine!$A$5:$F$178,2,0)</f>
        <v>260850613</v>
      </c>
      <c r="E15" s="4" t="s">
        <v>5</v>
      </c>
      <c r="F15" s="4">
        <v>16420</v>
      </c>
      <c r="G15" s="5">
        <v>15500</v>
      </c>
      <c r="H15" s="41">
        <f t="shared" si="0"/>
        <v>254510000</v>
      </c>
      <c r="I15" s="43"/>
    </row>
    <row r="16" spans="1:11" ht="22.5" customHeight="1">
      <c r="A16" s="3">
        <v>43115</v>
      </c>
      <c r="B16" s="1" t="s">
        <v>46</v>
      </c>
      <c r="C16" s="40" t="str">
        <f>VLOOKUP(B16,[3]Vine!$A$5:$F$178,3,0)</f>
        <v>Long Hương - Bình Thuận</v>
      </c>
      <c r="D16" s="40" t="str">
        <f>VLOOKUP(B16,[3]Vine!$A$5:$F$178,2,0)</f>
        <v>020714486</v>
      </c>
      <c r="E16" s="4" t="s">
        <v>5</v>
      </c>
      <c r="F16" s="4">
        <v>16790</v>
      </c>
      <c r="G16" s="5">
        <v>15500</v>
      </c>
      <c r="H16" s="41">
        <f t="shared" si="0"/>
        <v>260245000</v>
      </c>
      <c r="I16" s="43"/>
    </row>
    <row r="17" spans="1:13" ht="22.5" customHeight="1">
      <c r="A17" s="3">
        <v>43118</v>
      </c>
      <c r="B17" s="1" t="s">
        <v>6</v>
      </c>
      <c r="C17" s="40" t="str">
        <f>VLOOKUP(B17,[3]Vine!$A$5:$F$178,3,0)</f>
        <v>Phan Thiết - Bình Thuận</v>
      </c>
      <c r="D17" s="40">
        <f>VLOOKUP(B17,[3]Vine!$A$5:$F$178,2,0)</f>
        <v>260178873</v>
      </c>
      <c r="E17" s="4" t="s">
        <v>5</v>
      </c>
      <c r="F17" s="4">
        <v>16850</v>
      </c>
      <c r="G17" s="5">
        <v>15500</v>
      </c>
      <c r="H17" s="41">
        <f t="shared" si="0"/>
        <v>261175000</v>
      </c>
      <c r="I17" s="43"/>
    </row>
    <row r="18" spans="1:13" ht="22.5" customHeight="1">
      <c r="A18" s="3">
        <v>43118</v>
      </c>
      <c r="B18" s="1" t="s">
        <v>46</v>
      </c>
      <c r="C18" s="40" t="str">
        <f>VLOOKUP(B18,[3]Vine!$A$5:$F$178,3,0)</f>
        <v>Long Hương - Bình Thuận</v>
      </c>
      <c r="D18" s="40" t="str">
        <f>VLOOKUP(B18,[3]Vine!$A$5:$F$178,2,0)</f>
        <v>020714486</v>
      </c>
      <c r="E18" s="4" t="s">
        <v>5</v>
      </c>
      <c r="F18" s="4">
        <v>16750</v>
      </c>
      <c r="G18" s="5">
        <v>15500</v>
      </c>
      <c r="H18" s="41">
        <f t="shared" si="0"/>
        <v>259625000</v>
      </c>
      <c r="I18" s="43"/>
    </row>
    <row r="19" spans="1:13" ht="22.5" customHeight="1">
      <c r="A19" s="3">
        <v>43118</v>
      </c>
      <c r="B19" s="1" t="s">
        <v>42</v>
      </c>
      <c r="C19" s="40" t="str">
        <f>VLOOKUP(B19,[3]Vine!$A$5:$F$178,3,0)</f>
        <v>Phan Thiết - Bình Thuận</v>
      </c>
      <c r="D19" s="40">
        <f>VLOOKUP(B19,[3]Vine!$A$5:$F$178,2,0)</f>
        <v>260850613</v>
      </c>
      <c r="E19" s="4" t="s">
        <v>5</v>
      </c>
      <c r="F19" s="4">
        <v>16530</v>
      </c>
      <c r="G19" s="5">
        <v>15500</v>
      </c>
      <c r="H19" s="41">
        <f t="shared" si="0"/>
        <v>256215000</v>
      </c>
      <c r="I19" s="43"/>
    </row>
    <row r="20" spans="1:13" ht="22.5" customHeight="1">
      <c r="A20" s="3">
        <v>43125</v>
      </c>
      <c r="B20" s="1" t="s">
        <v>42</v>
      </c>
      <c r="C20" s="40" t="str">
        <f>VLOOKUP(B20,[3]Vine!$A$5:$F$178,3,0)</f>
        <v>Phan Thiết - Bình Thuận</v>
      </c>
      <c r="D20" s="40">
        <f>VLOOKUP(B20,[3]Vine!$A$5:$F$178,2,0)</f>
        <v>260850613</v>
      </c>
      <c r="E20" s="4" t="s">
        <v>5</v>
      </c>
      <c r="F20" s="4">
        <v>16850</v>
      </c>
      <c r="G20" s="5">
        <v>15500</v>
      </c>
      <c r="H20" s="41">
        <f t="shared" si="0"/>
        <v>261175000</v>
      </c>
      <c r="I20" s="43"/>
    </row>
    <row r="21" spans="1:13" ht="22.5" customHeight="1">
      <c r="A21" s="3">
        <v>43125</v>
      </c>
      <c r="B21" s="1" t="s">
        <v>46</v>
      </c>
      <c r="C21" s="40" t="str">
        <f>VLOOKUP(B21,[3]Vine!$A$5:$F$178,3,0)</f>
        <v>Long Hương - Bình Thuận</v>
      </c>
      <c r="D21" s="40" t="str">
        <f>VLOOKUP(B21,[3]Vine!$A$5:$F$178,2,0)</f>
        <v>020714486</v>
      </c>
      <c r="E21" s="4" t="s">
        <v>5</v>
      </c>
      <c r="F21" s="4">
        <v>16980</v>
      </c>
      <c r="G21" s="5">
        <v>15500</v>
      </c>
      <c r="H21" s="41">
        <f t="shared" si="0"/>
        <v>263190000</v>
      </c>
      <c r="I21" s="43"/>
      <c r="L21" s="44"/>
    </row>
    <row r="22" spans="1:13" ht="22.5" customHeight="1">
      <c r="A22" s="45"/>
      <c r="B22" s="46"/>
      <c r="C22" s="40"/>
      <c r="D22" s="40"/>
      <c r="E22" s="4"/>
      <c r="F22" s="4"/>
      <c r="G22" s="5"/>
      <c r="H22" s="41"/>
      <c r="I22" s="41"/>
      <c r="K22" s="47"/>
      <c r="L22" s="44"/>
    </row>
    <row r="23" spans="1:13" ht="24" customHeight="1">
      <c r="A23" s="6" t="s">
        <v>28</v>
      </c>
      <c r="C23" s="28">
        <f>SUM(H14:H22)</f>
        <v>2077620000</v>
      </c>
      <c r="D23" s="28"/>
      <c r="K23" s="47"/>
      <c r="L23" s="47"/>
    </row>
    <row r="24" spans="1:13" ht="15.75" customHeight="1">
      <c r="C24" s="29"/>
      <c r="D24" s="8"/>
      <c r="G24" s="30" t="s">
        <v>68</v>
      </c>
      <c r="H24" s="31"/>
      <c r="I24" s="31"/>
      <c r="K24" s="47"/>
      <c r="L24" s="47"/>
      <c r="M24" s="47"/>
    </row>
    <row r="25" spans="1:13">
      <c r="B25" s="32" t="s">
        <v>29</v>
      </c>
      <c r="G25" s="33" t="s">
        <v>30</v>
      </c>
      <c r="K25" s="47"/>
      <c r="L25" s="48"/>
    </row>
    <row r="26" spans="1:13">
      <c r="B26" s="34" t="s">
        <v>31</v>
      </c>
      <c r="D26" s="35"/>
      <c r="G26" s="36" t="s">
        <v>32</v>
      </c>
      <c r="K26" s="47"/>
      <c r="L26" s="49"/>
      <c r="M26" s="47"/>
    </row>
    <row r="27" spans="1:13">
      <c r="B27" s="34"/>
      <c r="D27" s="35"/>
      <c r="G27" s="36"/>
      <c r="K27" s="47"/>
      <c r="L27" s="49"/>
    </row>
    <row r="28" spans="1:13">
      <c r="B28" s="34"/>
      <c r="D28" s="35"/>
      <c r="G28" s="36"/>
    </row>
    <row r="29" spans="1:13">
      <c r="B29" s="34"/>
      <c r="D29" s="35"/>
      <c r="G29" s="36"/>
    </row>
    <row r="30" spans="1:13" ht="12" customHeight="1">
      <c r="B30" s="34"/>
      <c r="D30" s="35"/>
      <c r="G30" s="36"/>
    </row>
    <row r="31" spans="1:13" ht="4.5" hidden="1" customHeight="1">
      <c r="B31" s="34"/>
      <c r="D31" s="35"/>
      <c r="G31" s="36"/>
    </row>
    <row r="32" spans="1:13">
      <c r="B32" s="37" t="s">
        <v>7</v>
      </c>
      <c r="C32" s="37"/>
      <c r="F32" s="86"/>
      <c r="G32" s="86"/>
      <c r="H32" s="86"/>
    </row>
    <row r="33" spans="1:9">
      <c r="B33" s="37"/>
      <c r="C33" s="37"/>
      <c r="F33" s="65"/>
      <c r="G33" s="65"/>
      <c r="H33" s="65"/>
    </row>
    <row r="34" spans="1:9">
      <c r="A34" s="38" t="s">
        <v>33</v>
      </c>
    </row>
    <row r="35" spans="1:9" ht="32.25" customHeight="1">
      <c r="A35" s="68" t="s">
        <v>34</v>
      </c>
      <c r="B35" s="69"/>
      <c r="C35" s="69"/>
      <c r="D35" s="69"/>
      <c r="E35" s="69"/>
      <c r="F35" s="69"/>
      <c r="G35" s="69"/>
      <c r="H35" s="69"/>
      <c r="I35" s="69"/>
    </row>
    <row r="36" spans="1:9" ht="34.5" customHeight="1">
      <c r="A36" s="68" t="s">
        <v>35</v>
      </c>
      <c r="B36" s="68"/>
      <c r="C36" s="68"/>
      <c r="D36" s="68"/>
      <c r="E36" s="68"/>
      <c r="F36" s="68"/>
      <c r="G36" s="68"/>
      <c r="H36" s="68"/>
      <c r="I36" s="68"/>
    </row>
  </sheetData>
  <mergeCells count="9">
    <mergeCell ref="F32:H32"/>
    <mergeCell ref="A35:I35"/>
    <mergeCell ref="A36:I36"/>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 bottom="0" header="0" footer="0"/>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KOJUBU 01</vt:lpstr>
      <vt:lpstr>Hunan (MB)</vt:lpstr>
      <vt:lpstr>PV 63.000</vt:lpstr>
      <vt:lpstr>Hunan (MB) (2)</vt:lpstr>
      <vt:lpstr>PV 83.500</vt:lpstr>
      <vt:lpstr>TOKAI 01</vt:lpstr>
      <vt:lpstr>Hunan (MB) (3)</vt:lpstr>
      <vt:lpstr>TOKAI 02</vt:lpstr>
      <vt:lpstr>PV 87.500</vt:lpstr>
      <vt:lpstr>Hunan (MB) (4)</vt:lpstr>
      <vt:lpstr>LC-VP 57.300</vt:lpstr>
      <vt:lpstr>'Hunan (MB) (4)'!Print_Area</vt:lpstr>
      <vt:lpstr>'LC-VP 57.300'!Print_Titles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2018-02-02T08:39:28Z</cp:lastPrinted>
  <dcterms:created xsi:type="dcterms:W3CDTF">2018-01-03T08:08:08Z</dcterms:created>
  <dcterms:modified xsi:type="dcterms:W3CDTF">2018-02-02T08:44:27Z</dcterms:modified>
</cp:coreProperties>
</file>