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65" windowWidth="14940" windowHeight="8685" tabRatio="968" firstSheet="8" activeTab="2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  <externalReference r:id="rId30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Sheet1!$C$1:$L$1</definedName>
    <definedName name="_xlnm.Print_Titles" localSheetId="2">'TỶ LIÊN'!$9:$9</definedName>
  </definedNames>
  <calcPr calcId="144525"/>
</workbook>
</file>

<file path=xl/calcChain.xml><?xml version="1.0" encoding="utf-8"?>
<calcChain xmlns="http://schemas.openxmlformats.org/spreadsheetml/2006/main">
  <c r="E32" i="119" l="1"/>
  <c r="H32" i="119"/>
  <c r="E33" i="119"/>
  <c r="H33" i="119"/>
  <c r="E34" i="119"/>
  <c r="H34" i="119"/>
  <c r="E35" i="119"/>
  <c r="H35" i="119"/>
  <c r="E36" i="119"/>
  <c r="H36" i="119"/>
  <c r="F29" i="119"/>
  <c r="F28" i="119"/>
  <c r="E27" i="119"/>
  <c r="E30" i="119"/>
  <c r="F17" i="119"/>
  <c r="F18" i="119"/>
  <c r="F19" i="119"/>
  <c r="F16" i="119"/>
  <c r="F14" i="119"/>
  <c r="E15" i="119"/>
  <c r="E21" i="119"/>
  <c r="E23" i="119"/>
  <c r="E24" i="119"/>
  <c r="E25" i="119"/>
  <c r="E26" i="119"/>
  <c r="F31" i="119" l="1"/>
  <c r="G84" i="41"/>
  <c r="G85" i="41"/>
  <c r="G86" i="41"/>
  <c r="G87" i="41" s="1"/>
  <c r="G88" i="41" s="1"/>
  <c r="G89" i="41" s="1"/>
  <c r="G94" i="41"/>
  <c r="G95" i="41"/>
  <c r="E146" i="8" l="1"/>
  <c r="F143" i="8"/>
  <c r="F142" i="8"/>
  <c r="E90" i="41" l="1"/>
  <c r="G90" i="41" s="1"/>
  <c r="E91" i="41"/>
  <c r="E84" i="41"/>
  <c r="E83" i="41"/>
  <c r="E85" i="41"/>
  <c r="E86" i="41"/>
  <c r="E88" i="41"/>
  <c r="E89" i="41"/>
  <c r="E87" i="41"/>
  <c r="E92" i="41"/>
  <c r="E93" i="41"/>
  <c r="G91" i="41" l="1"/>
  <c r="G92" i="41" s="1"/>
  <c r="G93" i="41" s="1"/>
  <c r="F14" i="117"/>
  <c r="F13" i="117"/>
  <c r="E10" i="117"/>
  <c r="G10" i="117" s="1"/>
  <c r="E16" i="117"/>
  <c r="G16" i="117"/>
  <c r="E17" i="117"/>
  <c r="G17" i="117"/>
  <c r="E18" i="117"/>
  <c r="G18" i="117"/>
  <c r="D11" i="117"/>
  <c r="D12" i="117"/>
  <c r="D10" i="117"/>
  <c r="F223" i="101" l="1"/>
  <c r="I223" i="101"/>
  <c r="F224" i="101"/>
  <c r="I224" i="101"/>
  <c r="F225" i="101"/>
  <c r="I225" i="101"/>
  <c r="F226" i="101"/>
  <c r="I226" i="101"/>
  <c r="F227" i="101"/>
  <c r="I227" i="101"/>
  <c r="F228" i="101"/>
  <c r="I228" i="101"/>
  <c r="D214" i="101"/>
  <c r="G214" i="101" s="1"/>
  <c r="F212" i="101"/>
  <c r="F213" i="101"/>
  <c r="F216" i="101"/>
  <c r="I216" i="101"/>
  <c r="F217" i="101"/>
  <c r="I217" i="101"/>
  <c r="F218" i="101"/>
  <c r="I218" i="101"/>
  <c r="F219" i="101"/>
  <c r="I219" i="101"/>
  <c r="F220" i="101"/>
  <c r="I220" i="101"/>
  <c r="F221" i="101"/>
  <c r="I221" i="101"/>
  <c r="F222" i="101"/>
  <c r="I222" i="101"/>
  <c r="I22" i="113"/>
  <c r="I23" i="113"/>
  <c r="I24" i="113"/>
  <c r="I25" i="113"/>
  <c r="I26" i="113"/>
  <c r="I27" i="113"/>
  <c r="I28" i="113"/>
  <c r="I29" i="113"/>
  <c r="F22" i="113"/>
  <c r="F23" i="113"/>
  <c r="F24" i="113"/>
  <c r="F25" i="113"/>
  <c r="F26" i="113"/>
  <c r="F27" i="113"/>
  <c r="F28" i="113"/>
  <c r="F29" i="113"/>
  <c r="F65" i="102"/>
  <c r="E94" i="41"/>
  <c r="E95" i="41"/>
  <c r="E96" i="41"/>
  <c r="G96" i="41"/>
  <c r="E97" i="41"/>
  <c r="G97" i="41"/>
  <c r="E98" i="41"/>
  <c r="G98" i="41"/>
  <c r="G203" i="101"/>
  <c r="G204" i="101"/>
  <c r="G205" i="101"/>
  <c r="G206" i="101"/>
  <c r="G207" i="101"/>
  <c r="G201" i="101"/>
  <c r="G202" i="101"/>
  <c r="D194" i="101"/>
  <c r="G194" i="101" s="1"/>
  <c r="F190" i="101"/>
  <c r="F191" i="101"/>
  <c r="F192" i="101"/>
  <c r="F193" i="101"/>
  <c r="F36" i="104"/>
  <c r="F37" i="104"/>
  <c r="F38" i="104"/>
  <c r="F39" i="104"/>
  <c r="F40" i="104"/>
  <c r="H40" i="104"/>
  <c r="F41" i="104"/>
  <c r="H41" i="104"/>
  <c r="F42" i="104"/>
  <c r="H42" i="104"/>
  <c r="F43" i="104"/>
  <c r="H43" i="104"/>
  <c r="F44" i="104"/>
  <c r="H44" i="104"/>
  <c r="F45" i="104"/>
  <c r="H45" i="104"/>
  <c r="E10" i="119"/>
  <c r="H10" i="119" s="1"/>
  <c r="E11" i="119"/>
  <c r="E12" i="119"/>
  <c r="E13" i="119"/>
  <c r="F64" i="2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H37" i="119"/>
  <c r="F18" i="113"/>
  <c r="H11" i="119" l="1"/>
  <c r="H12" i="119" s="1"/>
  <c r="H13" i="119" s="1"/>
  <c r="H14" i="119" s="1"/>
  <c r="H15" i="119" s="1"/>
  <c r="H16" i="119" s="1"/>
  <c r="H17" i="119" s="1"/>
  <c r="H18" i="119" s="1"/>
  <c r="H19" i="119" s="1"/>
  <c r="H20" i="119" s="1"/>
  <c r="H21" i="119" s="1"/>
  <c r="F38" i="119"/>
  <c r="E14" i="114"/>
  <c r="F82" i="111"/>
  <c r="G195" i="101"/>
  <c r="G196" i="101"/>
  <c r="G197" i="101"/>
  <c r="G200" i="101"/>
  <c r="G198" i="101"/>
  <c r="G199" i="101"/>
  <c r="F206" i="101"/>
  <c r="F207" i="101"/>
  <c r="F208" i="101"/>
  <c r="F188" i="101"/>
  <c r="F189" i="101"/>
  <c r="F187" i="101"/>
  <c r="F25" i="104"/>
  <c r="F26" i="104"/>
  <c r="F27" i="104"/>
  <c r="F28" i="104"/>
  <c r="F29" i="104"/>
  <c r="F30" i="104"/>
  <c r="F31" i="104"/>
  <c r="F32" i="104"/>
  <c r="F33" i="104"/>
  <c r="F34" i="104"/>
  <c r="F35" i="104"/>
  <c r="E37" i="119"/>
  <c r="G26" i="118"/>
  <c r="F26" i="118"/>
  <c r="H25" i="118"/>
  <c r="E25" i="118"/>
  <c r="H24" i="118"/>
  <c r="E24" i="118"/>
  <c r="H23" i="118"/>
  <c r="E23" i="118"/>
  <c r="H22" i="118"/>
  <c r="E22" i="118"/>
  <c r="E21" i="118"/>
  <c r="E20" i="118"/>
  <c r="E19" i="118"/>
  <c r="E18" i="118"/>
  <c r="E17" i="118"/>
  <c r="E16" i="118"/>
  <c r="E15" i="118"/>
  <c r="E14" i="118"/>
  <c r="E13" i="118"/>
  <c r="E12" i="118"/>
  <c r="E11" i="118"/>
  <c r="E10" i="118"/>
  <c r="F20" i="117"/>
  <c r="G19" i="117"/>
  <c r="E19" i="117"/>
  <c r="E12" i="117"/>
  <c r="E11" i="117"/>
  <c r="E138" i="8"/>
  <c r="E141" i="8"/>
  <c r="E144" i="8"/>
  <c r="E145" i="8"/>
  <c r="I88" i="111"/>
  <c r="I89" i="111"/>
  <c r="I90" i="111"/>
  <c r="I91" i="111"/>
  <c r="I92" i="111"/>
  <c r="I93" i="111"/>
  <c r="I94" i="111"/>
  <c r="F88" i="111"/>
  <c r="F89" i="111"/>
  <c r="F90" i="111"/>
  <c r="F91" i="111"/>
  <c r="F92" i="111"/>
  <c r="F93" i="111"/>
  <c r="F81" i="111"/>
  <c r="I22" i="119" l="1"/>
  <c r="H23" i="119"/>
  <c r="H24" i="119" s="1"/>
  <c r="H25" i="119" s="1"/>
  <c r="H26" i="119" s="1"/>
  <c r="H27" i="119" s="1"/>
  <c r="H28" i="119" s="1"/>
  <c r="H29" i="119" s="1"/>
  <c r="H30" i="119" s="1"/>
  <c r="H31" i="119" s="1"/>
  <c r="E26" i="118"/>
  <c r="H26" i="118" s="1"/>
  <c r="C12" i="26" s="1"/>
  <c r="E20" i="117"/>
  <c r="G20" i="117" s="1"/>
  <c r="E38" i="119"/>
  <c r="H10" i="118"/>
  <c r="H11" i="118" s="1"/>
  <c r="H12" i="118" s="1"/>
  <c r="H13" i="118" s="1"/>
  <c r="H14" i="118" s="1"/>
  <c r="H15" i="118" s="1"/>
  <c r="H16" i="118" s="1"/>
  <c r="H17" i="118" s="1"/>
  <c r="H18" i="118" s="1"/>
  <c r="H19" i="118" s="1"/>
  <c r="H20" i="118" s="1"/>
  <c r="H21" i="118" s="1"/>
  <c r="G11" i="117"/>
  <c r="G12" i="117" s="1"/>
  <c r="G13" i="117" s="1"/>
  <c r="G14" i="117" s="1"/>
  <c r="G15" i="117" s="1"/>
  <c r="G38" i="119" l="1"/>
  <c r="H38" i="119" s="1"/>
  <c r="C15" i="26" s="1"/>
  <c r="E22" i="117"/>
  <c r="C9" i="26"/>
  <c r="C23" i="117"/>
  <c r="F21" i="104" l="1"/>
  <c r="F80" i="111"/>
  <c r="E9" i="26" a="1"/>
  <c r="E9" i="26" s="1"/>
  <c r="E10" i="26" a="1"/>
  <c r="E10" i="26" s="1"/>
  <c r="E11" i="26" a="1"/>
  <c r="E11" i="26" s="1"/>
  <c r="E12" i="26" a="1"/>
  <c r="E12" i="26" s="1"/>
  <c r="E13" i="26" a="1"/>
  <c r="E13" i="26" s="1"/>
  <c r="E14" i="26" a="1"/>
  <c r="E14" i="26" s="1"/>
  <c r="E15" i="26" a="1"/>
  <c r="E15" i="26" s="1"/>
  <c r="E16" i="26" a="1"/>
  <c r="E16" i="26" s="1"/>
  <c r="F22" i="116"/>
  <c r="H21" i="116"/>
  <c r="E21" i="116"/>
  <c r="H20" i="116"/>
  <c r="E20" i="116"/>
  <c r="H19" i="116"/>
  <c r="E19" i="116"/>
  <c r="H18" i="116"/>
  <c r="E18" i="116"/>
  <c r="H17" i="116"/>
  <c r="E17" i="116"/>
  <c r="H16" i="116"/>
  <c r="E16" i="116"/>
  <c r="H15" i="116"/>
  <c r="E15" i="116"/>
  <c r="H14" i="116"/>
  <c r="E14" i="116"/>
  <c r="E13" i="116"/>
  <c r="E12" i="116"/>
  <c r="E11" i="116"/>
  <c r="E10" i="116"/>
  <c r="F22" i="115"/>
  <c r="H21" i="115"/>
  <c r="E21" i="115"/>
  <c r="H20" i="115"/>
  <c r="E20" i="115"/>
  <c r="H19" i="115"/>
  <c r="E19" i="115"/>
  <c r="H18" i="115"/>
  <c r="E18" i="115"/>
  <c r="H17" i="115"/>
  <c r="E17" i="115"/>
  <c r="H16" i="115"/>
  <c r="E16" i="115"/>
  <c r="H15" i="115"/>
  <c r="E15" i="115"/>
  <c r="E14" i="115"/>
  <c r="E13" i="115"/>
  <c r="E12" i="115"/>
  <c r="E11" i="115"/>
  <c r="E10" i="115"/>
  <c r="E69" i="41"/>
  <c r="E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F39" i="114"/>
  <c r="H38" i="114"/>
  <c r="E38" i="114"/>
  <c r="H37" i="114"/>
  <c r="E37" i="114"/>
  <c r="H36" i="114"/>
  <c r="E36" i="114"/>
  <c r="H35" i="114"/>
  <c r="E35" i="114"/>
  <c r="H34" i="114"/>
  <c r="E34" i="114"/>
  <c r="H33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3" i="114"/>
  <c r="E12" i="114"/>
  <c r="E11" i="114"/>
  <c r="E10" i="114"/>
  <c r="E31" i="103"/>
  <c r="F11" i="113"/>
  <c r="G30" i="113"/>
  <c r="F21" i="113"/>
  <c r="F20" i="113"/>
  <c r="F19" i="113"/>
  <c r="F17" i="113"/>
  <c r="F16" i="113"/>
  <c r="F15" i="113"/>
  <c r="F14" i="113"/>
  <c r="F13" i="113"/>
  <c r="F12" i="113"/>
  <c r="F10" i="113"/>
  <c r="I10" i="113" s="1"/>
  <c r="G176" i="101"/>
  <c r="D173" i="101"/>
  <c r="H173" i="101" s="1"/>
  <c r="D172" i="101"/>
  <c r="H172" i="101" s="1"/>
  <c r="D171" i="101"/>
  <c r="H171" i="101" s="1"/>
  <c r="D170" i="101"/>
  <c r="H170" i="101" s="1"/>
  <c r="D169" i="101"/>
  <c r="H169" i="101" s="1"/>
  <c r="F165" i="101"/>
  <c r="F166" i="101"/>
  <c r="F167" i="101"/>
  <c r="F168" i="101"/>
  <c r="F184" i="101"/>
  <c r="F185" i="101"/>
  <c r="F186" i="101"/>
  <c r="F209" i="101"/>
  <c r="F210" i="101"/>
  <c r="F211" i="101"/>
  <c r="F229" i="101"/>
  <c r="I229" i="101"/>
  <c r="E39" i="114" l="1"/>
  <c r="E22" i="115"/>
  <c r="E22" i="116"/>
  <c r="H10" i="116"/>
  <c r="H11" i="116" s="1"/>
  <c r="H12" i="116" s="1"/>
  <c r="H10" i="115"/>
  <c r="H11" i="115" s="1"/>
  <c r="H12" i="115" s="1"/>
  <c r="H13" i="115" s="1"/>
  <c r="F30" i="113"/>
  <c r="H10" i="114"/>
  <c r="H11" i="113"/>
  <c r="I11" i="113" s="1"/>
  <c r="I12" i="113" s="1"/>
  <c r="I13" i="113" s="1"/>
  <c r="I14" i="113" s="1"/>
  <c r="I15" i="113" s="1"/>
  <c r="I16" i="113" s="1"/>
  <c r="I17" i="113" s="1"/>
  <c r="I18" i="113" s="1"/>
  <c r="I19" i="113" s="1"/>
  <c r="I20" i="113" s="1"/>
  <c r="E17" i="26" a="1"/>
  <c r="E17" i="26" s="1"/>
  <c r="E18" i="26" a="1"/>
  <c r="E18" i="26" s="1"/>
  <c r="E19" i="26" a="1"/>
  <c r="E19" i="26" s="1"/>
  <c r="E20" i="26" a="1"/>
  <c r="E20" i="26" s="1"/>
  <c r="E21" i="26" a="1"/>
  <c r="E21" i="26" s="1"/>
  <c r="E22" i="26" a="1"/>
  <c r="E22" i="26" s="1"/>
  <c r="E23" i="26" a="1"/>
  <c r="E23" i="26" s="1"/>
  <c r="E24" i="26" a="1"/>
  <c r="E24" i="26" s="1"/>
  <c r="E25" i="26" a="1"/>
  <c r="E25" i="26" s="1"/>
  <c r="E26" i="26" a="1"/>
  <c r="E26" i="26" s="1"/>
  <c r="A23" i="26" a="1"/>
  <c r="A23" i="26" s="1"/>
  <c r="F14" i="112"/>
  <c r="F15" i="112"/>
  <c r="F16" i="112"/>
  <c r="F17" i="112"/>
  <c r="F18" i="112"/>
  <c r="F19" i="112"/>
  <c r="F20" i="112"/>
  <c r="F21" i="112"/>
  <c r="F22" i="112"/>
  <c r="F23" i="112"/>
  <c r="I25" i="112"/>
  <c r="F25" i="112"/>
  <c r="I24" i="112"/>
  <c r="F24" i="112"/>
  <c r="I23" i="112"/>
  <c r="I22" i="112"/>
  <c r="I21" i="112"/>
  <c r="I20" i="112"/>
  <c r="F13" i="112"/>
  <c r="F12" i="112"/>
  <c r="F11" i="112"/>
  <c r="F10" i="112"/>
  <c r="I10" i="112" s="1"/>
  <c r="G26" i="112"/>
  <c r="F178" i="101"/>
  <c r="F177" i="101"/>
  <c r="G175" i="101"/>
  <c r="E27" i="26" a="1"/>
  <c r="E27" i="26" s="1"/>
  <c r="E28" i="26" a="1"/>
  <c r="E28" i="26" s="1"/>
  <c r="E29" i="26" a="1"/>
  <c r="E29" i="26" s="1"/>
  <c r="E30" i="26" a="1"/>
  <c r="E30" i="26" s="1"/>
  <c r="E31" i="26" a="1"/>
  <c r="E31" i="26" s="1"/>
  <c r="E32" i="26" a="1"/>
  <c r="E32" i="26" s="1"/>
  <c r="E33" i="26" a="1"/>
  <c r="E33" i="26" s="1"/>
  <c r="E34" i="26" a="1"/>
  <c r="E34" i="26" s="1"/>
  <c r="A24" i="26" a="1"/>
  <c r="A24" i="26" s="1"/>
  <c r="A25" i="26" a="1"/>
  <c r="A25" i="26" s="1"/>
  <c r="A26" i="26" a="1"/>
  <c r="A26" i="26" s="1"/>
  <c r="A27" i="26" a="1"/>
  <c r="A27" i="26" s="1"/>
  <c r="A28" i="26" a="1"/>
  <c r="A28" i="26" s="1"/>
  <c r="A29" i="26" a="1"/>
  <c r="A29" i="26" s="1"/>
  <c r="A30" i="26" a="1"/>
  <c r="A30" i="26" s="1"/>
  <c r="A31" i="26" a="1"/>
  <c r="A31" i="26" s="1"/>
  <c r="A32" i="26" a="1"/>
  <c r="A32" i="26" s="1"/>
  <c r="A33" i="26" a="1"/>
  <c r="A33" i="26" s="1"/>
  <c r="A34" i="26" a="1"/>
  <c r="A34" i="26" s="1"/>
  <c r="G95" i="111"/>
  <c r="F94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2" i="107"/>
  <c r="H13" i="107"/>
  <c r="H14" i="107"/>
  <c r="H15" i="107"/>
  <c r="H16" i="107"/>
  <c r="H17" i="107"/>
  <c r="H18" i="107"/>
  <c r="H19" i="107"/>
  <c r="H20" i="107"/>
  <c r="H21" i="107"/>
  <c r="F22" i="109"/>
  <c r="H21" i="109"/>
  <c r="E21" i="109"/>
  <c r="H20" i="109"/>
  <c r="E20" i="109"/>
  <c r="H19" i="109"/>
  <c r="E19" i="109"/>
  <c r="H18" i="109"/>
  <c r="E18" i="109"/>
  <c r="H17" i="109"/>
  <c r="E17" i="109"/>
  <c r="H16" i="109"/>
  <c r="E16" i="109"/>
  <c r="H15" i="109"/>
  <c r="E15" i="109"/>
  <c r="H14" i="109"/>
  <c r="E14" i="109"/>
  <c r="H13" i="109"/>
  <c r="E13" i="109"/>
  <c r="H12" i="109"/>
  <c r="E12" i="109"/>
  <c r="E11" i="109"/>
  <c r="E10" i="109"/>
  <c r="H10" i="109" s="1"/>
  <c r="G11" i="109" s="1"/>
  <c r="F18" i="108"/>
  <c r="H17" i="108"/>
  <c r="E17" i="108"/>
  <c r="H16" i="108"/>
  <c r="E16" i="108"/>
  <c r="H15" i="108"/>
  <c r="E15" i="108"/>
  <c r="H14" i="108"/>
  <c r="E14" i="108"/>
  <c r="E13" i="108"/>
  <c r="E12" i="108"/>
  <c r="E11" i="108"/>
  <c r="E10" i="108"/>
  <c r="H10" i="108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H11" i="107" s="1"/>
  <c r="F27" i="106"/>
  <c r="G26" i="106"/>
  <c r="E26" i="106"/>
  <c r="G25" i="106"/>
  <c r="E25" i="106"/>
  <c r="G24" i="106"/>
  <c r="E24" i="106"/>
  <c r="G23" i="106"/>
  <c r="E23" i="106"/>
  <c r="G22" i="106"/>
  <c r="E22" i="106"/>
  <c r="G21" i="106"/>
  <c r="E21" i="106"/>
  <c r="G20" i="106"/>
  <c r="E20" i="106"/>
  <c r="G19" i="106"/>
  <c r="E19" i="106"/>
  <c r="G18" i="106"/>
  <c r="E18" i="106"/>
  <c r="G17" i="106"/>
  <c r="E17" i="106"/>
  <c r="G16" i="106"/>
  <c r="E16" i="106"/>
  <c r="E15" i="106"/>
  <c r="E14" i="106"/>
  <c r="E13" i="106"/>
  <c r="E12" i="106"/>
  <c r="E11" i="106"/>
  <c r="E10" i="106"/>
  <c r="E73" i="41"/>
  <c r="E70" i="41"/>
  <c r="E74" i="41"/>
  <c r="E75" i="41"/>
  <c r="E76" i="41"/>
  <c r="E77" i="41"/>
  <c r="E78" i="41"/>
  <c r="E79" i="41"/>
  <c r="E80" i="41"/>
  <c r="E81" i="41"/>
  <c r="E82" i="41"/>
  <c r="E99" i="41"/>
  <c r="G99" i="41"/>
  <c r="G26" i="105"/>
  <c r="E26" i="105"/>
  <c r="G25" i="105"/>
  <c r="E25" i="105"/>
  <c r="G24" i="105"/>
  <c r="E24" i="105"/>
  <c r="G23" i="105"/>
  <c r="E23" i="105"/>
  <c r="G22" i="105"/>
  <c r="E22" i="105"/>
  <c r="G21" i="105"/>
  <c r="E21" i="105"/>
  <c r="G20" i="105"/>
  <c r="E20" i="105"/>
  <c r="G19" i="105"/>
  <c r="E19" i="105"/>
  <c r="G18" i="105"/>
  <c r="E18" i="105"/>
  <c r="E17" i="105"/>
  <c r="E16" i="105"/>
  <c r="E15" i="105"/>
  <c r="E14" i="105"/>
  <c r="E13" i="105"/>
  <c r="E12" i="105"/>
  <c r="E11" i="105"/>
  <c r="E10" i="105"/>
  <c r="F13" i="104"/>
  <c r="F14" i="104"/>
  <c r="F15" i="104"/>
  <c r="F16" i="104"/>
  <c r="F17" i="104"/>
  <c r="F18" i="104"/>
  <c r="F19" i="104"/>
  <c r="F20" i="104"/>
  <c r="F22" i="104"/>
  <c r="F23" i="104"/>
  <c r="F11" i="104"/>
  <c r="F12" i="104"/>
  <c r="F24" i="104"/>
  <c r="F10" i="104"/>
  <c r="H10" i="104" s="1"/>
  <c r="H11" i="104" s="1"/>
  <c r="F39" i="103"/>
  <c r="H33" i="103"/>
  <c r="H34" i="103"/>
  <c r="H35" i="103"/>
  <c r="H36" i="103"/>
  <c r="H37" i="103"/>
  <c r="H38" i="103"/>
  <c r="E11" i="103"/>
  <c r="E10" i="103"/>
  <c r="H10" i="103" s="1"/>
  <c r="E12" i="103"/>
  <c r="E13" i="103"/>
  <c r="E14" i="103"/>
  <c r="E15" i="103"/>
  <c r="E16" i="103"/>
  <c r="E17" i="103"/>
  <c r="E18" i="103"/>
  <c r="E19" i="103"/>
  <c r="E20" i="103"/>
  <c r="E21" i="103"/>
  <c r="E22" i="103"/>
  <c r="E23" i="103"/>
  <c r="E24" i="103"/>
  <c r="E25" i="103"/>
  <c r="E26" i="103"/>
  <c r="E27" i="103"/>
  <c r="E28" i="103"/>
  <c r="E29" i="103"/>
  <c r="E30" i="103"/>
  <c r="E32" i="103"/>
  <c r="E33" i="103"/>
  <c r="E34" i="103"/>
  <c r="E35" i="103"/>
  <c r="E36" i="103"/>
  <c r="E37" i="103"/>
  <c r="E38" i="103"/>
  <c r="E22" i="109" l="1"/>
  <c r="H12" i="104"/>
  <c r="H13" i="104" s="1"/>
  <c r="G14" i="104" s="1"/>
  <c r="H14" i="104" s="1"/>
  <c r="H15" i="104" s="1"/>
  <c r="H16" i="104" s="1"/>
  <c r="H17" i="104" s="1"/>
  <c r="E27" i="106"/>
  <c r="G27" i="106" s="1"/>
  <c r="C22" i="26" s="1"/>
  <c r="G14" i="115"/>
  <c r="G22" i="115" s="1"/>
  <c r="H22" i="115"/>
  <c r="G7" i="26" s="1"/>
  <c r="F95" i="111"/>
  <c r="H11" i="109"/>
  <c r="G13" i="116"/>
  <c r="G22" i="116" s="1"/>
  <c r="H22" i="116" s="1"/>
  <c r="G8" i="26" s="1"/>
  <c r="E8" i="26" s="1" a="1"/>
  <c r="E8" i="26" s="1"/>
  <c r="H21" i="113"/>
  <c r="I21" i="113" s="1"/>
  <c r="F46" i="104"/>
  <c r="H11" i="114"/>
  <c r="H12" i="114" s="1"/>
  <c r="H13" i="114" s="1"/>
  <c r="G14" i="114" s="1"/>
  <c r="E39" i="103"/>
  <c r="F26" i="112"/>
  <c r="H11" i="108"/>
  <c r="E18" i="108"/>
  <c r="H28" i="111"/>
  <c r="E25" i="107"/>
  <c r="G10" i="106"/>
  <c r="G11" i="106" s="1"/>
  <c r="G12" i="106" s="1"/>
  <c r="G13" i="106" s="1"/>
  <c r="G14" i="106" s="1"/>
  <c r="G15" i="106" s="1"/>
  <c r="E27" i="105"/>
  <c r="G10" i="105"/>
  <c r="G11" i="105" s="1"/>
  <c r="G12" i="105" s="1"/>
  <c r="G13" i="105" s="1"/>
  <c r="G11" i="103"/>
  <c r="F60" i="102"/>
  <c r="F61" i="102"/>
  <c r="F62" i="102"/>
  <c r="F63" i="102"/>
  <c r="F64" i="102"/>
  <c r="F66" i="102"/>
  <c r="H66" i="102"/>
  <c r="F67" i="102"/>
  <c r="H67" i="102"/>
  <c r="D56" i="102"/>
  <c r="G56" i="102" s="1"/>
  <c r="F43" i="102"/>
  <c r="F42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16" i="100"/>
  <c r="E12" i="100"/>
  <c r="E13" i="100"/>
  <c r="E14" i="100"/>
  <c r="E15" i="100"/>
  <c r="E147" i="8"/>
  <c r="G147" i="8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H183" i="6"/>
  <c r="E184" i="6"/>
  <c r="H184" i="6"/>
  <c r="E185" i="6"/>
  <c r="H185" i="6"/>
  <c r="E186" i="6"/>
  <c r="H186" i="6"/>
  <c r="E171" i="6"/>
  <c r="E170" i="6"/>
  <c r="E168" i="6"/>
  <c r="E172" i="6"/>
  <c r="E173" i="6"/>
  <c r="E174" i="6"/>
  <c r="E175" i="6"/>
  <c r="E187" i="6"/>
  <c r="H187" i="6"/>
  <c r="H148" i="101"/>
  <c r="G156" i="101"/>
  <c r="G150" i="101"/>
  <c r="G151" i="101"/>
  <c r="G152" i="101"/>
  <c r="G153" i="101"/>
  <c r="G149" i="101"/>
  <c r="F147" i="101"/>
  <c r="F146" i="101"/>
  <c r="F143" i="101"/>
  <c r="F144" i="101"/>
  <c r="F145" i="101"/>
  <c r="G82" i="101"/>
  <c r="F157" i="101"/>
  <c r="G155" i="101"/>
  <c r="G154" i="101"/>
  <c r="F141" i="101"/>
  <c r="F142" i="101"/>
  <c r="F92" i="101"/>
  <c r="F138" i="101"/>
  <c r="F139" i="101"/>
  <c r="F158" i="101"/>
  <c r="G133" i="101"/>
  <c r="G135" i="101"/>
  <c r="G131" i="101"/>
  <c r="G132" i="101"/>
  <c r="G134" i="101"/>
  <c r="F129" i="101"/>
  <c r="F130" i="101"/>
  <c r="F160" i="101"/>
  <c r="F161" i="101"/>
  <c r="F162" i="101"/>
  <c r="F163" i="101"/>
  <c r="F164" i="101"/>
  <c r="F179" i="101"/>
  <c r="F180" i="101"/>
  <c r="F182" i="101"/>
  <c r="F183" i="101"/>
  <c r="H27" i="88"/>
  <c r="E24" i="88"/>
  <c r="E23" i="88"/>
  <c r="F44" i="102"/>
  <c r="F45" i="102"/>
  <c r="D41" i="102"/>
  <c r="G41" i="102" s="1"/>
  <c r="F31" i="102"/>
  <c r="F30" i="102"/>
  <c r="F27" i="102"/>
  <c r="F28" i="102"/>
  <c r="F29" i="102"/>
  <c r="F32" i="102"/>
  <c r="F33" i="102"/>
  <c r="F34" i="102"/>
  <c r="F24" i="102"/>
  <c r="F25" i="102"/>
  <c r="F26" i="102"/>
  <c r="F35" i="102"/>
  <c r="F36" i="102"/>
  <c r="F37" i="102"/>
  <c r="F38" i="102"/>
  <c r="F39" i="102"/>
  <c r="F12" i="102"/>
  <c r="F13" i="102"/>
  <c r="F14" i="102"/>
  <c r="F15" i="102"/>
  <c r="F16" i="102"/>
  <c r="F19" i="102"/>
  <c r="F20" i="102"/>
  <c r="F21" i="102"/>
  <c r="F22" i="102"/>
  <c r="F23" i="102"/>
  <c r="F40" i="102"/>
  <c r="F46" i="102"/>
  <c r="F47" i="102"/>
  <c r="F48" i="102"/>
  <c r="F49" i="102"/>
  <c r="F50" i="102"/>
  <c r="F51" i="102"/>
  <c r="F52" i="102"/>
  <c r="F53" i="102"/>
  <c r="F54" i="102"/>
  <c r="F55" i="102"/>
  <c r="F57" i="102"/>
  <c r="F58" i="102"/>
  <c r="F59" i="102"/>
  <c r="F10" i="102"/>
  <c r="G112" i="101"/>
  <c r="G113" i="101"/>
  <c r="G114" i="101"/>
  <c r="G115" i="101"/>
  <c r="G87" i="101"/>
  <c r="G116" i="101"/>
  <c r="G83" i="101"/>
  <c r="G85" i="101"/>
  <c r="G88" i="101"/>
  <c r="G79" i="101"/>
  <c r="G78" i="101"/>
  <c r="G40" i="101"/>
  <c r="D136" i="101"/>
  <c r="H136" i="101" s="1"/>
  <c r="F109" i="101"/>
  <c r="E15" i="88"/>
  <c r="E13" i="88"/>
  <c r="F124" i="101"/>
  <c r="F125" i="101"/>
  <c r="F126" i="101"/>
  <c r="F127" i="101"/>
  <c r="F128" i="101"/>
  <c r="F123" i="101"/>
  <c r="F97" i="101"/>
  <c r="F98" i="101"/>
  <c r="F118" i="101"/>
  <c r="F90" i="101"/>
  <c r="D89" i="101"/>
  <c r="H89" i="101" s="1"/>
  <c r="H56" i="101"/>
  <c r="D55" i="101"/>
  <c r="H55" i="101" s="1"/>
  <c r="H13" i="101"/>
  <c r="F11" i="101"/>
  <c r="F12" i="101"/>
  <c r="F14" i="101"/>
  <c r="F15" i="101"/>
  <c r="F16" i="101"/>
  <c r="F17" i="101"/>
  <c r="F18" i="101"/>
  <c r="F37" i="101"/>
  <c r="F38" i="101"/>
  <c r="F19" i="101"/>
  <c r="F21" i="101"/>
  <c r="F22" i="101"/>
  <c r="F23" i="101"/>
  <c r="F24" i="101"/>
  <c r="F25" i="101"/>
  <c r="F26" i="101"/>
  <c r="F27" i="101"/>
  <c r="F28" i="101"/>
  <c r="F29" i="101"/>
  <c r="F30" i="101"/>
  <c r="F31" i="101"/>
  <c r="F35" i="101"/>
  <c r="F36" i="101"/>
  <c r="F39" i="101"/>
  <c r="F32" i="101"/>
  <c r="F33" i="101"/>
  <c r="F34" i="101"/>
  <c r="F42" i="101"/>
  <c r="F43" i="101"/>
  <c r="F44" i="101"/>
  <c r="F45" i="101"/>
  <c r="F57" i="101"/>
  <c r="F58" i="101"/>
  <c r="F46" i="101"/>
  <c r="F47" i="101"/>
  <c r="F48" i="101"/>
  <c r="F49" i="101"/>
  <c r="F50" i="101"/>
  <c r="F61" i="101"/>
  <c r="F62" i="101"/>
  <c r="F59" i="101"/>
  <c r="F51" i="101"/>
  <c r="F52" i="101"/>
  <c r="F53" i="101"/>
  <c r="F54" i="101"/>
  <c r="F64" i="101"/>
  <c r="F65" i="101"/>
  <c r="F80" i="101"/>
  <c r="F82" i="101"/>
  <c r="F81" i="101"/>
  <c r="F84" i="101"/>
  <c r="F86" i="101"/>
  <c r="F60" i="101"/>
  <c r="F93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95" i="101"/>
  <c r="F96" i="101"/>
  <c r="F91" i="101"/>
  <c r="F99" i="101"/>
  <c r="F100" i="101"/>
  <c r="F102" i="101"/>
  <c r="F103" i="101"/>
  <c r="F104" i="101"/>
  <c r="F105" i="101"/>
  <c r="F106" i="101"/>
  <c r="F107" i="101"/>
  <c r="F108" i="101"/>
  <c r="F110" i="101"/>
  <c r="F111" i="101"/>
  <c r="F122" i="101"/>
  <c r="F10" i="101"/>
  <c r="I10" i="101" s="1"/>
  <c r="E156" i="1"/>
  <c r="E164" i="6"/>
  <c r="E11" i="6"/>
  <c r="H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5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C112" i="1"/>
  <c r="E112" i="1" s="1"/>
  <c r="E113" i="1"/>
  <c r="E114" i="1"/>
  <c r="E116" i="1"/>
  <c r="E115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G13" i="8" s="1"/>
  <c r="C49" i="8"/>
  <c r="F49" i="8" s="1"/>
  <c r="C50" i="8"/>
  <c r="F50" i="8" s="1"/>
  <c r="C51" i="8"/>
  <c r="F51" i="8" s="1"/>
  <c r="F82" i="8"/>
  <c r="F87" i="8"/>
  <c r="F188" i="6"/>
  <c r="F150" i="80"/>
  <c r="E151" i="1"/>
  <c r="E152" i="1"/>
  <c r="E153" i="1"/>
  <c r="E154" i="1"/>
  <c r="E155" i="1"/>
  <c r="E157" i="1"/>
  <c r="E158" i="1"/>
  <c r="E159" i="1"/>
  <c r="E160" i="1"/>
  <c r="E161" i="1"/>
  <c r="E162" i="1"/>
  <c r="E163" i="1"/>
  <c r="F164" i="1"/>
  <c r="G164" i="1"/>
  <c r="E11" i="100"/>
  <c r="E16" i="100"/>
  <c r="E17" i="100"/>
  <c r="E11" i="41"/>
  <c r="E13" i="41"/>
  <c r="E14" i="41"/>
  <c r="E17" i="41"/>
  <c r="E18" i="41"/>
  <c r="E19" i="41"/>
  <c r="E21" i="41"/>
  <c r="E24" i="41"/>
  <c r="E25" i="41"/>
  <c r="E26" i="41"/>
  <c r="E27" i="41"/>
  <c r="E28" i="41"/>
  <c r="E29" i="41"/>
  <c r="E32" i="41"/>
  <c r="E33" i="41"/>
  <c r="E34" i="41"/>
  <c r="E35" i="41"/>
  <c r="E36" i="41"/>
  <c r="E37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9" i="41"/>
  <c r="E61" i="41"/>
  <c r="E62" i="41"/>
  <c r="E63" i="41"/>
  <c r="E64" i="41"/>
  <c r="E65" i="41"/>
  <c r="E66" i="41"/>
  <c r="E67" i="41"/>
  <c r="E68" i="41"/>
  <c r="E72" i="41"/>
  <c r="G11" i="41"/>
  <c r="F12" i="41" s="1"/>
  <c r="F15" i="41"/>
  <c r="F16" i="41"/>
  <c r="F22" i="41"/>
  <c r="F30" i="41"/>
  <c r="F31" i="41"/>
  <c r="F58" i="41"/>
  <c r="E10" i="2"/>
  <c r="G10" i="2" s="1"/>
  <c r="C11" i="2"/>
  <c r="E11" i="2" s="1"/>
  <c r="E14" i="2"/>
  <c r="G14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E10" i="88"/>
  <c r="E11" i="88"/>
  <c r="E12" i="88"/>
  <c r="E16" i="88"/>
  <c r="E17" i="88"/>
  <c r="E18" i="88"/>
  <c r="E19" i="88"/>
  <c r="E20" i="88"/>
  <c r="E14" i="88"/>
  <c r="E21" i="88"/>
  <c r="E22" i="88"/>
  <c r="E25" i="88"/>
  <c r="E26" i="88"/>
  <c r="E27" i="88"/>
  <c r="E28" i="88"/>
  <c r="E29" i="88"/>
  <c r="E30" i="88"/>
  <c r="E31" i="88"/>
  <c r="E32" i="88"/>
  <c r="F33" i="88"/>
  <c r="H10" i="88"/>
  <c r="H161" i="1"/>
  <c r="H162" i="1"/>
  <c r="G12" i="2"/>
  <c r="J18" i="2"/>
  <c r="J20" i="2"/>
  <c r="G79" i="2"/>
  <c r="H28" i="88"/>
  <c r="H163" i="1" l="1"/>
  <c r="H14" i="115"/>
  <c r="H30" i="113"/>
  <c r="I30" i="113" s="1"/>
  <c r="H11" i="88"/>
  <c r="G15" i="2"/>
  <c r="E100" i="41"/>
  <c r="H12" i="88"/>
  <c r="H13" i="88" s="1"/>
  <c r="E33" i="88"/>
  <c r="H13" i="116"/>
  <c r="G11" i="2"/>
  <c r="G12" i="41"/>
  <c r="G13" i="41" s="1"/>
  <c r="G14" i="41" s="1"/>
  <c r="G15" i="41" s="1"/>
  <c r="G16" i="41" s="1"/>
  <c r="G17" i="41" s="1"/>
  <c r="G18" i="41" s="1"/>
  <c r="G19" i="41" s="1"/>
  <c r="G20" i="41" s="1"/>
  <c r="G21" i="41" s="1"/>
  <c r="G22" i="41" s="1"/>
  <c r="G23" i="41" s="1"/>
  <c r="G24" i="41" s="1"/>
  <c r="G25" i="41" s="1"/>
  <c r="F26" i="41" s="1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1" i="103"/>
  <c r="H12" i="103" s="1"/>
  <c r="H13" i="103" s="1"/>
  <c r="G12" i="108"/>
  <c r="H12" i="108" s="1"/>
  <c r="H13" i="108" s="1"/>
  <c r="H230" i="101"/>
  <c r="G230" i="101"/>
  <c r="G18" i="104"/>
  <c r="H18" i="104" s="1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H14" i="114"/>
  <c r="H15" i="114" s="1"/>
  <c r="F230" i="101"/>
  <c r="I28" i="111"/>
  <c r="I29" i="111" s="1"/>
  <c r="I30" i="111" s="1"/>
  <c r="I31" i="111" s="1"/>
  <c r="I32" i="111" s="1"/>
  <c r="G14" i="105"/>
  <c r="G15" i="105" s="1"/>
  <c r="G16" i="105" s="1"/>
  <c r="G17" i="105" s="1"/>
  <c r="F27" i="105"/>
  <c r="G27" i="105" s="1"/>
  <c r="C16" i="26" s="1"/>
  <c r="G14" i="103"/>
  <c r="H14" i="103" s="1"/>
  <c r="H15" i="103" s="1"/>
  <c r="H12" i="80"/>
  <c r="H13" i="80" s="1"/>
  <c r="H14" i="80" s="1"/>
  <c r="H15" i="80" s="1"/>
  <c r="G16" i="80" s="1"/>
  <c r="H16" i="80" s="1"/>
  <c r="H17" i="80" s="1"/>
  <c r="H18" i="80" s="1"/>
  <c r="F14" i="8"/>
  <c r="F148" i="8" s="1"/>
  <c r="E148" i="8"/>
  <c r="I11" i="101"/>
  <c r="I12" i="101" s="1"/>
  <c r="I13" i="101" s="1"/>
  <c r="I14" i="101" s="1"/>
  <c r="I15" i="101" s="1"/>
  <c r="I16" i="101" s="1"/>
  <c r="I17" i="101" s="1"/>
  <c r="I18" i="101" s="1"/>
  <c r="I19" i="101" s="1"/>
  <c r="I21" i="101" s="1"/>
  <c r="I22" i="101" s="1"/>
  <c r="H14" i="88"/>
  <c r="F68" i="102"/>
  <c r="H10" i="102"/>
  <c r="H29" i="88"/>
  <c r="H30" i="88" s="1"/>
  <c r="H31" i="88" s="1"/>
  <c r="H32" i="88" s="1"/>
  <c r="G19" i="80"/>
  <c r="H19" i="80" s="1"/>
  <c r="H21" i="80" s="1"/>
  <c r="H22" i="80" s="1"/>
  <c r="H23" i="80" s="1"/>
  <c r="E80" i="2"/>
  <c r="E150" i="80"/>
  <c r="E188" i="6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E164" i="1"/>
  <c r="H164" i="1" s="1"/>
  <c r="G11" i="100"/>
  <c r="G12" i="100" s="1"/>
  <c r="G66" i="6" l="1"/>
  <c r="G188" i="6" s="1"/>
  <c r="H188" i="6" s="1"/>
  <c r="G26" i="4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F39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F53" i="41" s="1"/>
  <c r="G53" i="41" s="1"/>
  <c r="G54" i="41" s="1"/>
  <c r="G55" i="41" s="1"/>
  <c r="G56" i="41" s="1"/>
  <c r="G57" i="41" s="1"/>
  <c r="G58" i="41" s="1"/>
  <c r="F59" i="41" s="1"/>
  <c r="G59" i="41" s="1"/>
  <c r="I230" i="101"/>
  <c r="C18" i="26" s="1"/>
  <c r="G148" i="8"/>
  <c r="E150" i="8" s="1"/>
  <c r="G21" i="104"/>
  <c r="G46" i="104" s="1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H16" i="103"/>
  <c r="H17" i="103" s="1"/>
  <c r="H18" i="103" s="1"/>
  <c r="H19" i="103" s="1"/>
  <c r="G16" i="103"/>
  <c r="C6" i="26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I20" i="101"/>
  <c r="G15" i="88"/>
  <c r="H15" i="88" s="1"/>
  <c r="H16" i="88" s="1"/>
  <c r="H17" i="88" s="1"/>
  <c r="H18" i="88" s="1"/>
  <c r="H19" i="88" s="1"/>
  <c r="H20" i="88" s="1"/>
  <c r="H21" i="88" s="1"/>
  <c r="H22" i="88" s="1"/>
  <c r="H23" i="88" s="1"/>
  <c r="H24" i="88" s="1"/>
  <c r="H25" i="88" s="1"/>
  <c r="G11" i="102"/>
  <c r="H11" i="102" s="1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6" i="1" s="1"/>
  <c r="H115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81" i="1"/>
  <c r="G13" i="100"/>
  <c r="G14" i="100" s="1"/>
  <c r="G15" i="100" s="1"/>
  <c r="E166" i="1"/>
  <c r="C191" i="6"/>
  <c r="C151" i="8"/>
  <c r="C4" i="26" l="1"/>
  <c r="E190" i="6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G26" i="88"/>
  <c r="G33" i="88" s="1"/>
  <c r="H33" i="88" s="1"/>
  <c r="C5" i="26"/>
  <c r="H21" i="104"/>
  <c r="H22" i="104" s="1"/>
  <c r="H23" i="104" s="1"/>
  <c r="H24" i="104" s="1"/>
  <c r="H25" i="104" s="1"/>
  <c r="H26" i="104" s="1"/>
  <c r="H27" i="104" s="1"/>
  <c r="H28" i="104" s="1"/>
  <c r="H29" i="104" s="1"/>
  <c r="H30" i="104" s="1"/>
  <c r="H31" i="104" s="1"/>
  <c r="H32" i="104" s="1"/>
  <c r="H33" i="104" s="1"/>
  <c r="H34" i="104" s="1"/>
  <c r="H35" i="104" s="1"/>
  <c r="H36" i="104" s="1"/>
  <c r="H37" i="104" s="1"/>
  <c r="H38" i="104" s="1"/>
  <c r="H39" i="104" s="1"/>
  <c r="F46" i="2"/>
  <c r="G46" i="2" s="1"/>
  <c r="G47" i="2" s="1"/>
  <c r="G48" i="2" s="1"/>
  <c r="G49" i="2" s="1"/>
  <c r="G50" i="2" s="1"/>
  <c r="G51" i="2" s="1"/>
  <c r="G52" i="2" s="1"/>
  <c r="G53" i="2" s="1"/>
  <c r="H16" i="114"/>
  <c r="H17" i="114" s="1"/>
  <c r="H18" i="114" s="1"/>
  <c r="H19" i="114" s="1"/>
  <c r="A6" i="26" a="1"/>
  <c r="A6" i="26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22" i="109"/>
  <c r="H22" i="109" s="1"/>
  <c r="G6" i="26" s="1"/>
  <c r="G18" i="108"/>
  <c r="H18" i="108" s="1"/>
  <c r="G5" i="26" s="1"/>
  <c r="G25" i="107"/>
  <c r="H25" i="107" s="1"/>
  <c r="G4" i="26" s="1"/>
  <c r="G60" i="41"/>
  <c r="G61" i="41"/>
  <c r="G62" i="41" s="1"/>
  <c r="G63" i="41" s="1"/>
  <c r="G64" i="41" s="1"/>
  <c r="G65" i="41" s="1"/>
  <c r="G66" i="41" s="1"/>
  <c r="G67" i="41" s="1"/>
  <c r="G68" i="41" s="1"/>
  <c r="G69" i="41" s="1"/>
  <c r="G20" i="103"/>
  <c r="I23" i="101"/>
  <c r="I24" i="101" s="1"/>
  <c r="I25" i="101" s="1"/>
  <c r="I26" i="101" s="1"/>
  <c r="I27" i="101" s="1"/>
  <c r="I28" i="101" s="1"/>
  <c r="I29" i="101" s="1"/>
  <c r="I30" i="101" s="1"/>
  <c r="I31" i="101" s="1"/>
  <c r="I32" i="101" s="1"/>
  <c r="I33" i="101" s="1"/>
  <c r="I34" i="101" s="1"/>
  <c r="I35" i="101" s="1"/>
  <c r="I36" i="101" s="1"/>
  <c r="I37" i="101" s="1"/>
  <c r="I38" i="101" s="1"/>
  <c r="I39" i="101" s="1"/>
  <c r="I40" i="101" s="1"/>
  <c r="I42" i="101" s="1"/>
  <c r="I43" i="101" s="1"/>
  <c r="I44" i="101" s="1"/>
  <c r="I45" i="101" s="1"/>
  <c r="I46" i="101" s="1"/>
  <c r="I47" i="101" s="1"/>
  <c r="I48" i="101" s="1"/>
  <c r="I49" i="101" s="1"/>
  <c r="I50" i="101" s="1"/>
  <c r="I51" i="101" s="1"/>
  <c r="I52" i="101" s="1"/>
  <c r="I53" i="101" s="1"/>
  <c r="I54" i="101" s="1"/>
  <c r="I55" i="101" s="1"/>
  <c r="I56" i="101" s="1"/>
  <c r="I57" i="101" s="1"/>
  <c r="I58" i="101" s="1"/>
  <c r="I59" i="101" s="1"/>
  <c r="I60" i="101" s="1"/>
  <c r="I61" i="101" s="1"/>
  <c r="I62" i="101" s="1"/>
  <c r="I64" i="101" s="1"/>
  <c r="I65" i="101" s="1"/>
  <c r="I66" i="101" s="1"/>
  <c r="I67" i="101" s="1"/>
  <c r="I68" i="101" s="1"/>
  <c r="I69" i="101" s="1"/>
  <c r="I70" i="101" s="1"/>
  <c r="I71" i="101" s="1"/>
  <c r="I72" i="101" s="1"/>
  <c r="I73" i="101" s="1"/>
  <c r="I74" i="101" s="1"/>
  <c r="I75" i="101" s="1"/>
  <c r="I76" i="101" s="1"/>
  <c r="I77" i="101" s="1"/>
  <c r="I78" i="101" s="1"/>
  <c r="G18" i="102"/>
  <c r="H18" i="102" s="1"/>
  <c r="H19" i="102" s="1"/>
  <c r="H20" i="102" s="1"/>
  <c r="H21" i="102" s="1"/>
  <c r="H22" i="102" s="1"/>
  <c r="H23" i="102" s="1"/>
  <c r="H24" i="102" s="1"/>
  <c r="H25" i="102" s="1"/>
  <c r="H26" i="102" s="1"/>
  <c r="F17" i="100"/>
  <c r="G17" i="100" s="1"/>
  <c r="C8" i="26" s="1"/>
  <c r="H24" i="80"/>
  <c r="H25" i="80" s="1"/>
  <c r="F70" i="41" l="1"/>
  <c r="F100" i="41" s="1"/>
  <c r="G100" i="41" s="1"/>
  <c r="I82" i="111"/>
  <c r="I83" i="111" s="1"/>
  <c r="I84" i="111" s="1"/>
  <c r="I85" i="111" s="1"/>
  <c r="I86" i="111" s="1"/>
  <c r="I87" i="111" s="1"/>
  <c r="H82" i="111"/>
  <c r="H95" i="111" s="1"/>
  <c r="I95" i="111" s="1"/>
  <c r="C7" i="26" s="1"/>
  <c r="H26" i="88"/>
  <c r="H20" i="103"/>
  <c r="H21" i="103" s="1"/>
  <c r="H22" i="103" s="1"/>
  <c r="H23" i="103" s="1"/>
  <c r="H24" i="103" s="1"/>
  <c r="H25" i="103" s="1"/>
  <c r="G26" i="103" s="1"/>
  <c r="H26" i="103" s="1"/>
  <c r="H27" i="103" s="1"/>
  <c r="H28" i="103" s="1"/>
  <c r="H29" i="103" s="1"/>
  <c r="H30" i="103" s="1"/>
  <c r="E4" i="26" a="1"/>
  <c r="E4" i="26" s="1"/>
  <c r="E7" i="26" a="1"/>
  <c r="E7" i="26" s="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H20" i="114"/>
  <c r="H21" i="114" s="1"/>
  <c r="H22" i="114" s="1"/>
  <c r="H23" i="114" s="1"/>
  <c r="H24" i="114" s="1"/>
  <c r="H25" i="114" s="1"/>
  <c r="E5" i="26" a="1"/>
  <c r="E5" i="26" s="1"/>
  <c r="E6" i="26" a="1"/>
  <c r="E6" i="26" s="1"/>
  <c r="I79" i="101"/>
  <c r="I80" i="101" s="1"/>
  <c r="G26" i="80"/>
  <c r="E19" i="100"/>
  <c r="C20" i="100"/>
  <c r="G31" i="103" l="1"/>
  <c r="G39" i="103" s="1"/>
  <c r="H39" i="103" s="1"/>
  <c r="C10" i="26" s="1"/>
  <c r="C20" i="26"/>
  <c r="E102" i="41"/>
  <c r="G70" i="41"/>
  <c r="F80" i="2"/>
  <c r="G80" i="2" s="1"/>
  <c r="C14" i="26" s="1"/>
  <c r="H26" i="114"/>
  <c r="H27" i="114" s="1"/>
  <c r="H28" i="114" s="1"/>
  <c r="H29" i="114" s="1"/>
  <c r="H30" i="114" s="1"/>
  <c r="I81" i="101"/>
  <c r="I82" i="101" s="1"/>
  <c r="I83" i="101" s="1"/>
  <c r="I84" i="101" s="1"/>
  <c r="I85" i="101" s="1"/>
  <c r="I86" i="101" s="1"/>
  <c r="I87" i="101" s="1"/>
  <c r="I88" i="101" s="1"/>
  <c r="I89" i="101" s="1"/>
  <c r="I90" i="101" s="1"/>
  <c r="I91" i="101" s="1"/>
  <c r="I92" i="101" s="1"/>
  <c r="I93" i="101" s="1"/>
  <c r="I95" i="101" s="1"/>
  <c r="I96" i="101" s="1"/>
  <c r="I97" i="101" s="1"/>
  <c r="I98" i="101" s="1"/>
  <c r="I99" i="101" s="1"/>
  <c r="I100" i="101" s="1"/>
  <c r="I101" i="101" s="1"/>
  <c r="I102" i="101" s="1"/>
  <c r="I103" i="101" s="1"/>
  <c r="I104" i="101" s="1"/>
  <c r="I105" i="101" s="1"/>
  <c r="I106" i="101" s="1"/>
  <c r="I107" i="101" s="1"/>
  <c r="I108" i="101" s="1"/>
  <c r="I109" i="101" s="1"/>
  <c r="I110" i="101" s="1"/>
  <c r="I111" i="101" s="1"/>
  <c r="I112" i="101" s="1"/>
  <c r="I113" i="101" s="1"/>
  <c r="I114" i="101" s="1"/>
  <c r="I115" i="101" s="1"/>
  <c r="I116" i="101" s="1"/>
  <c r="I117" i="101" s="1"/>
  <c r="I118" i="101" s="1"/>
  <c r="I119" i="101" s="1"/>
  <c r="I120" i="101" s="1"/>
  <c r="I41" i="10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C103" i="41"/>
  <c r="G72" i="41" l="1"/>
  <c r="G73" i="41" s="1"/>
  <c r="G74" i="41" s="1"/>
  <c r="G75" i="41" s="1"/>
  <c r="G76" i="41" s="1"/>
  <c r="G77" i="41" s="1"/>
  <c r="G78" i="41" s="1"/>
  <c r="G79" i="41" s="1"/>
  <c r="G80" i="41" s="1"/>
  <c r="G81" i="41" s="1"/>
  <c r="G82" i="41" s="1"/>
  <c r="G83" i="41" s="1"/>
  <c r="G71" i="41"/>
  <c r="H31" i="103"/>
  <c r="H32" i="103" s="1"/>
  <c r="G39" i="114"/>
  <c r="H39" i="114" s="1"/>
  <c r="H31" i="114"/>
  <c r="H32" i="114" s="1"/>
  <c r="H46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A10" i="26" l="1" a="1"/>
  <c r="A10" i="26" s="1"/>
  <c r="C11" i="26"/>
  <c r="I11" i="112"/>
  <c r="A7" i="26" a="1"/>
  <c r="A7" i="26" s="1"/>
  <c r="A9" i="26" a="1"/>
  <c r="A9" i="26" s="1"/>
  <c r="A8" i="26" a="1"/>
  <c r="A8" i="26" s="1"/>
  <c r="G150" i="80"/>
  <c r="H150" i="80" s="1"/>
  <c r="G27" i="102"/>
  <c r="H27" i="102" s="1"/>
  <c r="H28" i="102" s="1"/>
  <c r="H29" i="102" s="1"/>
  <c r="H30" i="102" s="1"/>
  <c r="H12" i="112" l="1"/>
  <c r="H26" i="112" s="1"/>
  <c r="I26" i="112" s="1"/>
  <c r="C19" i="26" s="1"/>
  <c r="C13" i="26"/>
  <c r="A14" i="26" s="1" a="1"/>
  <c r="A14" i="26" s="1"/>
  <c r="A15" i="26" a="1"/>
  <c r="A15" i="26" s="1"/>
  <c r="A11" i="26" a="1"/>
  <c r="A11" i="26" s="1"/>
  <c r="A12" i="26" a="1"/>
  <c r="A12" i="26" s="1"/>
  <c r="G35" i="26"/>
  <c r="I63" i="101"/>
  <c r="G31" i="102"/>
  <c r="H31" i="102" s="1"/>
  <c r="H32" i="102" s="1"/>
  <c r="H33" i="102" s="1"/>
  <c r="A4" i="26" a="1"/>
  <c r="A4" i="26" s="1"/>
  <c r="A5" i="26" a="1"/>
  <c r="A5" i="26" s="1"/>
  <c r="A13" i="26" l="1" a="1"/>
  <c r="A13" i="26" s="1"/>
  <c r="A16" i="26" a="1"/>
  <c r="A16" i="26" s="1"/>
  <c r="A17" i="26" a="1"/>
  <c r="A17" i="26" s="1"/>
  <c r="A20" i="26" a="1"/>
  <c r="A20" i="26" s="1"/>
  <c r="I12" i="112"/>
  <c r="I13" i="112" s="1"/>
  <c r="I14" i="112" s="1"/>
  <c r="I15" i="112" s="1"/>
  <c r="I16" i="112" s="1"/>
  <c r="I17" i="112" s="1"/>
  <c r="I18" i="112" s="1"/>
  <c r="I19" i="112" s="1"/>
  <c r="I94" i="101"/>
  <c r="I122" i="101" l="1"/>
  <c r="I123" i="101" s="1"/>
  <c r="I124" i="101" s="1"/>
  <c r="I125" i="101" s="1"/>
  <c r="I126" i="101" s="1"/>
  <c r="I127" i="101" s="1"/>
  <c r="I128" i="101" s="1"/>
  <c r="I129" i="101" s="1"/>
  <c r="I130" i="101" s="1"/>
  <c r="I131" i="101" s="1"/>
  <c r="I121" i="101"/>
  <c r="G34" i="102"/>
  <c r="H34" i="102" s="1"/>
  <c r="H35" i="102" s="1"/>
  <c r="H36" i="102" s="1"/>
  <c r="H37" i="102" s="1"/>
  <c r="H38" i="102" s="1"/>
  <c r="H39" i="102" s="1"/>
  <c r="H40" i="102" s="1"/>
  <c r="H41" i="102" s="1"/>
  <c r="H42" i="102" s="1"/>
  <c r="G43" i="102" l="1"/>
  <c r="H43" i="102" s="1"/>
  <c r="H44" i="102" s="1"/>
  <c r="H45" i="102" s="1"/>
  <c r="H46" i="102" s="1"/>
  <c r="H47" i="102" s="1"/>
  <c r="H48" i="102" s="1"/>
  <c r="I132" i="101"/>
  <c r="I133" i="101" s="1"/>
  <c r="G49" i="102" l="1"/>
  <c r="H49" i="102"/>
  <c r="H50" i="102" s="1"/>
  <c r="H51" i="102" s="1"/>
  <c r="H52" i="102" s="1"/>
  <c r="H53" i="102" s="1"/>
  <c r="H54" i="102" s="1"/>
  <c r="H55" i="102" s="1"/>
  <c r="H56" i="102" s="1"/>
  <c r="H57" i="102" s="1"/>
  <c r="I134" i="101"/>
  <c r="I135" i="101" s="1"/>
  <c r="I136" i="101" s="1"/>
  <c r="I137" i="101" s="1"/>
  <c r="I138" i="101" s="1"/>
  <c r="I139" i="101" s="1"/>
  <c r="G58" i="102" l="1"/>
  <c r="H58" i="102" s="1"/>
  <c r="H59" i="102" s="1"/>
  <c r="H60" i="102" s="1"/>
  <c r="H61" i="102" s="1"/>
  <c r="H62" i="102" s="1"/>
  <c r="H63" i="102" s="1"/>
  <c r="H64" i="102" s="1"/>
  <c r="H65" i="102" s="1"/>
  <c r="A18" i="26" a="1"/>
  <c r="A18" i="26" s="1"/>
  <c r="A19" i="26" a="1"/>
  <c r="A19" i="26" s="1"/>
  <c r="I140" i="101"/>
  <c r="I141" i="101"/>
  <c r="I142" i="101" s="1"/>
  <c r="I143" i="101" s="1"/>
  <c r="I144" i="101" s="1"/>
  <c r="I145" i="101" s="1"/>
  <c r="I146" i="101" s="1"/>
  <c r="I147" i="101" s="1"/>
  <c r="I148" i="101" s="1"/>
  <c r="I149" i="101" s="1"/>
  <c r="I150" i="101" s="1"/>
  <c r="I151" i="101" s="1"/>
  <c r="I152" i="101" s="1"/>
  <c r="I153" i="101" s="1"/>
  <c r="I154" i="101" s="1"/>
  <c r="I155" i="101" s="1"/>
  <c r="I156" i="101" s="1"/>
  <c r="I157" i="101" s="1"/>
  <c r="I158" i="101" s="1"/>
  <c r="I160" i="101" s="1"/>
  <c r="I161" i="101" s="1"/>
  <c r="I162" i="101" s="1"/>
  <c r="I163" i="101" s="1"/>
  <c r="I164" i="101" s="1"/>
  <c r="D71" i="102"/>
  <c r="G68" i="102" l="1"/>
  <c r="H68" i="102" s="1"/>
  <c r="C21" i="26" s="1"/>
  <c r="A22" i="26" s="1" a="1"/>
  <c r="A22" i="26" s="1"/>
  <c r="C35" i="26"/>
  <c r="F70" i="102"/>
  <c r="I165" i="101"/>
  <c r="I166" i="101" s="1"/>
  <c r="I167" i="101" s="1"/>
  <c r="I168" i="101" s="1"/>
  <c r="I169" i="101" s="1"/>
  <c r="I170" i="101" s="1"/>
  <c r="I171" i="101" s="1"/>
  <c r="I172" i="101" s="1"/>
  <c r="I173" i="101" s="1"/>
  <c r="I174" i="101" s="1"/>
  <c r="I175" i="101" s="1"/>
  <c r="I176" i="101" s="1"/>
  <c r="I177" i="101" s="1"/>
  <c r="I178" i="101" s="1"/>
  <c r="I179" i="101" s="1"/>
  <c r="I180" i="101" s="1"/>
  <c r="I159" i="101"/>
  <c r="A21" i="26" l="1" a="1"/>
  <c r="A21" i="26" s="1"/>
  <c r="I181" i="101"/>
  <c r="I182" i="101"/>
  <c r="I183" i="101" s="1"/>
  <c r="I184" i="101" s="1"/>
  <c r="I185" i="101" s="1"/>
  <c r="I186" i="101" s="1"/>
  <c r="I187" i="101" s="1"/>
  <c r="I188" i="101" s="1"/>
  <c r="I189" i="101" s="1"/>
  <c r="I190" i="101" s="1"/>
  <c r="I191" i="101" s="1"/>
  <c r="I192" i="101" l="1"/>
  <c r="I193" i="101" s="1"/>
  <c r="I194" i="101" s="1"/>
  <c r="I195" i="101" s="1"/>
  <c r="I196" i="101" s="1"/>
  <c r="I197" i="101" s="1"/>
  <c r="I198" i="101" s="1"/>
  <c r="I199" i="101" s="1"/>
  <c r="I200" i="101" s="1"/>
  <c r="I201" i="101" l="1"/>
  <c r="I202" i="101" s="1"/>
  <c r="I203" i="101" s="1"/>
  <c r="I204" i="101" s="1"/>
  <c r="I205" i="101" s="1"/>
  <c r="I206" i="101" s="1"/>
  <c r="I207" i="101" s="1"/>
  <c r="I208" i="101" s="1"/>
  <c r="I209" i="101" s="1"/>
  <c r="I210" i="101" s="1"/>
  <c r="I211" i="101" s="1"/>
  <c r="I212" i="101" s="1"/>
  <c r="I213" i="101" s="1"/>
  <c r="I214" i="101" s="1"/>
  <c r="I215" i="101" s="1"/>
</calcChain>
</file>

<file path=xl/sharedStrings.xml><?xml version="1.0" encoding="utf-8"?>
<sst xmlns="http://schemas.openxmlformats.org/spreadsheetml/2006/main" count="2280" uniqueCount="457">
  <si>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</si>
  <si>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</si>
  <si>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</si>
  <si>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</si>
  <si>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</si>
  <si>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</si>
  <si>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</si>
  <si>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</si>
  <si>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</si>
  <si>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</si>
  <si>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</si>
  <si>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</si>
  <si>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</si>
  <si>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</si>
  <si>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</si>
  <si>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</si>
  <si>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</si>
  <si>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</si>
  <si>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</si>
  <si>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</si>
  <si>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</si>
  <si>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</si>
  <si>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</si>
  <si>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</si>
  <si>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</si>
  <si>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</si>
  <si>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</si>
  <si>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</si>
  <si>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</si>
  <si>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</si>
  <si>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</si>
  <si>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</si>
  <si>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</si>
  <si>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</si>
  <si>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</si>
  <si>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</si>
  <si>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</si>
  <si>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</si>
  <si>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</si>
  <si>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</si>
  <si>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</si>
  <si>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</si>
  <si>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</si>
  <si>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</si>
  <si>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</si>
  <si>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</si>
  <si>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</si>
  <si>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</si>
  <si>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</si>
  <si>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</si>
  <si>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</si>
  <si>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</si>
  <si>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</si>
  <si>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</si>
  <si>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</si>
  <si>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</si>
  <si>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</si>
  <si>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</si>
  <si>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</si>
  <si>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</si>
  <si>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</si>
  <si>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</si>
  <si>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</si>
  <si>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</si>
  <si>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</si>
  <si>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</si>
  <si>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</si>
  <si>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</si>
  <si>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</si>
  <si>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</si>
  <si>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</si>
  <si>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</si>
  <si>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</si>
  <si>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</si>
  <si>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</si>
  <si>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</si>
  <si>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</si>
  <si>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</si>
  <si>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</si>
  <si>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</si>
  <si>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</si>
  <si>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</si>
  <si>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</si>
  <si>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</si>
  <si>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</si>
  <si>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</si>
  <si>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</si>
  <si>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</si>
  <si>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</si>
  <si>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</si>
  <si>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</si>
  <si>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</si>
  <si>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</si>
  <si>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</si>
  <si>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</si>
  <si>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</si>
  <si>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</si>
  <si>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</si>
  <si>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</si>
  <si>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</si>
  <si>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</si>
  <si>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</si>
  <si>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</si>
  <si>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</si>
  <si>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</si>
  <si>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</si>
  <si>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</si>
  <si>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</si>
  <si>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</si>
  <si>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</si>
  <si>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</si>
  <si>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</si>
  <si>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</si>
  <si>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</si>
  <si>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</si>
  <si>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</si>
  <si>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</si>
  <si>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</si>
  <si>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</si>
  <si>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</si>
  <si>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</si>
  <si>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</si>
  <si>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</si>
  <si>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</si>
  <si>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</si>
  <si>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</si>
  <si>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</si>
  <si>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</si>
  <si>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</si>
  <si>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</si>
  <si>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</si>
  <si>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</si>
  <si>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</si>
  <si>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</si>
  <si>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</si>
  <si>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</si>
  <si>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</si>
  <si>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</si>
  <si>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</si>
  <si>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</si>
  <si>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</si>
  <si>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</si>
  <si>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</si>
  <si>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</si>
  <si>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</si>
  <si>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</si>
  <si>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</si>
  <si>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</si>
  <si>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</si>
  <si>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</si>
  <si>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</si>
  <si>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</si>
  <si>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</si>
  <si>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</si>
  <si>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</si>
  <si>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</si>
  <si>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</si>
  <si>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</si>
  <si>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</si>
  <si>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</si>
  <si>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</si>
  <si>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</si>
  <si>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</si>
  <si>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</si>
  <si>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</si>
  <si>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</si>
  <si>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</si>
  <si>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</si>
  <si>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</si>
  <si>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</si>
  <si>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</si>
  <si>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</si>
  <si>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</si>
  <si>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</si>
  <si>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</si>
  <si>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</si>
  <si>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</si>
  <si>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</si>
  <si>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</si>
  <si>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</si>
  <si>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</si>
  <si>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</si>
  <si>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</si>
  <si>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</si>
  <si>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</si>
  <si>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</si>
  <si>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</si>
  <si>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</si>
  <si>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</si>
  <si>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</si>
  <si>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</si>
  <si>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</si>
  <si>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</si>
  <si>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</si>
  <si>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</si>
  <si>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</si>
  <si>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</si>
  <si>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</si>
  <si>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</si>
  <si>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</si>
  <si>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</si>
  <si>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</si>
  <si>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</si>
  <si>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</si>
  <si>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</si>
  <si>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</si>
  <si>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</si>
  <si>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</si>
  <si>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</si>
  <si>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</si>
  <si>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</si>
  <si>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</si>
  <si>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</si>
  <si>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</si>
  <si>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</si>
  <si>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</si>
  <si>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</si>
  <si>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</si>
  <si>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</si>
  <si>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</si>
  <si>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</si>
  <si>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</si>
  <si>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</si>
  <si>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</si>
  <si>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</si>
  <si>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</si>
  <si>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</si>
  <si>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</si>
  <si>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</si>
  <si>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</si>
  <si>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</si>
  <si>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</si>
  <si>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</si>
  <si>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</si>
  <si>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</si>
  <si>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</si>
  <si>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</si>
  <si>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</si>
  <si>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</si>
  <si>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</si>
  <si>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</si>
  <si>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</si>
  <si>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</si>
  <si>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</si>
  <si>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</si>
  <si>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</si>
  <si>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</si>
  <si>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</si>
  <si>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</si>
  <si>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</si>
  <si>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</si>
  <si>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</si>
  <si>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</si>
  <si>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</si>
  <si>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</si>
  <si>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</si>
  <si>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</si>
  <si>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</si>
  <si>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</si>
  <si>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</si>
  <si>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</si>
  <si>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</si>
  <si>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</si>
  <si>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</si>
  <si>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</si>
  <si>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</si>
  <si>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</si>
  <si>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</si>
  <si>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</si>
  <si>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</si>
  <si>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</si>
  <si>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</si>
  <si>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</si>
  <si>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</si>
  <si>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</si>
  <si>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</si>
  <si>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</si>
  <si>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</si>
  <si>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</si>
  <si>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</si>
  <si>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</si>
  <si>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</si>
  <si>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</si>
  <si>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</si>
  <si>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</si>
  <si>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</si>
  <si>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</si>
  <si>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</si>
  <si>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</si>
  <si>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</si>
  <si>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</si>
  <si>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</si>
  <si>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</si>
  <si>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</si>
  <si>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</si>
  <si>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</si>
  <si>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</si>
  <si>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</si>
  <si>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</si>
  <si>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</si>
  <si>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</si>
  <si>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</si>
  <si>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</si>
  <si>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</si>
  <si>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</si>
  <si>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</si>
  <si>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</si>
  <si>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</si>
  <si>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</si>
  <si>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</si>
  <si>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</si>
  <si>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</si>
  <si>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</si>
  <si>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</si>
  <si>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</si>
  <si>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</si>
  <si>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</si>
  <si>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</si>
  <si>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</si>
  <si>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</si>
  <si>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</si>
  <si>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</si>
  <si>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</si>
  <si>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</si>
  <si>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</si>
  <si>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</si>
  <si>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</si>
  <si>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</si>
  <si>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</si>
  <si>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</si>
  <si>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</si>
  <si>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</si>
  <si>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</si>
  <si>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</si>
  <si>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</si>
  <si>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</si>
  <si>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</si>
  <si>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</si>
  <si>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</si>
  <si>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</si>
  <si>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</si>
  <si>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</si>
  <si>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</si>
  <si>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</si>
  <si>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</si>
  <si>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</si>
  <si>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</si>
  <si>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</si>
  <si>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</si>
  <si>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</si>
  <si>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</si>
  <si>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</si>
  <si>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</si>
  <si>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</si>
  <si>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</si>
  <si>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</si>
  <si>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</si>
  <si>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</si>
  <si>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</si>
  <si>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</si>
  <si>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</si>
  <si>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</si>
  <si>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</si>
  <si>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</si>
  <si>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</si>
  <si>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</si>
  <si>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</si>
  <si>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</si>
  <si>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</si>
  <si>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</si>
  <si>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</si>
  <si>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</si>
  <si>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</si>
  <si>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</si>
  <si>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</si>
  <si>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</si>
  <si>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</si>
  <si>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</si>
  <si>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</si>
  <si>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</si>
  <si>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</si>
  <si>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</si>
  <si>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</si>
  <si>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</si>
  <si>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</si>
  <si>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</si>
  <si>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</si>
  <si>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</si>
  <si>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</si>
  <si>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</si>
  <si>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</si>
  <si>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</si>
  <si>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</si>
  <si>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</si>
  <si>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</si>
  <si>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</si>
  <si>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</si>
  <si>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</si>
  <si>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</si>
  <si>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</si>
  <si>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</si>
  <si>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</si>
  <si>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</si>
  <si>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</si>
  <si>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</si>
  <si>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</si>
  <si>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</si>
  <si>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</si>
  <si>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</si>
  <si>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</si>
  <si>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</si>
  <si>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</si>
  <si>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</si>
  <si>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NAM C.VIỆT</t>
  </si>
  <si>
    <t>DANH BL</t>
  </si>
  <si>
    <t>Trả cơm ko đầu</t>
  </si>
  <si>
    <t>A LEE CÁ BÒ</t>
  </si>
  <si>
    <t>Chỉ NL (L)</t>
  </si>
  <si>
    <t>Chỉ NL (T)</t>
  </si>
  <si>
    <t>Chỉ NL (N)</t>
  </si>
  <si>
    <t>Bò file</t>
  </si>
  <si>
    <t>Chỉ mặn A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</si>
  <si>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</si>
  <si>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</si>
  <si>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</si>
  <si>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</si>
  <si>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</si>
  <si>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</si>
  <si>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SỔ CÁ 02
2016</t>
  </si>
  <si>
    <t>LÃI VAY&amp; HỤI 
2016</t>
  </si>
  <si>
    <t>Bò file tẩm N</t>
  </si>
  <si>
    <t>GC phơi</t>
  </si>
  <si>
    <t>Làm sạch</t>
  </si>
  <si>
    <t>Trả chỉ mặn</t>
  </si>
  <si>
    <t>Cơm mốc</t>
  </si>
  <si>
    <t>Chuyển tiền Trang VT</t>
  </si>
  <si>
    <t>GC cá bò đông</t>
  </si>
  <si>
    <t xml:space="preserve">TỔNG KẾT CÒN NỢ </t>
  </si>
  <si>
    <t>Bò VN 5S (HQ)</t>
  </si>
  <si>
    <t>Bò VN 2.5L (HQ)</t>
  </si>
  <si>
    <t>Bò lai 5S (HQ)</t>
  </si>
  <si>
    <t>Tiền NL (Phán VT)</t>
  </si>
  <si>
    <t>Thanh toán</t>
  </si>
  <si>
    <t>Mai tẩm (M)</t>
  </si>
  <si>
    <t>Cá lãi</t>
  </si>
  <si>
    <t>Tiền lưới (Trung)</t>
  </si>
  <si>
    <t>TỔNG KẾT CÒN NỢ  31/03/16</t>
  </si>
  <si>
    <t>Bò lai 2L (HQ)</t>
  </si>
  <si>
    <t>Bò lai 2S (HQ)</t>
  </si>
  <si>
    <t>Bò lai 2S (HQ)( B)</t>
  </si>
  <si>
    <t>TIỀN NL &amp; BÁN HÀNG, TRẢ LẠI</t>
  </si>
  <si>
    <t>Trả Bò lai 2L (HQ)</t>
  </si>
  <si>
    <t>Trả Bò lai 2S (HQ)</t>
  </si>
  <si>
    <t>Trừ tiền cá mai (Hoàng)</t>
  </si>
  <si>
    <t>HIẾU
CÁ BÒ</t>
  </si>
  <si>
    <t>DANH
HT</t>
  </si>
  <si>
    <t>K. CƯƠNG
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</si>
</sst>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2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 x14ac:dyDescent="0.25">
      <c r="A1" s="116" t="s">
        <v>355</v>
      </c>
      <c r="B1" s="117"/>
      <c r="C1" s="118"/>
      <c r="D1" s="119"/>
      <c r="E1" s="116" t="s">
        <v>356</v>
      </c>
      <c r="F1" s="117"/>
      <c r="G1" s="118"/>
    </row>
    <row r="2" spans="1:7" s="95" customFormat="1" ht="10.5" customHeight="1" x14ac:dyDescent="0.3">
      <c r="A2" s="97"/>
      <c r="B2" s="98"/>
      <c r="C2" s="96"/>
      <c r="D2" s="94"/>
      <c r="E2" s="97"/>
      <c r="F2" s="98"/>
      <c r="G2" s="96"/>
    </row>
    <row r="3" spans="1:7" s="3" customFormat="1" ht="26.25" customHeight="1" x14ac:dyDescent="0.25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 x14ac:dyDescent="0.25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411</v>
      </c>
      <c r="G4" s="151">
        <f>'LÙN TV'!H25</f>
        <v>0</v>
      </c>
    </row>
    <row r="5" spans="1:7" s="15" customFormat="1" ht="21.75" customHeight="1" x14ac:dyDescent="0.25">
      <c r="A5" s="149">
        <f t="array" ref="A5">IF(C5&lt;&gt;0,SUM(($C$4:C5&lt;&gt;0)*1),"")</f>
        <v>2</v>
      </c>
      <c r="B5" s="150" t="s">
        <v>9</v>
      </c>
      <c r="C5" s="151">
        <f>'TỶ LIÊN'!$G$148</f>
        <v>47963.199999999255</v>
      </c>
      <c r="E5" s="149">
        <f t="array" ref="E5">IF(G5&lt;&gt;0,SUM(($G$4:G5&lt;&gt;0)*1),"")</f>
        <v>1</v>
      </c>
      <c r="F5" s="150" t="s">
        <v>393</v>
      </c>
      <c r="G5" s="151">
        <f>'CÚC VT'!H18</f>
        <v>92340</v>
      </c>
    </row>
    <row r="6" spans="1:7" s="15" customFormat="1" ht="21.75" customHeight="1" x14ac:dyDescent="0.25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392</v>
      </c>
      <c r="G6" s="151">
        <f>'THỦY KG'!H22</f>
        <v>0</v>
      </c>
    </row>
    <row r="7" spans="1:7" s="15" customFormat="1" ht="21.75" customHeight="1" x14ac:dyDescent="0.25">
      <c r="A7" s="149">
        <f t="array" ref="A7">IF(C7&lt;&gt;0,SUM(($C$4:C7&lt;&gt;0)*1),"")</f>
        <v>4</v>
      </c>
      <c r="B7" s="150" t="s">
        <v>389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408</v>
      </c>
      <c r="G7" s="151">
        <f>'7 NGHĨA'!H22</f>
        <v>0</v>
      </c>
    </row>
    <row r="8" spans="1:7" s="15" customFormat="1" ht="21.75" customHeight="1" x14ac:dyDescent="0.25">
      <c r="A8" s="149">
        <f t="array" ref="A8">IF(C8&lt;&gt;0,SUM(($C$4:C8&lt;&gt;0)*1),"")</f>
        <v>5</v>
      </c>
      <c r="B8" s="150" t="s">
        <v>360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409</v>
      </c>
      <c r="G8" s="151">
        <f>'8 LẬP'!H22</f>
        <v>0</v>
      </c>
    </row>
    <row r="9" spans="1:7" s="15" customFormat="1" ht="21.75" customHeight="1" x14ac:dyDescent="0.25">
      <c r="A9" s="149">
        <f t="array" ref="A9">IF(C9&lt;&gt;0,SUM(($C$4:C9&lt;&gt;0)*1),"")</f>
        <v>6</v>
      </c>
      <c r="B9" s="150" t="s">
        <v>413</v>
      </c>
      <c r="C9" s="151">
        <f>'NAM CV'!$G$20</f>
        <v>280814.67999999993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 x14ac:dyDescent="0.25">
      <c r="A10" s="149">
        <f t="array" ref="A10">IF(C10&lt;&gt;0,SUM(($C$4:C10&lt;&gt;0)*1),"")</f>
        <v>7</v>
      </c>
      <c r="B10" s="150" t="s">
        <v>380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 x14ac:dyDescent="0.25">
      <c r="A11" s="149" t="str">
        <f t="array" ref="A11">IF(C11&lt;&gt;0,SUM(($C$4:C11&lt;&gt;0)*1),"")</f>
        <v/>
      </c>
      <c r="B11" s="150" t="s">
        <v>403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 x14ac:dyDescent="0.25">
      <c r="A12" s="149">
        <f t="array" ref="A12">IF(C12&lt;&gt;0,SUM(($C$4:C12&lt;&gt;0)*1),"")</f>
        <v>8</v>
      </c>
      <c r="B12" s="150" t="s">
        <v>414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 x14ac:dyDescent="0.25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 x14ac:dyDescent="0.25">
      <c r="A14" s="149">
        <f t="array" ref="A14">IF(C14&lt;&gt;0,SUM(($C$4:C14&lt;&gt;0)*1),"")</f>
        <v>10</v>
      </c>
      <c r="B14" s="150" t="s">
        <v>365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 x14ac:dyDescent="0.25">
      <c r="A15" s="149">
        <f t="array" ref="A15">IF(C15&lt;&gt;0,SUM(($C$4:C15&lt;&gt;0)*1),"")</f>
        <v>11</v>
      </c>
      <c r="B15" s="150" t="s">
        <v>416</v>
      </c>
      <c r="C15" s="151">
        <f>'LEE CÁ BÒ'!$H$38</f>
        <v>86319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 x14ac:dyDescent="0.25">
      <c r="A16" s="149">
        <f t="array" ref="A16">IF(C16&lt;&gt;0,SUM(($C$4:C16&lt;&gt;0)*1),"")</f>
        <v>12</v>
      </c>
      <c r="B16" s="150" t="s">
        <v>366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 x14ac:dyDescent="0.25">
      <c r="A17" s="149">
        <f t="array" ref="A17">IF(C17&lt;&gt;0,SUM(($C$4:C17&lt;&gt;0)*1),"")</f>
        <v>13</v>
      </c>
      <c r="B17" s="150" t="s">
        <v>367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 x14ac:dyDescent="0.25">
      <c r="A18" s="149">
        <f t="array" ref="A18">IF(C18&lt;&gt;0,SUM(($C$4:C18&lt;&gt;0)*1),"")</f>
        <v>14</v>
      </c>
      <c r="B18" s="150" t="s">
        <v>297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 x14ac:dyDescent="0.25">
      <c r="A19" s="149" t="str">
        <f t="array" ref="A19">IF(C19&lt;&gt;0,SUM(($C$4:C19&lt;&gt;0)*1),"")</f>
        <v/>
      </c>
      <c r="B19" s="150" t="s">
        <v>396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 x14ac:dyDescent="0.25">
      <c r="A20" s="149">
        <f t="array" ref="A20">IF(C20&lt;&gt;0,SUM(($C$4:C20&lt;&gt;0)*1),"")</f>
        <v>15</v>
      </c>
      <c r="B20" s="150" t="s">
        <v>368</v>
      </c>
      <c r="C20" s="151">
        <f>D.ĐIỂM!$G$100</f>
        <v>331102.79999999981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 x14ac:dyDescent="0.25">
      <c r="A21" s="149">
        <f t="array" ref="A21">IF(C21&lt;&gt;0,SUM(($C$4:C21&lt;&gt;0)*1),"")</f>
        <v>16</v>
      </c>
      <c r="B21" s="150" t="s">
        <v>369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 x14ac:dyDescent="0.25">
      <c r="A22" s="149">
        <f t="array" ref="A22">IF(C22&lt;&gt;0,SUM(($C$4:C22&lt;&gt;0)*1),"")</f>
        <v>17</v>
      </c>
      <c r="B22" s="150" t="s">
        <v>370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 x14ac:dyDescent="0.25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 x14ac:dyDescent="0.25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 x14ac:dyDescent="0.25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 x14ac:dyDescent="0.25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 x14ac:dyDescent="0.25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 x14ac:dyDescent="0.25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 x14ac:dyDescent="0.25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 x14ac:dyDescent="0.25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 x14ac:dyDescent="0.25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 x14ac:dyDescent="0.25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 x14ac:dyDescent="0.25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 x14ac:dyDescent="0.25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 x14ac:dyDescent="0.25">
      <c r="A35" s="241" t="s">
        <v>14</v>
      </c>
      <c r="B35" s="241"/>
      <c r="C35" s="213">
        <f>SUM(C4:C34)</f>
        <v>5098823.879999999</v>
      </c>
      <c r="E35" s="241" t="s">
        <v>14</v>
      </c>
      <c r="F35" s="241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 x14ac:dyDescent="0.25">
      <c r="A1" s="251" t="s">
        <v>38</v>
      </c>
      <c r="B1" s="251"/>
      <c r="C1" s="251"/>
      <c r="D1" s="251"/>
      <c r="G1" s="61"/>
      <c r="H1" s="62"/>
      <c r="I1" s="107"/>
    </row>
    <row r="2" spans="1:9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61"/>
      <c r="H2" s="62"/>
      <c r="I2" s="107"/>
    </row>
    <row r="3" spans="1:9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59"/>
      <c r="G3" s="61"/>
      <c r="H3" s="62"/>
      <c r="I3" s="107"/>
    </row>
    <row r="4" spans="1:9" ht="9.75" customHeight="1" x14ac:dyDescent="0.25">
      <c r="C4" s="4"/>
      <c r="D4" s="4"/>
      <c r="E4" s="4"/>
      <c r="F4" s="4"/>
    </row>
    <row r="5" spans="1:9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  <c r="I5" s="252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44" t="s">
        <v>8</v>
      </c>
      <c r="B7" s="244"/>
      <c r="C7" s="243" t="s">
        <v>36</v>
      </c>
      <c r="D7" s="243"/>
    </row>
    <row r="8" spans="1:9" s="55" customFormat="1" ht="18" customHeight="1" x14ac:dyDescent="0.25">
      <c r="C8" s="57"/>
      <c r="D8" s="56"/>
      <c r="E8" s="56"/>
      <c r="F8" s="56"/>
      <c r="G8" s="56"/>
      <c r="H8" s="38"/>
      <c r="I8" s="102"/>
    </row>
    <row r="9" spans="1:9" s="75" customFormat="1" ht="47.25" customHeight="1" x14ac:dyDescent="0.25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 x14ac:dyDescent="0.25">
      <c r="A10" s="245" t="s">
        <v>63</v>
      </c>
      <c r="B10" s="246"/>
      <c r="C10" s="246"/>
      <c r="D10" s="246"/>
      <c r="E10" s="246"/>
      <c r="F10" s="246"/>
      <c r="G10" s="247"/>
      <c r="H10" s="99">
        <v>2622054</v>
      </c>
      <c r="I10" s="104"/>
    </row>
    <row r="11" spans="1:9" s="35" customFormat="1" ht="20.25" customHeight="1" x14ac:dyDescent="0.25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 x14ac:dyDescent="0.25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 x14ac:dyDescent="0.25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 x14ac:dyDescent="0.25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 x14ac:dyDescent="0.25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 x14ac:dyDescent="0.25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 x14ac:dyDescent="0.25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 x14ac:dyDescent="0.25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 x14ac:dyDescent="0.25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 x14ac:dyDescent="0.25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 x14ac:dyDescent="0.25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 x14ac:dyDescent="0.25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 x14ac:dyDescent="0.25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 x14ac:dyDescent="0.25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 x14ac:dyDescent="0.25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 x14ac:dyDescent="0.25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 x14ac:dyDescent="0.25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 x14ac:dyDescent="0.25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 x14ac:dyDescent="0.25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 x14ac:dyDescent="0.25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 x14ac:dyDescent="0.25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 x14ac:dyDescent="0.25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 x14ac:dyDescent="0.25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 x14ac:dyDescent="0.25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 x14ac:dyDescent="0.25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 x14ac:dyDescent="0.25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 x14ac:dyDescent="0.25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 x14ac:dyDescent="0.25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 x14ac:dyDescent="0.25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 x14ac:dyDescent="0.25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 x14ac:dyDescent="0.25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 x14ac:dyDescent="0.25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 x14ac:dyDescent="0.25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 x14ac:dyDescent="0.25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 x14ac:dyDescent="0.25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 x14ac:dyDescent="0.25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 x14ac:dyDescent="0.25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 x14ac:dyDescent="0.25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 x14ac:dyDescent="0.25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 x14ac:dyDescent="0.25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 x14ac:dyDescent="0.25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 x14ac:dyDescent="0.25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 x14ac:dyDescent="0.25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 x14ac:dyDescent="0.25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 x14ac:dyDescent="0.25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 x14ac:dyDescent="0.25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 x14ac:dyDescent="0.25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 x14ac:dyDescent="0.25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 x14ac:dyDescent="0.25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 x14ac:dyDescent="0.25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 x14ac:dyDescent="0.25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 x14ac:dyDescent="0.25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 x14ac:dyDescent="0.25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 x14ac:dyDescent="0.25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 x14ac:dyDescent="0.25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 x14ac:dyDescent="0.25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 x14ac:dyDescent="0.25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 x14ac:dyDescent="0.25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 x14ac:dyDescent="0.25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 x14ac:dyDescent="0.25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 x14ac:dyDescent="0.25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 x14ac:dyDescent="0.25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 x14ac:dyDescent="0.25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 x14ac:dyDescent="0.25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 x14ac:dyDescent="0.25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 x14ac:dyDescent="0.25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 x14ac:dyDescent="0.25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 x14ac:dyDescent="0.25">
      <c r="A78" s="39">
        <v>41621</v>
      </c>
      <c r="B78" s="21" t="s">
        <v>244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 x14ac:dyDescent="0.25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 x14ac:dyDescent="0.25">
      <c r="A80" s="39"/>
      <c r="B80" s="21" t="s">
        <v>245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 x14ac:dyDescent="0.25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 x14ac:dyDescent="0.25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 x14ac:dyDescent="0.25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 x14ac:dyDescent="0.25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 x14ac:dyDescent="0.25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 x14ac:dyDescent="0.25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 x14ac:dyDescent="0.25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 x14ac:dyDescent="0.25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 x14ac:dyDescent="0.25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 x14ac:dyDescent="0.25">
      <c r="A90" s="245" t="s">
        <v>246</v>
      </c>
      <c r="B90" s="246"/>
      <c r="C90" s="246"/>
      <c r="D90" s="246"/>
      <c r="E90" s="246"/>
      <c r="F90" s="246"/>
      <c r="G90" s="247"/>
      <c r="H90" s="99">
        <f>H89</f>
        <v>2411924</v>
      </c>
      <c r="I90" s="104"/>
    </row>
    <row r="91" spans="1:9" s="35" customFormat="1" ht="20.25" customHeight="1" x14ac:dyDescent="0.25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 x14ac:dyDescent="0.25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 x14ac:dyDescent="0.25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 x14ac:dyDescent="0.25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 x14ac:dyDescent="0.25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 x14ac:dyDescent="0.25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 x14ac:dyDescent="0.25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 x14ac:dyDescent="0.25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 x14ac:dyDescent="0.25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 x14ac:dyDescent="0.25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 x14ac:dyDescent="0.25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 x14ac:dyDescent="0.25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 x14ac:dyDescent="0.25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 x14ac:dyDescent="0.25">
      <c r="A104" s="39"/>
      <c r="B104" s="21" t="s">
        <v>256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 x14ac:dyDescent="0.25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 x14ac:dyDescent="0.25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 x14ac:dyDescent="0.25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 x14ac:dyDescent="0.25">
      <c r="A108" s="39"/>
      <c r="B108" s="21" t="s">
        <v>257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 x14ac:dyDescent="0.25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 x14ac:dyDescent="0.25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 x14ac:dyDescent="0.25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 x14ac:dyDescent="0.25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 x14ac:dyDescent="0.25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 x14ac:dyDescent="0.25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 x14ac:dyDescent="0.25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 x14ac:dyDescent="0.25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 x14ac:dyDescent="0.25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 x14ac:dyDescent="0.25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 x14ac:dyDescent="0.25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 x14ac:dyDescent="0.25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 x14ac:dyDescent="0.25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 x14ac:dyDescent="0.25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 x14ac:dyDescent="0.25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 x14ac:dyDescent="0.25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 x14ac:dyDescent="0.25">
      <c r="A125" s="39"/>
      <c r="B125" s="21" t="s">
        <v>267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 x14ac:dyDescent="0.25">
      <c r="A126" s="39">
        <v>41824</v>
      </c>
      <c r="B126" s="21" t="s">
        <v>268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 x14ac:dyDescent="0.25">
      <c r="A127" s="39"/>
      <c r="B127" s="21" t="s">
        <v>267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 x14ac:dyDescent="0.25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 x14ac:dyDescent="0.25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 x14ac:dyDescent="0.25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 x14ac:dyDescent="0.25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 x14ac:dyDescent="0.25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 x14ac:dyDescent="0.25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 x14ac:dyDescent="0.25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 x14ac:dyDescent="0.25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 x14ac:dyDescent="0.25">
      <c r="A136" s="248"/>
      <c r="B136" s="249"/>
      <c r="C136" s="249"/>
      <c r="D136" s="249"/>
      <c r="E136" s="249"/>
      <c r="F136" s="249"/>
      <c r="G136" s="249"/>
      <c r="H136" s="249"/>
      <c r="I136" s="250"/>
    </row>
    <row r="137" spans="1:9" s="35" customFormat="1" ht="20.25" customHeight="1" x14ac:dyDescent="0.25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 x14ac:dyDescent="0.25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 x14ac:dyDescent="0.25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 x14ac:dyDescent="0.25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 x14ac:dyDescent="0.25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 x14ac:dyDescent="0.25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 x14ac:dyDescent="0.25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 x14ac:dyDescent="0.25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 x14ac:dyDescent="0.25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 x14ac:dyDescent="0.25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 x14ac:dyDescent="0.25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 x14ac:dyDescent="0.25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 x14ac:dyDescent="0.25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 x14ac:dyDescent="0.25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 x14ac:dyDescent="0.25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 x14ac:dyDescent="0.25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 x14ac:dyDescent="0.25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 x14ac:dyDescent="0.25">
      <c r="A154" s="39"/>
      <c r="B154" s="21" t="s">
        <v>275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 x14ac:dyDescent="0.25">
      <c r="A155" s="39"/>
      <c r="B155" s="21" t="s">
        <v>276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 x14ac:dyDescent="0.25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 x14ac:dyDescent="0.25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 x14ac:dyDescent="0.25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 x14ac:dyDescent="0.25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 x14ac:dyDescent="0.25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 x14ac:dyDescent="0.25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 x14ac:dyDescent="0.25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 x14ac:dyDescent="0.25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 x14ac:dyDescent="0.25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 x14ac:dyDescent="0.25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 x14ac:dyDescent="0.25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 x14ac:dyDescent="0.25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 x14ac:dyDescent="0.25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 x14ac:dyDescent="0.25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 x14ac:dyDescent="0.25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 x14ac:dyDescent="0.25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 x14ac:dyDescent="0.25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 x14ac:dyDescent="0.25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 x14ac:dyDescent="0.25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 x14ac:dyDescent="0.25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 x14ac:dyDescent="0.25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 x14ac:dyDescent="0.25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 x14ac:dyDescent="0.25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 x14ac:dyDescent="0.25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 x14ac:dyDescent="0.25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 x14ac:dyDescent="0.25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 x14ac:dyDescent="0.25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 x14ac:dyDescent="0.25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 x14ac:dyDescent="0.25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 x14ac:dyDescent="0.25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 x14ac:dyDescent="0.25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 x14ac:dyDescent="0.25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 x14ac:dyDescent="0.25">
      <c r="A188" s="241" t="s">
        <v>14</v>
      </c>
      <c r="B188" s="241"/>
      <c r="C188" s="241"/>
      <c r="D188" s="241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 x14ac:dyDescent="0.25">
      <c r="G189" s="10"/>
      <c r="H189" s="7"/>
    </row>
    <row r="190" spans="1:9" s="111" customFormat="1" ht="21" customHeight="1" x14ac:dyDescent="0.25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 x14ac:dyDescent="0.25">
      <c r="A191" s="108"/>
      <c r="B191" s="114" t="s">
        <v>85</v>
      </c>
      <c r="C191" s="112" t="e">
        <f ca="1">[1]!VND(E190,TRUE)</f>
        <v>#NAME?</v>
      </c>
      <c r="D191" s="110"/>
      <c r="E191" s="110"/>
      <c r="F191" s="113"/>
      <c r="G191" s="110"/>
      <c r="H191" s="110"/>
      <c r="I191" s="110"/>
    </row>
    <row r="192" spans="1:9" ht="21.75" customHeight="1" x14ac:dyDescent="0.25">
      <c r="F192" s="9"/>
      <c r="G192" s="6"/>
      <c r="H192" s="4"/>
      <c r="I192" s="4"/>
    </row>
    <row r="193" spans="1:9" ht="21.75" customHeight="1" x14ac:dyDescent="0.25">
      <c r="A193" s="15"/>
      <c r="B193" s="14"/>
      <c r="E193" s="242"/>
      <c r="F193" s="242"/>
      <c r="G193" s="242"/>
      <c r="H193" s="242"/>
      <c r="I193" s="4"/>
    </row>
  </sheetData>
  <autoFilter ref="A9:I9"/>
  <mergeCells count="12">
    <mergeCell ref="A1:D1"/>
    <mergeCell ref="A2:F2"/>
    <mergeCell ref="A3:B3"/>
    <mergeCell ref="C3:E3"/>
    <mergeCell ref="A5:I5"/>
    <mergeCell ref="E193:H193"/>
    <mergeCell ref="A188:D188"/>
    <mergeCell ref="C7:D7"/>
    <mergeCell ref="A7:B7"/>
    <mergeCell ref="A90:G90"/>
    <mergeCell ref="A136:I136"/>
    <mergeCell ref="A10:G10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53"/>
  <sheetViews>
    <sheetView topLeftCell="A7" workbookViewId="0">
      <pane ySplit="3" topLeftCell="A82" activePane="bottomLeft" state="frozen"/>
      <selection activeCell="A184" sqref="A184"/>
      <selection pane="bottomLeft" activeCell="F143" sqref="F143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8.8554687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 x14ac:dyDescent="0.25">
      <c r="A1" s="254" t="s">
        <v>38</v>
      </c>
      <c r="B1" s="254"/>
      <c r="C1" s="254"/>
      <c r="D1" s="254"/>
      <c r="G1" s="54"/>
      <c r="H1" s="54"/>
    </row>
    <row r="2" spans="1:8" s="52" customFormat="1" ht="18.75" customHeight="1" x14ac:dyDescent="0.25">
      <c r="A2" s="254" t="s">
        <v>37</v>
      </c>
      <c r="B2" s="254"/>
      <c r="C2" s="254"/>
      <c r="D2" s="254"/>
      <c r="E2" s="254"/>
      <c r="F2" s="254"/>
      <c r="G2" s="54"/>
      <c r="H2" s="54"/>
    </row>
    <row r="3" spans="1:8" s="52" customFormat="1" ht="18.75" customHeight="1" x14ac:dyDescent="0.25">
      <c r="A3" s="254" t="s">
        <v>40</v>
      </c>
      <c r="B3" s="254"/>
      <c r="C3" s="254" t="s">
        <v>41</v>
      </c>
      <c r="D3" s="254"/>
      <c r="E3" s="254"/>
      <c r="F3" s="51"/>
      <c r="G3" s="54"/>
      <c r="H3" s="54"/>
    </row>
    <row r="4" spans="1:8" ht="9.75" customHeight="1" x14ac:dyDescent="0.25">
      <c r="C4" s="4"/>
      <c r="D4" s="4"/>
      <c r="E4" s="4"/>
      <c r="F4" s="4"/>
      <c r="H4" s="6"/>
    </row>
    <row r="5" spans="1:8" s="50" customFormat="1" ht="29.25" customHeight="1" x14ac:dyDescent="0.25">
      <c r="A5" s="253" t="s">
        <v>39</v>
      </c>
      <c r="B5" s="253"/>
      <c r="C5" s="253"/>
      <c r="D5" s="253"/>
      <c r="E5" s="253"/>
      <c r="F5" s="253"/>
      <c r="G5" s="253"/>
      <c r="H5" s="253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44" t="s">
        <v>9</v>
      </c>
      <c r="B7" s="244"/>
      <c r="E7" s="185" t="s">
        <v>294</v>
      </c>
    </row>
    <row r="8" spans="1:8" ht="18.75" hidden="1" customHeight="1" x14ac:dyDescent="0.25">
      <c r="G8" s="7"/>
    </row>
    <row r="9" spans="1:8" s="75" customFormat="1" ht="35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 x14ac:dyDescent="0.25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 x14ac:dyDescent="0.25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 x14ac:dyDescent="0.25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 x14ac:dyDescent="0.25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 x14ac:dyDescent="0.25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 x14ac:dyDescent="0.25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 x14ac:dyDescent="0.25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 x14ac:dyDescent="0.25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 x14ac:dyDescent="0.25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 x14ac:dyDescent="0.25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 x14ac:dyDescent="0.25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 x14ac:dyDescent="0.25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 x14ac:dyDescent="0.25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 x14ac:dyDescent="0.25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 x14ac:dyDescent="0.25">
      <c r="A24" s="255" t="s">
        <v>246</v>
      </c>
      <c r="B24" s="255"/>
      <c r="C24" s="255"/>
      <c r="D24" s="255"/>
      <c r="E24" s="255"/>
      <c r="F24" s="255"/>
      <c r="G24" s="172">
        <f>G23</f>
        <v>853629</v>
      </c>
      <c r="H24" s="153"/>
    </row>
    <row r="25" spans="1:8" ht="18" customHeight="1" x14ac:dyDescent="0.25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 x14ac:dyDescent="0.25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 x14ac:dyDescent="0.25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 x14ac:dyDescent="0.25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 x14ac:dyDescent="0.25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 x14ac:dyDescent="0.25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 x14ac:dyDescent="0.25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 x14ac:dyDescent="0.25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 x14ac:dyDescent="0.25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 x14ac:dyDescent="0.25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 x14ac:dyDescent="0.25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 x14ac:dyDescent="0.25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 x14ac:dyDescent="0.25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 x14ac:dyDescent="0.25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 x14ac:dyDescent="0.25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 x14ac:dyDescent="0.25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 x14ac:dyDescent="0.25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 x14ac:dyDescent="0.25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 x14ac:dyDescent="0.25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 x14ac:dyDescent="0.25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 x14ac:dyDescent="0.25">
      <c r="A45" s="24">
        <v>41776</v>
      </c>
      <c r="B45" s="31" t="s">
        <v>259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 x14ac:dyDescent="0.25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 x14ac:dyDescent="0.25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 x14ac:dyDescent="0.25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 x14ac:dyDescent="0.25">
      <c r="A49" s="24">
        <v>41774</v>
      </c>
      <c r="B49" s="31" t="s">
        <v>260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 x14ac:dyDescent="0.25">
      <c r="A50" s="24"/>
      <c r="B50" s="31" t="s">
        <v>261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 x14ac:dyDescent="0.25">
      <c r="A51" s="24"/>
      <c r="B51" s="31" t="s">
        <v>262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 x14ac:dyDescent="0.25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 x14ac:dyDescent="0.25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 x14ac:dyDescent="0.25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 x14ac:dyDescent="0.25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 x14ac:dyDescent="0.25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 x14ac:dyDescent="0.25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 x14ac:dyDescent="0.25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 x14ac:dyDescent="0.25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 x14ac:dyDescent="0.25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 x14ac:dyDescent="0.25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 x14ac:dyDescent="0.25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 x14ac:dyDescent="0.25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 x14ac:dyDescent="0.25">
      <c r="A64" s="24"/>
      <c r="B64" s="31" t="s">
        <v>264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 x14ac:dyDescent="0.25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 x14ac:dyDescent="0.25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 x14ac:dyDescent="0.25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 x14ac:dyDescent="0.25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 x14ac:dyDescent="0.25">
      <c r="A69" s="24"/>
      <c r="B69" s="31" t="s">
        <v>270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 x14ac:dyDescent="0.25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 x14ac:dyDescent="0.25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 x14ac:dyDescent="0.25">
      <c r="A72" s="24"/>
      <c r="B72" s="31" t="s">
        <v>270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 x14ac:dyDescent="0.25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 x14ac:dyDescent="0.25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 x14ac:dyDescent="0.25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 x14ac:dyDescent="0.25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 x14ac:dyDescent="0.25">
      <c r="A77" s="24">
        <v>41834</v>
      </c>
      <c r="B77" s="31" t="s">
        <v>270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 x14ac:dyDescent="0.25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 x14ac:dyDescent="0.25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 x14ac:dyDescent="0.25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 x14ac:dyDescent="0.25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 x14ac:dyDescent="0.25">
      <c r="A82" s="24"/>
      <c r="B82" s="67" t="s">
        <v>272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 x14ac:dyDescent="0.25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 x14ac:dyDescent="0.25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 x14ac:dyDescent="0.25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 x14ac:dyDescent="0.25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 x14ac:dyDescent="0.25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 x14ac:dyDescent="0.25">
      <c r="A88" s="24">
        <v>41897</v>
      </c>
      <c r="B88" s="31" t="s">
        <v>273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 x14ac:dyDescent="0.25">
      <c r="A89" s="24">
        <v>41899</v>
      </c>
      <c r="B89" s="31" t="s">
        <v>273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 x14ac:dyDescent="0.25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 x14ac:dyDescent="0.25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 x14ac:dyDescent="0.25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 x14ac:dyDescent="0.25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 x14ac:dyDescent="0.25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 x14ac:dyDescent="0.25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 x14ac:dyDescent="0.25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 x14ac:dyDescent="0.25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 x14ac:dyDescent="0.25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 x14ac:dyDescent="0.25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 x14ac:dyDescent="0.25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 x14ac:dyDescent="0.25">
      <c r="A101" s="24"/>
      <c r="B101" s="31" t="s">
        <v>273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 x14ac:dyDescent="0.25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 x14ac:dyDescent="0.25">
      <c r="A103" s="24"/>
      <c r="B103" s="31" t="s">
        <v>273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 x14ac:dyDescent="0.25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 x14ac:dyDescent="0.25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 x14ac:dyDescent="0.25">
      <c r="A106" s="24"/>
      <c r="B106" s="31" t="s">
        <v>273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 x14ac:dyDescent="0.25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 x14ac:dyDescent="0.25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 x14ac:dyDescent="0.25">
      <c r="A109" s="24"/>
      <c r="B109" s="31" t="s">
        <v>273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 x14ac:dyDescent="0.25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 x14ac:dyDescent="0.25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 x14ac:dyDescent="0.25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 x14ac:dyDescent="0.25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 x14ac:dyDescent="0.25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 x14ac:dyDescent="0.25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 x14ac:dyDescent="0.25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 x14ac:dyDescent="0.25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 x14ac:dyDescent="0.25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 x14ac:dyDescent="0.25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 x14ac:dyDescent="0.25">
      <c r="A120" s="24">
        <v>42107</v>
      </c>
      <c r="B120" s="31" t="s">
        <v>357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 x14ac:dyDescent="0.25">
      <c r="A121" s="24"/>
      <c r="B121" s="31" t="s">
        <v>260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 x14ac:dyDescent="0.25">
      <c r="A122" s="24"/>
      <c r="B122" s="31" t="s">
        <v>358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 x14ac:dyDescent="0.25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 x14ac:dyDescent="0.25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 x14ac:dyDescent="0.25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 x14ac:dyDescent="0.25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 x14ac:dyDescent="0.25">
      <c r="A127" s="24">
        <v>42151</v>
      </c>
      <c r="B127" s="31" t="s">
        <v>273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 x14ac:dyDescent="0.25">
      <c r="A128" s="24">
        <v>42156</v>
      </c>
      <c r="B128" s="31" t="s">
        <v>273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 x14ac:dyDescent="0.25">
      <c r="A129" s="24">
        <v>42161</v>
      </c>
      <c r="B129" s="31" t="s">
        <v>273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 x14ac:dyDescent="0.25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 x14ac:dyDescent="0.25">
      <c r="A131" s="24"/>
      <c r="B131" s="31" t="s">
        <v>359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 x14ac:dyDescent="0.25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 x14ac:dyDescent="0.25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 x14ac:dyDescent="0.25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 x14ac:dyDescent="0.25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 x14ac:dyDescent="0.25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 x14ac:dyDescent="0.25">
      <c r="A137" s="24">
        <v>42333</v>
      </c>
      <c r="B137" s="31" t="s">
        <v>273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394</v>
      </c>
    </row>
    <row r="138" spans="1:8" ht="18" customHeight="1" x14ac:dyDescent="0.25">
      <c r="A138" s="24">
        <v>42339</v>
      </c>
      <c r="B138" s="31" t="s">
        <v>273</v>
      </c>
      <c r="C138" s="26">
        <v>2600</v>
      </c>
      <c r="D138" s="27">
        <v>52</v>
      </c>
      <c r="E138" s="27">
        <f t="shared" ref="E138:E146" si="20">C138*D138</f>
        <v>135200</v>
      </c>
      <c r="F138" s="29"/>
      <c r="G138" s="27">
        <f t="shared" ref="G138:G146" si="21">IF(B138&lt;&gt;"",G137+E138-F138,0)</f>
        <v>500562.00000000012</v>
      </c>
      <c r="H138" s="24"/>
    </row>
    <row r="139" spans="1:8" ht="18" customHeight="1" x14ac:dyDescent="0.25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 x14ac:dyDescent="0.25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 x14ac:dyDescent="0.25">
      <c r="A141" s="24">
        <v>42347</v>
      </c>
      <c r="B141" s="31" t="s">
        <v>421</v>
      </c>
      <c r="C141" s="26">
        <v>1050</v>
      </c>
      <c r="D141" s="27">
        <v>95</v>
      </c>
      <c r="E141" s="27">
        <f t="shared" si="20"/>
        <v>99750</v>
      </c>
      <c r="F141" s="29"/>
      <c r="G141" s="27">
        <f t="shared" si="21"/>
        <v>150312.00000000012</v>
      </c>
      <c r="H141" s="24"/>
    </row>
    <row r="142" spans="1:8" ht="18" customHeight="1" x14ac:dyDescent="0.25">
      <c r="A142" s="24"/>
      <c r="B142" s="31" t="s">
        <v>433</v>
      </c>
      <c r="C142" s="26">
        <v>120</v>
      </c>
      <c r="D142" s="27">
        <v>95</v>
      </c>
      <c r="E142" s="27"/>
      <c r="F142" s="29">
        <f>C142*D142</f>
        <v>11400</v>
      </c>
      <c r="G142" s="27">
        <f t="shared" si="21"/>
        <v>138912.00000000012</v>
      </c>
      <c r="H142" s="24"/>
    </row>
    <row r="143" spans="1:8" ht="18" customHeight="1" x14ac:dyDescent="0.25">
      <c r="A143" s="24"/>
      <c r="B143" s="31" t="s">
        <v>434</v>
      </c>
      <c r="C143" s="26">
        <v>6</v>
      </c>
      <c r="D143" s="27">
        <v>52</v>
      </c>
      <c r="E143" s="27"/>
      <c r="F143" s="29">
        <f>C143*D143</f>
        <v>312</v>
      </c>
      <c r="G143" s="27">
        <f t="shared" si="21"/>
        <v>138600.00000000012</v>
      </c>
      <c r="H143" s="24"/>
    </row>
    <row r="144" spans="1:8" ht="18" customHeight="1" x14ac:dyDescent="0.25">
      <c r="A144" s="24"/>
      <c r="B144" s="31" t="s">
        <v>435</v>
      </c>
      <c r="C144" s="26"/>
      <c r="D144" s="27"/>
      <c r="E144" s="27">
        <f t="shared" si="20"/>
        <v>0</v>
      </c>
      <c r="F144" s="29">
        <v>13000</v>
      </c>
      <c r="G144" s="27">
        <f t="shared" si="21"/>
        <v>125600.00000000012</v>
      </c>
      <c r="H144" s="24"/>
    </row>
    <row r="145" spans="1:8" ht="18" customHeight="1" x14ac:dyDescent="0.25">
      <c r="A145" s="24"/>
      <c r="B145" s="31" t="s">
        <v>436</v>
      </c>
      <c r="C145" s="26">
        <v>9318</v>
      </c>
      <c r="D145" s="27">
        <v>2.4</v>
      </c>
      <c r="E145" s="27">
        <f t="shared" si="20"/>
        <v>22363.200000000001</v>
      </c>
      <c r="F145" s="29"/>
      <c r="G145" s="27">
        <f t="shared" si="21"/>
        <v>147963.20000000013</v>
      </c>
      <c r="H145" s="24"/>
    </row>
    <row r="146" spans="1:8" ht="18" customHeight="1" x14ac:dyDescent="0.25">
      <c r="A146" s="24">
        <v>42403</v>
      </c>
      <c r="B146" s="31" t="s">
        <v>17</v>
      </c>
      <c r="C146" s="26"/>
      <c r="D146" s="27"/>
      <c r="E146" s="27">
        <f t="shared" si="20"/>
        <v>0</v>
      </c>
      <c r="F146" s="29">
        <v>100000</v>
      </c>
      <c r="G146" s="27">
        <f t="shared" si="21"/>
        <v>47963.200000000128</v>
      </c>
      <c r="H146" s="24"/>
    </row>
    <row r="147" spans="1:8" ht="18" customHeight="1" x14ac:dyDescent="0.25">
      <c r="A147" s="24"/>
      <c r="B147" s="31"/>
      <c r="C147" s="26"/>
      <c r="D147" s="27"/>
      <c r="E147" s="27">
        <f t="shared" ref="E147" si="22">C147*D147</f>
        <v>0</v>
      </c>
      <c r="F147" s="29"/>
      <c r="G147" s="27">
        <f>IF(B147&lt;&gt;"",#REF!+E147-F147,0)</f>
        <v>0</v>
      </c>
      <c r="H147" s="24"/>
    </row>
    <row r="148" spans="1:8" s="37" customFormat="1" ht="18" customHeight="1" x14ac:dyDescent="0.25">
      <c r="A148" s="241" t="s">
        <v>14</v>
      </c>
      <c r="B148" s="241"/>
      <c r="C148" s="241"/>
      <c r="D148" s="241"/>
      <c r="E148" s="68">
        <f>SUM(E10:E147)</f>
        <v>10330247.199999999</v>
      </c>
      <c r="F148" s="68">
        <f>SUM(F10:F147)</f>
        <v>10282284</v>
      </c>
      <c r="G148" s="82">
        <f>E148-F148</f>
        <v>47963.199999999255</v>
      </c>
      <c r="H148" s="69"/>
    </row>
    <row r="149" spans="1:8" ht="21.75" hidden="1" customHeight="1" x14ac:dyDescent="0.25">
      <c r="F149" s="11"/>
      <c r="G149" s="7"/>
    </row>
    <row r="150" spans="1:8" s="111" customFormat="1" ht="21" hidden="1" customHeight="1" x14ac:dyDescent="0.25">
      <c r="A150" s="108"/>
      <c r="B150" s="114" t="s">
        <v>95</v>
      </c>
      <c r="C150" s="109"/>
      <c r="D150" s="110"/>
      <c r="E150" s="128">
        <f>G148*1000</f>
        <v>47963199.999999255</v>
      </c>
      <c r="F150" s="115" t="s">
        <v>84</v>
      </c>
      <c r="G150" s="115"/>
      <c r="H150" s="110"/>
    </row>
    <row r="151" spans="1:8" s="111" customFormat="1" ht="21" hidden="1" customHeight="1" x14ac:dyDescent="0.25">
      <c r="A151" s="108"/>
      <c r="B151" s="114" t="s">
        <v>85</v>
      </c>
      <c r="C151" s="112" t="e">
        <f ca="1">[1]!VND(E150, TRUE)</f>
        <v>#NAME?</v>
      </c>
      <c r="D151" s="110"/>
      <c r="E151" s="110"/>
      <c r="F151" s="113"/>
      <c r="G151" s="110"/>
      <c r="H151" s="110"/>
    </row>
    <row r="152" spans="1:8" ht="21.75" hidden="1" customHeight="1" x14ac:dyDescent="0.25"/>
    <row r="153" spans="1:8" ht="21.75" hidden="1" customHeight="1" x14ac:dyDescent="0.25"/>
  </sheetData>
  <autoFilter ref="A9:H9"/>
  <mergeCells count="8">
    <mergeCell ref="A7:B7"/>
    <mergeCell ref="A148:D148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 x14ac:dyDescent="0.25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 x14ac:dyDescent="0.25">
      <c r="A1" s="251" t="s">
        <v>38</v>
      </c>
      <c r="B1" s="251"/>
      <c r="C1" s="251"/>
      <c r="D1" s="251"/>
      <c r="G1" s="61"/>
      <c r="H1" s="62"/>
    </row>
    <row r="2" spans="1:9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61"/>
      <c r="H2" s="62"/>
    </row>
    <row r="3" spans="1:9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59"/>
      <c r="G3" s="61"/>
      <c r="H3" s="62"/>
    </row>
    <row r="4" spans="1:9" ht="9.75" customHeight="1" x14ac:dyDescent="0.25"/>
    <row r="5" spans="1:9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  <c r="I5" s="252"/>
    </row>
    <row r="6" spans="1:9" ht="9.75" customHeight="1" x14ac:dyDescent="0.25"/>
    <row r="7" spans="1:9" ht="23.25" customHeight="1" x14ac:dyDescent="0.25">
      <c r="A7" s="244" t="s">
        <v>94</v>
      </c>
      <c r="B7" s="244"/>
      <c r="C7" s="244" t="s">
        <v>26</v>
      </c>
      <c r="D7" s="244"/>
    </row>
    <row r="8" spans="1:9" s="55" customFormat="1" ht="11.25" customHeight="1" x14ac:dyDescent="0.25"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 x14ac:dyDescent="0.25">
      <c r="A10" s="259" t="s">
        <v>93</v>
      </c>
      <c r="B10" s="260"/>
      <c r="C10" s="260"/>
      <c r="D10" s="260"/>
      <c r="E10" s="260"/>
      <c r="F10" s="260"/>
      <c r="G10" s="261"/>
      <c r="H10" s="144">
        <v>699938</v>
      </c>
      <c r="I10" s="145"/>
    </row>
    <row r="11" spans="1:9" ht="20.25" customHeight="1" x14ac:dyDescent="0.25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 x14ac:dyDescent="0.25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 x14ac:dyDescent="0.25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 x14ac:dyDescent="0.25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 x14ac:dyDescent="0.25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 x14ac:dyDescent="0.25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 x14ac:dyDescent="0.25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 x14ac:dyDescent="0.25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 x14ac:dyDescent="0.25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 x14ac:dyDescent="0.25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 x14ac:dyDescent="0.25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 x14ac:dyDescent="0.25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 x14ac:dyDescent="0.25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 x14ac:dyDescent="0.25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 x14ac:dyDescent="0.25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 x14ac:dyDescent="0.25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 x14ac:dyDescent="0.25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 x14ac:dyDescent="0.25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 x14ac:dyDescent="0.25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 x14ac:dyDescent="0.25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 x14ac:dyDescent="0.25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 x14ac:dyDescent="0.25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 x14ac:dyDescent="0.25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 x14ac:dyDescent="0.25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 x14ac:dyDescent="0.25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 x14ac:dyDescent="0.25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 x14ac:dyDescent="0.25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 x14ac:dyDescent="0.25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 x14ac:dyDescent="0.25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 x14ac:dyDescent="0.25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 x14ac:dyDescent="0.25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 x14ac:dyDescent="0.25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 x14ac:dyDescent="0.25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 x14ac:dyDescent="0.25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 x14ac:dyDescent="0.25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 x14ac:dyDescent="0.25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 x14ac:dyDescent="0.25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 x14ac:dyDescent="0.25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 x14ac:dyDescent="0.25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 x14ac:dyDescent="0.25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 x14ac:dyDescent="0.25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 x14ac:dyDescent="0.25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 x14ac:dyDescent="0.25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 x14ac:dyDescent="0.25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 x14ac:dyDescent="0.25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 x14ac:dyDescent="0.25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 x14ac:dyDescent="0.25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 x14ac:dyDescent="0.25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 x14ac:dyDescent="0.25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 x14ac:dyDescent="0.25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 x14ac:dyDescent="0.25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 x14ac:dyDescent="0.25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 x14ac:dyDescent="0.25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 x14ac:dyDescent="0.25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 x14ac:dyDescent="0.25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 x14ac:dyDescent="0.25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 x14ac:dyDescent="0.25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 x14ac:dyDescent="0.25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 x14ac:dyDescent="0.25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 x14ac:dyDescent="0.25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 x14ac:dyDescent="0.25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 x14ac:dyDescent="0.25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 x14ac:dyDescent="0.25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 x14ac:dyDescent="0.25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 x14ac:dyDescent="0.25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 x14ac:dyDescent="0.25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 x14ac:dyDescent="0.25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 x14ac:dyDescent="0.25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 x14ac:dyDescent="0.25">
      <c r="A81" s="259" t="s">
        <v>194</v>
      </c>
      <c r="B81" s="260"/>
      <c r="C81" s="260"/>
      <c r="D81" s="260"/>
      <c r="E81" s="260"/>
      <c r="F81" s="260"/>
      <c r="G81" s="261"/>
      <c r="H81" s="144">
        <f>H80</f>
        <v>1800668</v>
      </c>
      <c r="I81" s="145"/>
    </row>
    <row r="82" spans="1:9" ht="20.25" customHeight="1" x14ac:dyDescent="0.25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 x14ac:dyDescent="0.25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 x14ac:dyDescent="0.25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 x14ac:dyDescent="0.25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 x14ac:dyDescent="0.25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 x14ac:dyDescent="0.25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 x14ac:dyDescent="0.25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 x14ac:dyDescent="0.25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 x14ac:dyDescent="0.25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 x14ac:dyDescent="0.25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 x14ac:dyDescent="0.25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 x14ac:dyDescent="0.25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 x14ac:dyDescent="0.25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 x14ac:dyDescent="0.25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 x14ac:dyDescent="0.25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 x14ac:dyDescent="0.25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 x14ac:dyDescent="0.25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 x14ac:dyDescent="0.25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 x14ac:dyDescent="0.25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 x14ac:dyDescent="0.25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 x14ac:dyDescent="0.25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 x14ac:dyDescent="0.25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 x14ac:dyDescent="0.25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 x14ac:dyDescent="0.25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 x14ac:dyDescent="0.25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 x14ac:dyDescent="0.25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 x14ac:dyDescent="0.25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 x14ac:dyDescent="0.25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 x14ac:dyDescent="0.25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 x14ac:dyDescent="0.25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 x14ac:dyDescent="0.25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 x14ac:dyDescent="0.25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 x14ac:dyDescent="0.25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 x14ac:dyDescent="0.25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 x14ac:dyDescent="0.25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 x14ac:dyDescent="0.25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 x14ac:dyDescent="0.25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 x14ac:dyDescent="0.25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 x14ac:dyDescent="0.25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 x14ac:dyDescent="0.25">
      <c r="A121" s="259" t="s">
        <v>246</v>
      </c>
      <c r="B121" s="260"/>
      <c r="C121" s="260"/>
      <c r="D121" s="260"/>
      <c r="E121" s="260"/>
      <c r="F121" s="260"/>
      <c r="G121" s="261"/>
      <c r="H121" s="144">
        <f>H120</f>
        <v>2586475</v>
      </c>
      <c r="I121" s="145"/>
    </row>
    <row r="122" spans="1:9" ht="20.25" customHeight="1" x14ac:dyDescent="0.25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 x14ac:dyDescent="0.25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 x14ac:dyDescent="0.25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 x14ac:dyDescent="0.25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 x14ac:dyDescent="0.25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 x14ac:dyDescent="0.25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 x14ac:dyDescent="0.25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 x14ac:dyDescent="0.25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 x14ac:dyDescent="0.25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 x14ac:dyDescent="0.25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 x14ac:dyDescent="0.25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 x14ac:dyDescent="0.25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 x14ac:dyDescent="0.25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 x14ac:dyDescent="0.25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 x14ac:dyDescent="0.25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 x14ac:dyDescent="0.25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 x14ac:dyDescent="0.25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 x14ac:dyDescent="0.25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 x14ac:dyDescent="0.25">
      <c r="A140" s="24">
        <v>41820</v>
      </c>
      <c r="B140" s="16" t="s">
        <v>269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 x14ac:dyDescent="0.25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 x14ac:dyDescent="0.25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 x14ac:dyDescent="0.25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 x14ac:dyDescent="0.25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 x14ac:dyDescent="0.25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 x14ac:dyDescent="0.25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 x14ac:dyDescent="0.25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 x14ac:dyDescent="0.25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 x14ac:dyDescent="0.25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 x14ac:dyDescent="0.25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 x14ac:dyDescent="0.25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 x14ac:dyDescent="0.25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2" t="s">
        <v>193</v>
      </c>
    </row>
    <row r="153" spans="1:9" ht="20.25" customHeight="1" x14ac:dyDescent="0.25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3"/>
    </row>
    <row r="154" spans="1:9" ht="20.25" customHeight="1" x14ac:dyDescent="0.25">
      <c r="A154" s="24">
        <v>41817</v>
      </c>
      <c r="B154" s="16" t="s">
        <v>295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 x14ac:dyDescent="0.25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 x14ac:dyDescent="0.25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 x14ac:dyDescent="0.25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 x14ac:dyDescent="0.25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 x14ac:dyDescent="0.25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 x14ac:dyDescent="0.25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 x14ac:dyDescent="0.25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 x14ac:dyDescent="0.25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 x14ac:dyDescent="0.25">
      <c r="A163" s="24"/>
      <c r="B163" s="16" t="s">
        <v>296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 x14ac:dyDescent="0.25">
      <c r="A164" s="256" t="s">
        <v>14</v>
      </c>
      <c r="B164" s="257"/>
      <c r="C164" s="257"/>
      <c r="D164" s="258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 x14ac:dyDescent="0.25">
      <c r="G165" s="11"/>
      <c r="H165" s="7"/>
    </row>
    <row r="166" spans="1:9" s="111" customFormat="1" ht="21" customHeight="1" x14ac:dyDescent="0.25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 x14ac:dyDescent="0.25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:D1"/>
    <mergeCell ref="A2:F2"/>
    <mergeCell ref="A3:B3"/>
    <mergeCell ref="C3:E3"/>
    <mergeCell ref="A10:G10"/>
    <mergeCell ref="A164:D164"/>
    <mergeCell ref="A5:I5"/>
    <mergeCell ref="A7:B7"/>
    <mergeCell ref="C7:D7"/>
    <mergeCell ref="A81:G81"/>
    <mergeCell ref="A121:G121"/>
    <mergeCell ref="I152:I153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51" t="s">
        <v>38</v>
      </c>
      <c r="B1" s="251"/>
      <c r="C1" s="251"/>
      <c r="D1" s="251"/>
      <c r="E1" s="251"/>
      <c r="G1" s="92"/>
      <c r="I1" s="62"/>
      <c r="J1" s="62"/>
    </row>
    <row r="2" spans="1:11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251"/>
      <c r="I2" s="62"/>
      <c r="J2" s="62"/>
    </row>
    <row r="3" spans="1:11" s="60" customFormat="1" ht="18.75" customHeight="1" x14ac:dyDescent="0.25">
      <c r="A3" s="251" t="s">
        <v>40</v>
      </c>
      <c r="B3" s="251"/>
      <c r="C3" s="226"/>
      <c r="D3" s="251" t="s">
        <v>41</v>
      </c>
      <c r="E3" s="251"/>
      <c r="F3" s="251"/>
      <c r="G3" s="93"/>
      <c r="H3" s="198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07"/>
    </row>
    <row r="5" spans="1:11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</row>
    <row r="6" spans="1:11" ht="9.75" customHeight="1" x14ac:dyDescent="0.25">
      <c r="D6" s="4"/>
      <c r="E6" s="4"/>
      <c r="F6" s="4"/>
      <c r="G6" s="65"/>
      <c r="H6" s="4"/>
      <c r="J6" s="207"/>
    </row>
    <row r="7" spans="1:11" ht="21" customHeight="1" x14ac:dyDescent="0.25">
      <c r="A7" s="244" t="s">
        <v>389</v>
      </c>
      <c r="B7" s="244"/>
      <c r="C7" s="227"/>
      <c r="D7" s="243" t="s">
        <v>390</v>
      </c>
      <c r="E7" s="243"/>
      <c r="F7" s="264" t="s">
        <v>29</v>
      </c>
      <c r="G7" s="264"/>
      <c r="H7" s="264"/>
      <c r="J7" s="20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 x14ac:dyDescent="0.25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 x14ac:dyDescent="0.25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 x14ac:dyDescent="0.25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 x14ac:dyDescent="0.25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 x14ac:dyDescent="0.25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 x14ac:dyDescent="0.25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 x14ac:dyDescent="0.25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 x14ac:dyDescent="0.25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 x14ac:dyDescent="0.25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 x14ac:dyDescent="0.25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 x14ac:dyDescent="0.25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 x14ac:dyDescent="0.25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 x14ac:dyDescent="0.25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 x14ac:dyDescent="0.25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 x14ac:dyDescent="0.25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 x14ac:dyDescent="0.25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 x14ac:dyDescent="0.25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 x14ac:dyDescent="0.25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 x14ac:dyDescent="0.25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 x14ac:dyDescent="0.25">
      <c r="A29" s="255" t="s">
        <v>247</v>
      </c>
      <c r="B29" s="255"/>
      <c r="C29" s="255"/>
      <c r="D29" s="255"/>
      <c r="E29" s="255"/>
      <c r="F29" s="255"/>
      <c r="G29" s="255"/>
      <c r="H29" s="255"/>
      <c r="I29" s="153">
        <f>I28</f>
        <v>0</v>
      </c>
      <c r="J29" s="173"/>
    </row>
    <row r="30" spans="1:10" ht="20.25" hidden="1" customHeight="1" x14ac:dyDescent="0.25">
      <c r="A30" s="43">
        <v>41584</v>
      </c>
      <c r="B30" s="130" t="s">
        <v>278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 x14ac:dyDescent="0.25">
      <c r="A31" s="24">
        <v>41796</v>
      </c>
      <c r="B31" s="130" t="s">
        <v>279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 x14ac:dyDescent="0.25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 x14ac:dyDescent="0.25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 x14ac:dyDescent="0.25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 x14ac:dyDescent="0.25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 x14ac:dyDescent="0.25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 x14ac:dyDescent="0.25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 x14ac:dyDescent="0.25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 x14ac:dyDescent="0.25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 x14ac:dyDescent="0.25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 x14ac:dyDescent="0.25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 x14ac:dyDescent="0.25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 x14ac:dyDescent="0.25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 x14ac:dyDescent="0.25">
      <c r="A44" s="24"/>
      <c r="B44" s="31" t="s">
        <v>280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 x14ac:dyDescent="0.25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 x14ac:dyDescent="0.25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 x14ac:dyDescent="0.25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 x14ac:dyDescent="0.25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 x14ac:dyDescent="0.25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 x14ac:dyDescent="0.25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 x14ac:dyDescent="0.25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 x14ac:dyDescent="0.25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 x14ac:dyDescent="0.25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 x14ac:dyDescent="0.25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 x14ac:dyDescent="0.25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 x14ac:dyDescent="0.25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 x14ac:dyDescent="0.25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 x14ac:dyDescent="0.25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 x14ac:dyDescent="0.25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 x14ac:dyDescent="0.25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 x14ac:dyDescent="0.25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 x14ac:dyDescent="0.25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 x14ac:dyDescent="0.25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 x14ac:dyDescent="0.25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 x14ac:dyDescent="0.25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 x14ac:dyDescent="0.25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 x14ac:dyDescent="0.25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 x14ac:dyDescent="0.25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 x14ac:dyDescent="0.25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 x14ac:dyDescent="0.25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 x14ac:dyDescent="0.25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 x14ac:dyDescent="0.25">
      <c r="A72" s="24"/>
      <c r="B72" s="31" t="s">
        <v>293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 x14ac:dyDescent="0.25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 x14ac:dyDescent="0.25">
      <c r="A74" s="24">
        <v>42288</v>
      </c>
      <c r="B74" s="16" t="s">
        <v>179</v>
      </c>
      <c r="C74" s="31" t="s">
        <v>394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 x14ac:dyDescent="0.25">
      <c r="A75" s="24">
        <v>42289</v>
      </c>
      <c r="B75" s="16" t="s">
        <v>179</v>
      </c>
      <c r="C75" s="31" t="s">
        <v>394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 x14ac:dyDescent="0.25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 x14ac:dyDescent="0.25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 x14ac:dyDescent="0.25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 x14ac:dyDescent="0.25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 x14ac:dyDescent="0.25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 x14ac:dyDescent="0.25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 x14ac:dyDescent="0.25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 x14ac:dyDescent="0.25">
      <c r="A83" s="24">
        <v>42328</v>
      </c>
      <c r="B83" s="16" t="s">
        <v>179</v>
      </c>
      <c r="C83" s="31" t="s">
        <v>394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 x14ac:dyDescent="0.25">
      <c r="A84" s="24">
        <v>42329</v>
      </c>
      <c r="B84" s="16" t="s">
        <v>179</v>
      </c>
      <c r="C84" s="31" t="s">
        <v>394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 x14ac:dyDescent="0.25">
      <c r="A85" s="24">
        <v>42334</v>
      </c>
      <c r="B85" s="16" t="s">
        <v>179</v>
      </c>
      <c r="C85" s="31" t="s">
        <v>394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 x14ac:dyDescent="0.25">
      <c r="A86" s="24">
        <v>42337</v>
      </c>
      <c r="B86" s="16" t="s">
        <v>179</v>
      </c>
      <c r="C86" s="31" t="s">
        <v>394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 x14ac:dyDescent="0.25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 x14ac:dyDescent="0.25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 x14ac:dyDescent="0.25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 x14ac:dyDescent="0.25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 x14ac:dyDescent="0.25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 x14ac:dyDescent="0.25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 x14ac:dyDescent="0.25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 x14ac:dyDescent="0.25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 x14ac:dyDescent="0.25">
      <c r="A95" s="241" t="s">
        <v>14</v>
      </c>
      <c r="B95" s="241"/>
      <c r="C95" s="241"/>
      <c r="D95" s="241"/>
      <c r="E95" s="241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/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68" t="s">
        <v>38</v>
      </c>
      <c r="B1" s="268"/>
      <c r="C1" s="268"/>
      <c r="D1" s="268"/>
      <c r="F1" s="177"/>
      <c r="G1" s="162"/>
      <c r="H1" s="162"/>
    </row>
    <row r="2" spans="1:9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162"/>
      <c r="H2" s="162"/>
    </row>
    <row r="3" spans="1:9" s="161" customFormat="1" ht="18.75" customHeight="1" x14ac:dyDescent="0.25">
      <c r="A3" s="268" t="s">
        <v>40</v>
      </c>
      <c r="B3" s="268"/>
      <c r="C3" s="268" t="s">
        <v>41</v>
      </c>
      <c r="D3" s="268"/>
      <c r="E3" s="268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65" t="s">
        <v>360</v>
      </c>
      <c r="B7" s="265"/>
      <c r="C7" s="210" t="s">
        <v>362</v>
      </c>
    </row>
    <row r="8" spans="1:9" ht="18.75" customHeight="1" x14ac:dyDescent="0.25">
      <c r="G8" s="10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/>
      <c r="B10" s="16" t="s">
        <v>361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 x14ac:dyDescent="0.25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 x14ac:dyDescent="0.25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 x14ac:dyDescent="0.25">
      <c r="A17" s="266" t="s">
        <v>14</v>
      </c>
      <c r="B17" s="266"/>
      <c r="C17" s="266"/>
      <c r="D17" s="266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 x14ac:dyDescent="0.25">
      <c r="F18" s="11"/>
      <c r="G18" s="10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3"/>
  <sheetViews>
    <sheetView topLeftCell="A7" workbookViewId="0">
      <pane ySplit="3" topLeftCell="A10" activePane="bottomLeft" state="frozen"/>
      <selection activeCell="A184" sqref="A184"/>
      <selection pane="bottomLeft" activeCell="G26" sqref="G26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68" t="s">
        <v>38</v>
      </c>
      <c r="B1" s="268"/>
      <c r="C1" s="268"/>
      <c r="D1" s="268"/>
      <c r="F1" s="177"/>
      <c r="G1" s="162"/>
      <c r="H1" s="162"/>
    </row>
    <row r="2" spans="1:9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162"/>
      <c r="H2" s="162"/>
    </row>
    <row r="3" spans="1:9" s="161" customFormat="1" ht="18.75" customHeight="1" x14ac:dyDescent="0.25">
      <c r="A3" s="268" t="s">
        <v>40</v>
      </c>
      <c r="B3" s="268"/>
      <c r="C3" s="268" t="s">
        <v>41</v>
      </c>
      <c r="D3" s="268"/>
      <c r="E3" s="268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65" t="s">
        <v>412</v>
      </c>
      <c r="B7" s="265"/>
      <c r="C7" s="210"/>
    </row>
    <row r="8" spans="1:9" ht="18.75" customHeight="1" x14ac:dyDescent="0.25">
      <c r="G8" s="208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>
        <v>42390</v>
      </c>
      <c r="B10" s="16" t="s">
        <v>430</v>
      </c>
      <c r="C10" s="20">
        <v>958</v>
      </c>
      <c r="D10" s="19">
        <f>10.2*22.3</f>
        <v>227.45999999999998</v>
      </c>
      <c r="E10" s="27">
        <f>C10*D10</f>
        <v>217906.68</v>
      </c>
      <c r="F10" s="29"/>
      <c r="G10" s="27">
        <f>IF(B10&lt;&gt;"",E10-F10,0)</f>
        <v>217906.68</v>
      </c>
      <c r="H10" s="30"/>
    </row>
    <row r="11" spans="1:9" s="4" customFormat="1" ht="20.25" customHeight="1" x14ac:dyDescent="0.25">
      <c r="A11" s="24"/>
      <c r="B11" s="16" t="s">
        <v>21</v>
      </c>
      <c r="C11" s="26">
        <v>1000</v>
      </c>
      <c r="D11" s="19">
        <f t="shared" ref="D11:D12" si="0">10.2*22.3</f>
        <v>227.45999999999998</v>
      </c>
      <c r="E11" s="27">
        <f>C11*D11</f>
        <v>227459.99999999997</v>
      </c>
      <c r="F11" s="29"/>
      <c r="G11" s="27">
        <f>IF(B11&lt;&gt;"",G10+E11-F11,0)</f>
        <v>445366.67999999993</v>
      </c>
      <c r="H11" s="30"/>
    </row>
    <row r="12" spans="1:9" ht="20.25" customHeight="1" x14ac:dyDescent="0.25">
      <c r="A12" s="18">
        <v>42395</v>
      </c>
      <c r="B12" s="16" t="s">
        <v>21</v>
      </c>
      <c r="C12" s="20">
        <v>300</v>
      </c>
      <c r="D12" s="19">
        <f t="shared" si="0"/>
        <v>227.45999999999998</v>
      </c>
      <c r="E12" s="27">
        <f t="shared" ref="E12:E19" si="1">C12*D12</f>
        <v>68238</v>
      </c>
      <c r="F12" s="29"/>
      <c r="G12" s="27">
        <f t="shared" ref="G12:G19" si="2">IF(B12&lt;&gt;"",G11+E12-F12,0)</f>
        <v>513604.67999999993</v>
      </c>
      <c r="H12" s="30"/>
    </row>
    <row r="13" spans="1:9" s="4" customFormat="1" ht="20.25" customHeight="1" x14ac:dyDescent="0.25">
      <c r="A13" s="238"/>
      <c r="B13" s="239" t="s">
        <v>431</v>
      </c>
      <c r="C13" s="240">
        <v>2300</v>
      </c>
      <c r="D13" s="223">
        <v>10</v>
      </c>
      <c r="E13" s="223"/>
      <c r="F13" s="223">
        <f>C13*D13</f>
        <v>23000</v>
      </c>
      <c r="G13" s="27">
        <f t="shared" si="2"/>
        <v>490604.67999999993</v>
      </c>
      <c r="H13" s="30"/>
    </row>
    <row r="14" spans="1:9" ht="20.25" customHeight="1" x14ac:dyDescent="0.25">
      <c r="A14" s="238"/>
      <c r="B14" s="239" t="s">
        <v>432</v>
      </c>
      <c r="C14" s="240">
        <v>1958</v>
      </c>
      <c r="D14" s="223">
        <v>5</v>
      </c>
      <c r="E14" s="223"/>
      <c r="F14" s="223">
        <f>C14*D14</f>
        <v>9790</v>
      </c>
      <c r="G14" s="27">
        <f t="shared" si="2"/>
        <v>480814.67999999993</v>
      </c>
      <c r="H14" s="30"/>
    </row>
    <row r="15" spans="1:9" ht="20.25" customHeight="1" x14ac:dyDescent="0.25">
      <c r="A15" s="18">
        <v>42399</v>
      </c>
      <c r="B15" s="239" t="s">
        <v>17</v>
      </c>
      <c r="C15" s="240"/>
      <c r="D15" s="223"/>
      <c r="E15" s="223"/>
      <c r="F15" s="223">
        <v>200000</v>
      </c>
      <c r="G15" s="27">
        <f t="shared" ref="G15:G18" si="3">IF(B15&lt;&gt;"",G14+E15-F15,0)</f>
        <v>280814.67999999993</v>
      </c>
      <c r="H15" s="30"/>
    </row>
    <row r="16" spans="1:9" ht="20.25" customHeight="1" x14ac:dyDescent="0.25">
      <c r="A16" s="18"/>
      <c r="B16" s="16"/>
      <c r="C16" s="20"/>
      <c r="D16" s="19"/>
      <c r="E16" s="27">
        <f t="shared" ref="E16:E18" si="4">C16*D16</f>
        <v>0</v>
      </c>
      <c r="F16" s="29"/>
      <c r="G16" s="27">
        <f t="shared" si="3"/>
        <v>0</v>
      </c>
      <c r="H16" s="30"/>
    </row>
    <row r="17" spans="1:9" ht="20.25" customHeight="1" x14ac:dyDescent="0.25">
      <c r="A17" s="18"/>
      <c r="B17" s="16"/>
      <c r="C17" s="20"/>
      <c r="D17" s="19"/>
      <c r="E17" s="27">
        <f t="shared" si="4"/>
        <v>0</v>
      </c>
      <c r="F17" s="29"/>
      <c r="G17" s="27">
        <f t="shared" si="3"/>
        <v>0</v>
      </c>
      <c r="H17" s="30"/>
    </row>
    <row r="18" spans="1:9" ht="20.25" customHeight="1" x14ac:dyDescent="0.25">
      <c r="A18" s="18"/>
      <c r="B18" s="16"/>
      <c r="C18" s="20"/>
      <c r="D18" s="19"/>
      <c r="E18" s="27">
        <f t="shared" si="4"/>
        <v>0</v>
      </c>
      <c r="F18" s="29"/>
      <c r="G18" s="27">
        <f t="shared" si="3"/>
        <v>0</v>
      </c>
      <c r="H18" s="30"/>
    </row>
    <row r="19" spans="1:9" ht="20.25" customHeight="1" x14ac:dyDescent="0.25">
      <c r="A19" s="166"/>
      <c r="B19" s="21"/>
      <c r="C19" s="167"/>
      <c r="D19" s="168"/>
      <c r="E19" s="19">
        <f t="shared" si="1"/>
        <v>0</v>
      </c>
      <c r="F19" s="29"/>
      <c r="G19" s="27">
        <f t="shared" si="2"/>
        <v>0</v>
      </c>
      <c r="H19" s="30"/>
    </row>
    <row r="20" spans="1:9" s="230" customFormat="1" ht="21.75" customHeight="1" x14ac:dyDescent="0.25">
      <c r="A20" s="266" t="s">
        <v>14</v>
      </c>
      <c r="B20" s="266"/>
      <c r="C20" s="266"/>
      <c r="D20" s="266"/>
      <c r="E20" s="170">
        <f>SUM(E10:E19)</f>
        <v>513604.67999999993</v>
      </c>
      <c r="F20" s="180">
        <f>SUM(F10:F19)</f>
        <v>232790</v>
      </c>
      <c r="G20" s="171">
        <f>E20-F20</f>
        <v>280814.67999999993</v>
      </c>
      <c r="H20" s="231"/>
    </row>
    <row r="21" spans="1:9" ht="21.75" customHeight="1" x14ac:dyDescent="0.25">
      <c r="F21" s="11"/>
      <c r="G21" s="208"/>
    </row>
    <row r="22" spans="1:9" s="111" customFormat="1" ht="21" customHeight="1" x14ac:dyDescent="0.25">
      <c r="A22" s="108"/>
      <c r="B22" s="114" t="s">
        <v>95</v>
      </c>
      <c r="C22" s="109"/>
      <c r="D22" s="110"/>
      <c r="E22" s="128">
        <f>G20*1000</f>
        <v>280814679.99999994</v>
      </c>
      <c r="F22" s="181" t="s">
        <v>84</v>
      </c>
      <c r="G22" s="115"/>
      <c r="H22" s="110"/>
      <c r="I22" s="110"/>
    </row>
    <row r="23" spans="1:9" s="111" customFormat="1" ht="21" customHeight="1" x14ac:dyDescent="0.25">
      <c r="A23" s="108"/>
      <c r="B23" s="114" t="s">
        <v>85</v>
      </c>
      <c r="C23" s="112" t="str">
        <f>[2]!VND(E22, TRUE)</f>
        <v>Hai trăm tám mươi triệu, tám trăm mười bốn ngàn, sáu trăm tám mươi đồng</v>
      </c>
      <c r="D23" s="110"/>
      <c r="E23" s="110"/>
      <c r="F23" s="182"/>
      <c r="G23" s="110"/>
      <c r="H23" s="110"/>
      <c r="I23" s="110"/>
    </row>
  </sheetData>
  <autoFilter ref="A9:H9"/>
  <mergeCells count="7">
    <mergeCell ref="A20:D20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4" t="s">
        <v>379</v>
      </c>
      <c r="B7" s="244"/>
      <c r="C7" s="243" t="s">
        <v>28</v>
      </c>
      <c r="D7" s="243"/>
      <c r="E7" s="264" t="s">
        <v>29</v>
      </c>
      <c r="F7" s="264"/>
      <c r="G7" s="264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 x14ac:dyDescent="0.25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 x14ac:dyDescent="0.25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 x14ac:dyDescent="0.25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 x14ac:dyDescent="0.25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 x14ac:dyDescent="0.25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 x14ac:dyDescent="0.25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 x14ac:dyDescent="0.25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 x14ac:dyDescent="0.25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 x14ac:dyDescent="0.25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 x14ac:dyDescent="0.25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 x14ac:dyDescent="0.25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 x14ac:dyDescent="0.25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 x14ac:dyDescent="0.25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 x14ac:dyDescent="0.25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 x14ac:dyDescent="0.25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 x14ac:dyDescent="0.25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 x14ac:dyDescent="0.25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 x14ac:dyDescent="0.25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 x14ac:dyDescent="0.25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 x14ac:dyDescent="0.25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 x14ac:dyDescent="0.25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 x14ac:dyDescent="0.25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 x14ac:dyDescent="0.25">
      <c r="A39" s="241" t="s">
        <v>14</v>
      </c>
      <c r="B39" s="241"/>
      <c r="C39" s="241"/>
      <c r="D39" s="241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4" t="s">
        <v>403</v>
      </c>
      <c r="B7" s="244"/>
      <c r="C7" s="243" t="s">
        <v>404</v>
      </c>
      <c r="D7" s="243"/>
      <c r="E7" s="264" t="s">
        <v>29</v>
      </c>
      <c r="F7" s="264"/>
      <c r="G7" s="264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42298</v>
      </c>
      <c r="B10" s="31" t="s">
        <v>405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 x14ac:dyDescent="0.25">
      <c r="A11" s="24">
        <v>42312</v>
      </c>
      <c r="B11" s="31" t="s">
        <v>405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 x14ac:dyDescent="0.25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 x14ac:dyDescent="0.25">
      <c r="A13" s="24">
        <v>42333</v>
      </c>
      <c r="B13" s="31" t="s">
        <v>405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 x14ac:dyDescent="0.25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 x14ac:dyDescent="0.25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 x14ac:dyDescent="0.25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 x14ac:dyDescent="0.25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 x14ac:dyDescent="0.25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 x14ac:dyDescent="0.25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 x14ac:dyDescent="0.25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 x14ac:dyDescent="0.25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 x14ac:dyDescent="0.25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 x14ac:dyDescent="0.25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 x14ac:dyDescent="0.25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 x14ac:dyDescent="0.25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 x14ac:dyDescent="0.25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 x14ac:dyDescent="0.25">
      <c r="A39" s="241" t="s">
        <v>14</v>
      </c>
      <c r="B39" s="241"/>
      <c r="C39" s="241"/>
      <c r="D39" s="241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226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33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33"/>
    </row>
    <row r="7" spans="1:10" ht="21" customHeight="1" x14ac:dyDescent="0.25">
      <c r="A7" s="244" t="s">
        <v>414</v>
      </c>
      <c r="B7" s="244"/>
      <c r="C7" s="243"/>
      <c r="D7" s="243"/>
      <c r="E7" s="264" t="s">
        <v>29</v>
      </c>
      <c r="F7" s="264"/>
      <c r="G7" s="264"/>
      <c r="I7" s="233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 x14ac:dyDescent="0.25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 x14ac:dyDescent="0.25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 x14ac:dyDescent="0.25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 x14ac:dyDescent="0.25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 x14ac:dyDescent="0.25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 x14ac:dyDescent="0.25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 x14ac:dyDescent="0.25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 x14ac:dyDescent="0.25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 x14ac:dyDescent="0.25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 x14ac:dyDescent="0.25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 x14ac:dyDescent="0.25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 x14ac:dyDescent="0.25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 x14ac:dyDescent="0.25">
      <c r="A26" s="241" t="s">
        <v>14</v>
      </c>
      <c r="B26" s="241"/>
      <c r="C26" s="241"/>
      <c r="D26" s="241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/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59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6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6"/>
    </row>
    <row r="7" spans="1:10" ht="21" customHeight="1" x14ac:dyDescent="0.25">
      <c r="A7" s="244" t="s">
        <v>118</v>
      </c>
      <c r="B7" s="244"/>
      <c r="C7" s="243" t="s">
        <v>363</v>
      </c>
      <c r="D7" s="243"/>
      <c r="E7" s="264" t="s">
        <v>29</v>
      </c>
      <c r="F7" s="264"/>
      <c r="G7" s="264"/>
      <c r="I7" s="6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 x14ac:dyDescent="0.25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 x14ac:dyDescent="0.25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 x14ac:dyDescent="0.25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 x14ac:dyDescent="0.25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 x14ac:dyDescent="0.25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 x14ac:dyDescent="0.25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 x14ac:dyDescent="0.25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 x14ac:dyDescent="0.25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 x14ac:dyDescent="0.25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 x14ac:dyDescent="0.25">
      <c r="A20" s="269" t="s">
        <v>247</v>
      </c>
      <c r="B20" s="270"/>
      <c r="C20" s="270"/>
      <c r="D20" s="270"/>
      <c r="E20" s="270"/>
      <c r="F20" s="270"/>
      <c r="G20" s="270"/>
      <c r="H20" s="270"/>
      <c r="I20" s="271"/>
    </row>
    <row r="21" spans="1:9" s="8" customFormat="1" ht="20.25" customHeight="1" x14ac:dyDescent="0.25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 x14ac:dyDescent="0.25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 x14ac:dyDescent="0.25">
      <c r="A23" s="18">
        <v>41647</v>
      </c>
      <c r="B23" s="21" t="s">
        <v>274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 x14ac:dyDescent="0.25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 x14ac:dyDescent="0.25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 x14ac:dyDescent="0.25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 x14ac:dyDescent="0.25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 x14ac:dyDescent="0.25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 x14ac:dyDescent="0.25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 x14ac:dyDescent="0.25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 x14ac:dyDescent="0.25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 x14ac:dyDescent="0.25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 x14ac:dyDescent="0.25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 x14ac:dyDescent="0.25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 x14ac:dyDescent="0.25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 x14ac:dyDescent="0.25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 x14ac:dyDescent="0.25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 x14ac:dyDescent="0.25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 x14ac:dyDescent="0.25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 x14ac:dyDescent="0.25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 x14ac:dyDescent="0.25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 x14ac:dyDescent="0.25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 x14ac:dyDescent="0.25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 x14ac:dyDescent="0.25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 x14ac:dyDescent="0.25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 x14ac:dyDescent="0.25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 x14ac:dyDescent="0.25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 x14ac:dyDescent="0.25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 x14ac:dyDescent="0.25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 x14ac:dyDescent="0.25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 x14ac:dyDescent="0.25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 x14ac:dyDescent="0.25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 x14ac:dyDescent="0.25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 x14ac:dyDescent="0.25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 x14ac:dyDescent="0.25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 x14ac:dyDescent="0.25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 x14ac:dyDescent="0.25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 x14ac:dyDescent="0.25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 x14ac:dyDescent="0.25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 x14ac:dyDescent="0.25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 x14ac:dyDescent="0.25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 x14ac:dyDescent="0.25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 x14ac:dyDescent="0.25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 x14ac:dyDescent="0.25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 x14ac:dyDescent="0.25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 x14ac:dyDescent="0.25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 x14ac:dyDescent="0.25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 x14ac:dyDescent="0.25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 x14ac:dyDescent="0.25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 x14ac:dyDescent="0.25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 x14ac:dyDescent="0.25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 x14ac:dyDescent="0.25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 x14ac:dyDescent="0.25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 x14ac:dyDescent="0.25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 x14ac:dyDescent="0.25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 x14ac:dyDescent="0.25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 x14ac:dyDescent="0.25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 x14ac:dyDescent="0.25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 x14ac:dyDescent="0.25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 x14ac:dyDescent="0.25">
      <c r="A80" s="24"/>
      <c r="B80" s="21" t="s">
        <v>292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 x14ac:dyDescent="0.25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 x14ac:dyDescent="0.25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 x14ac:dyDescent="0.25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 x14ac:dyDescent="0.25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 x14ac:dyDescent="0.25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 x14ac:dyDescent="0.25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 x14ac:dyDescent="0.25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 x14ac:dyDescent="0.25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 x14ac:dyDescent="0.25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 x14ac:dyDescent="0.25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 x14ac:dyDescent="0.25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 x14ac:dyDescent="0.25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 x14ac:dyDescent="0.25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 x14ac:dyDescent="0.25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 x14ac:dyDescent="0.25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 x14ac:dyDescent="0.25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 x14ac:dyDescent="0.25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 x14ac:dyDescent="0.25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 x14ac:dyDescent="0.25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 x14ac:dyDescent="0.25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 x14ac:dyDescent="0.25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 x14ac:dyDescent="0.25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 x14ac:dyDescent="0.25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 x14ac:dyDescent="0.25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 x14ac:dyDescent="0.25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 x14ac:dyDescent="0.25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 x14ac:dyDescent="0.25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 x14ac:dyDescent="0.25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 x14ac:dyDescent="0.25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 x14ac:dyDescent="0.25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 x14ac:dyDescent="0.25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 x14ac:dyDescent="0.25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 x14ac:dyDescent="0.25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 x14ac:dyDescent="0.25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 x14ac:dyDescent="0.25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 x14ac:dyDescent="0.25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 x14ac:dyDescent="0.25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 x14ac:dyDescent="0.25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 x14ac:dyDescent="0.25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 x14ac:dyDescent="0.25">
      <c r="A120" s="24"/>
      <c r="B120" s="31" t="s">
        <v>364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 x14ac:dyDescent="0.25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 x14ac:dyDescent="0.25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 x14ac:dyDescent="0.25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 x14ac:dyDescent="0.25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 x14ac:dyDescent="0.25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 x14ac:dyDescent="0.25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 x14ac:dyDescent="0.25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 x14ac:dyDescent="0.25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 x14ac:dyDescent="0.25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 x14ac:dyDescent="0.25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 x14ac:dyDescent="0.25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 x14ac:dyDescent="0.25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 x14ac:dyDescent="0.25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 x14ac:dyDescent="0.25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 x14ac:dyDescent="0.25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 x14ac:dyDescent="0.25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 x14ac:dyDescent="0.25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 x14ac:dyDescent="0.25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 x14ac:dyDescent="0.25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 x14ac:dyDescent="0.25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 x14ac:dyDescent="0.25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 x14ac:dyDescent="0.25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37"/>
    </row>
    <row r="143" spans="1:9" ht="20.25" customHeight="1" x14ac:dyDescent="0.25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37"/>
    </row>
    <row r="144" spans="1:9" ht="20.25" customHeight="1" x14ac:dyDescent="0.25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37"/>
    </row>
    <row r="145" spans="1:10" ht="20.25" customHeight="1" x14ac:dyDescent="0.25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37"/>
    </row>
    <row r="146" spans="1:10" ht="20.25" customHeight="1" x14ac:dyDescent="0.25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37"/>
    </row>
    <row r="147" spans="1:10" ht="20.25" customHeight="1" x14ac:dyDescent="0.25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37"/>
    </row>
    <row r="148" spans="1:10" ht="20.25" customHeight="1" x14ac:dyDescent="0.25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37"/>
    </row>
    <row r="149" spans="1:10" ht="20.25" customHeight="1" x14ac:dyDescent="0.25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37"/>
    </row>
    <row r="150" spans="1:10" s="37" customFormat="1" ht="20.25" customHeight="1" x14ac:dyDescent="0.25">
      <c r="A150" s="241" t="s">
        <v>14</v>
      </c>
      <c r="B150" s="241"/>
      <c r="C150" s="241"/>
      <c r="D150" s="241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54" activePane="bottomLeft" state="frozen"/>
      <selection activeCell="D75" sqref="D75"/>
      <selection pane="bottomLeft" activeCell="D60" sqref="D60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1" t="s">
        <v>38</v>
      </c>
      <c r="B1" s="251"/>
      <c r="C1" s="251"/>
      <c r="D1" s="251"/>
      <c r="F1" s="61"/>
      <c r="G1" s="62"/>
    </row>
    <row r="2" spans="1:8" s="60" customFormat="1" ht="18.75" customHeight="1" x14ac:dyDescent="0.25">
      <c r="A2" s="251" t="s">
        <v>37</v>
      </c>
      <c r="B2" s="251"/>
      <c r="C2" s="251"/>
      <c r="D2" s="251"/>
      <c r="E2" s="251"/>
      <c r="F2" s="61"/>
      <c r="G2" s="62"/>
    </row>
    <row r="3" spans="1:8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61"/>
      <c r="G3" s="62"/>
    </row>
    <row r="4" spans="1:8" ht="9.75" customHeight="1" x14ac:dyDescent="0.25"/>
    <row r="5" spans="1:8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</row>
    <row r="6" spans="1:8" ht="9.75" customHeight="1" x14ac:dyDescent="0.25"/>
    <row r="7" spans="1:8" ht="21.75" customHeight="1" x14ac:dyDescent="0.25">
      <c r="A7" s="244" t="s">
        <v>6</v>
      </c>
      <c r="B7" s="244"/>
      <c r="C7" s="272" t="s">
        <v>27</v>
      </c>
      <c r="D7" s="272"/>
    </row>
    <row r="8" spans="1:8" s="55" customFormat="1" ht="15.75" customHeight="1" x14ac:dyDescent="0.25">
      <c r="C8" s="273"/>
      <c r="D8" s="274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 x14ac:dyDescent="0.25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75" t="s">
        <v>58</v>
      </c>
    </row>
    <row r="11" spans="1:8" ht="18.75" hidden="1" customHeight="1" x14ac:dyDescent="0.25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76"/>
    </row>
    <row r="12" spans="1:8" ht="18.75" hidden="1" customHeight="1" x14ac:dyDescent="0.25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 x14ac:dyDescent="0.25">
      <c r="A13" s="248"/>
      <c r="B13" s="249"/>
      <c r="C13" s="249"/>
      <c r="D13" s="249"/>
      <c r="E13" s="249"/>
      <c r="F13" s="249"/>
      <c r="G13" s="249"/>
      <c r="H13" s="250"/>
    </row>
    <row r="14" spans="1:8" ht="18.75" hidden="1" customHeight="1" x14ac:dyDescent="0.25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 x14ac:dyDescent="0.25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 x14ac:dyDescent="0.25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 x14ac:dyDescent="0.25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 x14ac:dyDescent="0.25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 x14ac:dyDescent="0.25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 x14ac:dyDescent="0.25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 x14ac:dyDescent="0.25">
      <c r="A23" s="248"/>
      <c r="B23" s="249"/>
      <c r="C23" s="249"/>
      <c r="D23" s="249"/>
      <c r="E23" s="249"/>
      <c r="F23" s="249"/>
      <c r="G23" s="249"/>
      <c r="H23" s="250"/>
    </row>
    <row r="24" spans="1:10" ht="18.75" hidden="1" customHeight="1" x14ac:dyDescent="0.25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 x14ac:dyDescent="0.25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 x14ac:dyDescent="0.25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 x14ac:dyDescent="0.25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 x14ac:dyDescent="0.25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 x14ac:dyDescent="0.25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 x14ac:dyDescent="0.25">
      <c r="A30" s="248"/>
      <c r="B30" s="249"/>
      <c r="C30" s="249"/>
      <c r="D30" s="249"/>
      <c r="E30" s="249"/>
      <c r="F30" s="249"/>
      <c r="G30" s="249"/>
      <c r="H30" s="250"/>
    </row>
    <row r="31" spans="1:10" ht="18.75" hidden="1" customHeight="1" x14ac:dyDescent="0.25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 x14ac:dyDescent="0.25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 x14ac:dyDescent="0.25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 x14ac:dyDescent="0.25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 x14ac:dyDescent="0.25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 x14ac:dyDescent="0.25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 x14ac:dyDescent="0.25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 x14ac:dyDescent="0.25">
      <c r="A38" s="24"/>
      <c r="B38" s="31" t="s">
        <v>273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 x14ac:dyDescent="0.25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 x14ac:dyDescent="0.25">
      <c r="A41" s="248"/>
      <c r="B41" s="249"/>
      <c r="C41" s="249"/>
      <c r="D41" s="249"/>
      <c r="E41" s="249"/>
      <c r="F41" s="249"/>
      <c r="G41" s="249"/>
      <c r="H41" s="250"/>
    </row>
    <row r="42" spans="1:8" ht="18.75" customHeight="1" x14ac:dyDescent="0.25">
      <c r="A42" s="24">
        <v>42032</v>
      </c>
      <c r="B42" s="31" t="s">
        <v>273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 x14ac:dyDescent="0.25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 x14ac:dyDescent="0.25">
      <c r="A44" s="24">
        <v>42034</v>
      </c>
      <c r="B44" s="31" t="s">
        <v>273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 x14ac:dyDescent="0.25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 x14ac:dyDescent="0.25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 x14ac:dyDescent="0.25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 x14ac:dyDescent="0.25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 x14ac:dyDescent="0.25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 x14ac:dyDescent="0.25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 x14ac:dyDescent="0.25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 x14ac:dyDescent="0.25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 x14ac:dyDescent="0.25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 x14ac:dyDescent="0.25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 x14ac:dyDescent="0.25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 x14ac:dyDescent="0.25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 x14ac:dyDescent="0.25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 x14ac:dyDescent="0.25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 x14ac:dyDescent="0.25">
      <c r="A59" s="24"/>
      <c r="B59" s="31" t="s">
        <v>371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 x14ac:dyDescent="0.25">
      <c r="A60" s="24">
        <v>42222</v>
      </c>
      <c r="B60" s="31" t="s">
        <v>371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 x14ac:dyDescent="0.25">
      <c r="A61" s="24"/>
      <c r="B61" s="31" t="s">
        <v>372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 x14ac:dyDescent="0.25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 x14ac:dyDescent="0.25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 x14ac:dyDescent="0.25">
      <c r="A64" s="24">
        <v>42314</v>
      </c>
      <c r="B64" s="31" t="s">
        <v>415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 x14ac:dyDescent="0.25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 x14ac:dyDescent="0.25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 x14ac:dyDescent="0.25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 x14ac:dyDescent="0.25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 x14ac:dyDescent="0.25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 x14ac:dyDescent="0.25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 x14ac:dyDescent="0.25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 x14ac:dyDescent="0.25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 x14ac:dyDescent="0.25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 x14ac:dyDescent="0.25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 x14ac:dyDescent="0.25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 x14ac:dyDescent="0.25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 x14ac:dyDescent="0.25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 x14ac:dyDescent="0.25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 x14ac:dyDescent="0.25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 x14ac:dyDescent="0.25">
      <c r="A80" s="241" t="s">
        <v>14</v>
      </c>
      <c r="B80" s="241"/>
      <c r="C80" s="241"/>
      <c r="D80" s="241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 x14ac:dyDescent="0.25">
      <c r="F81" s="11"/>
      <c r="G81" s="7"/>
    </row>
  </sheetData>
  <autoFilter ref="A9:H9"/>
  <mergeCells count="14">
    <mergeCell ref="A5:H5"/>
    <mergeCell ref="A1:D1"/>
    <mergeCell ref="A2:E2"/>
    <mergeCell ref="A3:B3"/>
    <mergeCell ref="C3:E3"/>
    <mergeCell ref="A80:D80"/>
    <mergeCell ref="C7:D7"/>
    <mergeCell ref="A7:B7"/>
    <mergeCell ref="C8:D8"/>
    <mergeCell ref="A30:H30"/>
    <mergeCell ref="H10:H11"/>
    <mergeCell ref="A13:H13"/>
    <mergeCell ref="A23:H23"/>
    <mergeCell ref="A41:H41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9"/>
  <sheetViews>
    <sheetView topLeftCell="A7" workbookViewId="0">
      <pane ySplit="3" topLeftCell="A19" activePane="bottomLeft" state="frozen"/>
      <selection activeCell="D75" sqref="D75"/>
      <selection pane="bottomLeft" activeCell="C17" sqref="C17"/>
    </sheetView>
  </sheetViews>
  <sheetFormatPr defaultRowHeight="21.75" customHeight="1" x14ac:dyDescent="0.25"/>
  <cols>
    <col min="1" max="1" width="11.28515625" style="4" customWidth="1"/>
    <col min="2" max="2" width="22.42578125" style="4" customWidth="1"/>
    <col min="3" max="3" width="9.42578125" style="4" customWidth="1"/>
    <col min="4" max="4" width="10.140625" style="4" customWidth="1"/>
    <col min="5" max="6" width="15.5703125" style="4" customWidth="1"/>
    <col min="7" max="7" width="14.28515625" style="9" customWidth="1"/>
    <col min="8" max="8" width="15.140625" style="233" customWidth="1"/>
    <col min="9" max="9" width="12.855468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51" t="s">
        <v>38</v>
      </c>
      <c r="B1" s="251"/>
      <c r="C1" s="251"/>
      <c r="D1" s="251"/>
      <c r="G1" s="61"/>
      <c r="H1" s="62"/>
    </row>
    <row r="2" spans="1:9" s="60" customFormat="1" ht="18.75" customHeight="1" x14ac:dyDescent="0.25">
      <c r="A2" s="251" t="s">
        <v>37</v>
      </c>
      <c r="B2" s="251"/>
      <c r="C2" s="251"/>
      <c r="D2" s="251"/>
      <c r="E2" s="251"/>
      <c r="F2" s="236"/>
      <c r="G2" s="61"/>
      <c r="H2" s="62"/>
    </row>
    <row r="3" spans="1:9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236"/>
      <c r="G3" s="61"/>
      <c r="H3" s="62"/>
    </row>
    <row r="4" spans="1:9" ht="9.75" customHeight="1" x14ac:dyDescent="0.25"/>
    <row r="5" spans="1:9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  <c r="I5" s="252"/>
    </row>
    <row r="6" spans="1:9" ht="9.75" customHeight="1" x14ac:dyDescent="0.25"/>
    <row r="7" spans="1:9" ht="21.75" customHeight="1" x14ac:dyDescent="0.25">
      <c r="A7" s="244"/>
      <c r="B7" s="244"/>
      <c r="C7" s="272" t="s">
        <v>28</v>
      </c>
      <c r="D7" s="272"/>
    </row>
    <row r="8" spans="1:9" s="55" customFormat="1" ht="15.75" customHeight="1" x14ac:dyDescent="0.25">
      <c r="C8" s="273"/>
      <c r="D8" s="274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450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42398</v>
      </c>
      <c r="B10" s="31" t="s">
        <v>438</v>
      </c>
      <c r="C10" s="26">
        <v>1350</v>
      </c>
      <c r="D10" s="27">
        <v>170</v>
      </c>
      <c r="E10" s="27">
        <f t="shared" ref="E10:E36" si="0">C10*D10</f>
        <v>229500</v>
      </c>
      <c r="F10" s="27"/>
      <c r="G10" s="29"/>
      <c r="H10" s="27">
        <f>IF(B10&lt;&gt;"",E10-F10-G10,0)</f>
        <v>229500</v>
      </c>
      <c r="I10" s="31"/>
    </row>
    <row r="11" spans="1:9" ht="18.75" customHeight="1" x14ac:dyDescent="0.25">
      <c r="A11" s="24"/>
      <c r="B11" s="31" t="s">
        <v>439</v>
      </c>
      <c r="C11" s="26">
        <v>1038</v>
      </c>
      <c r="D11" s="27">
        <v>163</v>
      </c>
      <c r="E11" s="27">
        <f t="shared" si="0"/>
        <v>169194</v>
      </c>
      <c r="F11" s="27"/>
      <c r="G11" s="29"/>
      <c r="H11" s="27">
        <f t="shared" ref="H11:H36" si="1">IF(B11&lt;&gt;"",H10+E11-F11-G11,0)</f>
        <v>398694</v>
      </c>
      <c r="I11" s="31"/>
    </row>
    <row r="12" spans="1:9" ht="18.75" customHeight="1" x14ac:dyDescent="0.25">
      <c r="A12" s="24"/>
      <c r="B12" s="31" t="s">
        <v>440</v>
      </c>
      <c r="C12" s="26">
        <v>120</v>
      </c>
      <c r="D12" s="27">
        <v>170</v>
      </c>
      <c r="E12" s="27">
        <f t="shared" si="0"/>
        <v>20400</v>
      </c>
      <c r="F12" s="27"/>
      <c r="G12" s="29"/>
      <c r="H12" s="27">
        <f t="shared" si="1"/>
        <v>419094</v>
      </c>
      <c r="I12" s="31"/>
    </row>
    <row r="13" spans="1:9" ht="18.75" customHeight="1" x14ac:dyDescent="0.25">
      <c r="A13" s="24">
        <v>42442</v>
      </c>
      <c r="B13" s="31" t="s">
        <v>440</v>
      </c>
      <c r="C13" s="26">
        <v>2595</v>
      </c>
      <c r="D13" s="27">
        <v>170</v>
      </c>
      <c r="E13" s="27">
        <f t="shared" si="0"/>
        <v>441150</v>
      </c>
      <c r="F13" s="27"/>
      <c r="G13" s="29"/>
      <c r="H13" s="27">
        <f t="shared" si="1"/>
        <v>860244</v>
      </c>
      <c r="I13" s="31"/>
    </row>
    <row r="14" spans="1:9" ht="18.75" customHeight="1" x14ac:dyDescent="0.25">
      <c r="A14" s="24"/>
      <c r="B14" s="31" t="s">
        <v>441</v>
      </c>
      <c r="C14" s="26">
        <v>7260</v>
      </c>
      <c r="D14" s="27">
        <v>48.5</v>
      </c>
      <c r="E14" s="27"/>
      <c r="F14" s="27">
        <f>C14*D14</f>
        <v>352110</v>
      </c>
      <c r="G14" s="29"/>
      <c r="H14" s="27">
        <f t="shared" ref="H14:H26" si="2">IF(B14&lt;&gt;"",H13+E14-F14-G14,0)</f>
        <v>508134</v>
      </c>
      <c r="I14" s="31"/>
    </row>
    <row r="15" spans="1:9" ht="18.75" customHeight="1" x14ac:dyDescent="0.25">
      <c r="A15" s="24">
        <v>42396</v>
      </c>
      <c r="B15" s="31" t="s">
        <v>442</v>
      </c>
      <c r="C15" s="26"/>
      <c r="D15" s="27"/>
      <c r="E15" s="27">
        <f t="shared" ref="E15:E26" si="3">C15*D15</f>
        <v>0</v>
      </c>
      <c r="F15" s="27"/>
      <c r="G15" s="29">
        <v>200000</v>
      </c>
      <c r="H15" s="27">
        <f t="shared" si="2"/>
        <v>308134</v>
      </c>
      <c r="I15" s="31"/>
    </row>
    <row r="16" spans="1:9" ht="18.75" customHeight="1" x14ac:dyDescent="0.25">
      <c r="A16" s="24">
        <v>42445</v>
      </c>
      <c r="B16" s="31" t="s">
        <v>443</v>
      </c>
      <c r="C16" s="26">
        <v>13</v>
      </c>
      <c r="D16" s="27">
        <v>90</v>
      </c>
      <c r="E16" s="27"/>
      <c r="F16" s="27">
        <f>C16*D16</f>
        <v>1170</v>
      </c>
      <c r="G16" s="29"/>
      <c r="H16" s="27">
        <f t="shared" si="2"/>
        <v>306964</v>
      </c>
      <c r="I16" s="31"/>
    </row>
    <row r="17" spans="1:9" ht="18.75" customHeight="1" x14ac:dyDescent="0.25">
      <c r="A17" s="24"/>
      <c r="B17" s="31" t="s">
        <v>444</v>
      </c>
      <c r="C17" s="26">
        <v>15</v>
      </c>
      <c r="D17" s="27">
        <v>80</v>
      </c>
      <c r="E17" s="27"/>
      <c r="F17" s="27">
        <f t="shared" ref="F17:F19" si="4">C17*D17</f>
        <v>1200</v>
      </c>
      <c r="G17" s="29"/>
      <c r="H17" s="27">
        <f t="shared" si="2"/>
        <v>305764</v>
      </c>
      <c r="I17" s="31"/>
    </row>
    <row r="18" spans="1:9" ht="18.75" customHeight="1" x14ac:dyDescent="0.25">
      <c r="A18" s="24">
        <v>42457</v>
      </c>
      <c r="B18" s="31" t="s">
        <v>444</v>
      </c>
      <c r="C18" s="26">
        <v>30</v>
      </c>
      <c r="D18" s="27">
        <v>80</v>
      </c>
      <c r="E18" s="27"/>
      <c r="F18" s="27">
        <f t="shared" si="4"/>
        <v>2400</v>
      </c>
      <c r="G18" s="29"/>
      <c r="H18" s="27">
        <f t="shared" si="2"/>
        <v>303364</v>
      </c>
      <c r="I18" s="31"/>
    </row>
    <row r="19" spans="1:9" ht="18.75" customHeight="1" x14ac:dyDescent="0.25">
      <c r="A19" s="24">
        <v>42458</v>
      </c>
      <c r="B19" s="31" t="s">
        <v>444</v>
      </c>
      <c r="C19" s="26">
        <v>1995</v>
      </c>
      <c r="D19" s="27">
        <v>80</v>
      </c>
      <c r="E19" s="27"/>
      <c r="F19" s="27">
        <f t="shared" si="4"/>
        <v>159600</v>
      </c>
      <c r="G19" s="29"/>
      <c r="H19" s="27">
        <f t="shared" si="2"/>
        <v>143764</v>
      </c>
      <c r="I19" s="31"/>
    </row>
    <row r="20" spans="1:9" ht="18.75" customHeight="1" x14ac:dyDescent="0.25">
      <c r="A20" s="24"/>
      <c r="B20" s="31" t="s">
        <v>445</v>
      </c>
      <c r="C20" s="26"/>
      <c r="D20" s="27"/>
      <c r="E20" s="27">
        <v>18000</v>
      </c>
      <c r="F20" s="27"/>
      <c r="G20" s="29"/>
      <c r="H20" s="27">
        <f t="shared" si="2"/>
        <v>161764</v>
      </c>
      <c r="I20" s="31"/>
    </row>
    <row r="21" spans="1:9" ht="18.75" customHeight="1" x14ac:dyDescent="0.25">
      <c r="A21" s="24">
        <v>42464</v>
      </c>
      <c r="B21" s="31" t="s">
        <v>442</v>
      </c>
      <c r="C21" s="26"/>
      <c r="D21" s="27"/>
      <c r="E21" s="27">
        <f t="shared" si="3"/>
        <v>0</v>
      </c>
      <c r="F21" s="27"/>
      <c r="G21" s="29">
        <v>150000</v>
      </c>
      <c r="H21" s="27">
        <f t="shared" si="2"/>
        <v>11764</v>
      </c>
      <c r="I21" s="31"/>
    </row>
    <row r="22" spans="1:9" ht="21" customHeight="1" x14ac:dyDescent="0.25">
      <c r="A22" s="269" t="s">
        <v>446</v>
      </c>
      <c r="B22" s="270"/>
      <c r="C22" s="270"/>
      <c r="D22" s="270"/>
      <c r="E22" s="270"/>
      <c r="F22" s="270"/>
      <c r="G22" s="270"/>
      <c r="H22" s="271"/>
      <c r="I22" s="99">
        <f>H21</f>
        <v>11764</v>
      </c>
    </row>
    <row r="23" spans="1:9" ht="18.75" customHeight="1" x14ac:dyDescent="0.25">
      <c r="A23" s="24">
        <v>42501</v>
      </c>
      <c r="B23" s="31" t="s">
        <v>447</v>
      </c>
      <c r="C23" s="26">
        <v>100</v>
      </c>
      <c r="D23" s="27">
        <v>165</v>
      </c>
      <c r="E23" s="27">
        <f t="shared" si="3"/>
        <v>16500</v>
      </c>
      <c r="F23" s="27"/>
      <c r="G23" s="29"/>
      <c r="H23" s="27">
        <f>IF(B23&lt;&gt;"",H21+E23-F23-G23,0)</f>
        <v>28264</v>
      </c>
      <c r="I23" s="31"/>
    </row>
    <row r="24" spans="1:9" ht="18.75" customHeight="1" x14ac:dyDescent="0.25">
      <c r="A24" s="24"/>
      <c r="B24" s="31" t="s">
        <v>448</v>
      </c>
      <c r="C24" s="26">
        <v>94</v>
      </c>
      <c r="D24" s="27">
        <v>165</v>
      </c>
      <c r="E24" s="27">
        <f t="shared" si="3"/>
        <v>15510</v>
      </c>
      <c r="F24" s="27"/>
      <c r="G24" s="29"/>
      <c r="H24" s="27">
        <f t="shared" si="2"/>
        <v>43774</v>
      </c>
      <c r="I24" s="31"/>
    </row>
    <row r="25" spans="1:9" ht="18.75" customHeight="1" x14ac:dyDescent="0.25">
      <c r="A25" s="24"/>
      <c r="B25" s="31" t="s">
        <v>449</v>
      </c>
      <c r="C25" s="26">
        <v>6</v>
      </c>
      <c r="D25" s="27">
        <v>165</v>
      </c>
      <c r="E25" s="27">
        <f t="shared" si="3"/>
        <v>990</v>
      </c>
      <c r="F25" s="27"/>
      <c r="G25" s="29"/>
      <c r="H25" s="27">
        <f t="shared" si="2"/>
        <v>44764</v>
      </c>
      <c r="I25" s="31"/>
    </row>
    <row r="26" spans="1:9" ht="18.75" customHeight="1" x14ac:dyDescent="0.25">
      <c r="A26" s="24">
        <v>42502</v>
      </c>
      <c r="B26" s="31" t="s">
        <v>447</v>
      </c>
      <c r="C26" s="26">
        <v>930</v>
      </c>
      <c r="D26" s="27">
        <v>165</v>
      </c>
      <c r="E26" s="27">
        <f t="shared" si="3"/>
        <v>153450</v>
      </c>
      <c r="F26" s="27"/>
      <c r="G26" s="29"/>
      <c r="H26" s="27">
        <f t="shared" si="2"/>
        <v>198214</v>
      </c>
      <c r="I26" s="31"/>
    </row>
    <row r="27" spans="1:9" ht="18.75" customHeight="1" x14ac:dyDescent="0.25">
      <c r="A27" s="24"/>
      <c r="B27" s="31" t="s">
        <v>448</v>
      </c>
      <c r="C27" s="26">
        <v>400</v>
      </c>
      <c r="D27" s="27">
        <v>165</v>
      </c>
      <c r="E27" s="27">
        <f t="shared" ref="E27:E35" si="5">C27*D27</f>
        <v>66000</v>
      </c>
      <c r="F27" s="27"/>
      <c r="G27" s="29"/>
      <c r="H27" s="27">
        <f t="shared" ref="H27:H35" si="6">IF(B27&lt;&gt;"",H26+E27-F27-G27,0)</f>
        <v>264214</v>
      </c>
      <c r="I27" s="31"/>
    </row>
    <row r="28" spans="1:9" ht="18.75" customHeight="1" x14ac:dyDescent="0.25">
      <c r="A28" s="24">
        <v>42513</v>
      </c>
      <c r="B28" s="31" t="s">
        <v>451</v>
      </c>
      <c r="C28" s="26">
        <v>37</v>
      </c>
      <c r="D28" s="27">
        <v>165</v>
      </c>
      <c r="E28" s="27"/>
      <c r="F28" s="27">
        <f>C28*D28</f>
        <v>6105</v>
      </c>
      <c r="G28" s="29"/>
      <c r="H28" s="27">
        <f t="shared" si="6"/>
        <v>258109</v>
      </c>
      <c r="I28" s="31"/>
    </row>
    <row r="29" spans="1:9" ht="18.75" customHeight="1" x14ac:dyDescent="0.25">
      <c r="A29" s="24"/>
      <c r="B29" s="31" t="s">
        <v>452</v>
      </c>
      <c r="C29" s="26">
        <v>6</v>
      </c>
      <c r="D29" s="27">
        <v>165</v>
      </c>
      <c r="E29" s="27"/>
      <c r="F29" s="27">
        <f>C29*D29</f>
        <v>990</v>
      </c>
      <c r="G29" s="29"/>
      <c r="H29" s="27">
        <f t="shared" si="6"/>
        <v>257119</v>
      </c>
      <c r="I29" s="31"/>
    </row>
    <row r="30" spans="1:9" ht="18.75" customHeight="1" x14ac:dyDescent="0.25">
      <c r="A30" s="24">
        <v>42505</v>
      </c>
      <c r="B30" s="31" t="s">
        <v>442</v>
      </c>
      <c r="C30" s="26"/>
      <c r="D30" s="27"/>
      <c r="E30" s="27">
        <f t="shared" si="5"/>
        <v>0</v>
      </c>
      <c r="F30" s="27"/>
      <c r="G30" s="29">
        <v>150000</v>
      </c>
      <c r="H30" s="27">
        <f t="shared" si="6"/>
        <v>107119</v>
      </c>
      <c r="I30" s="31"/>
    </row>
    <row r="31" spans="1:9" ht="18.75" customHeight="1" x14ac:dyDescent="0.25">
      <c r="A31" s="24"/>
      <c r="B31" s="31" t="s">
        <v>453</v>
      </c>
      <c r="C31" s="26">
        <v>260</v>
      </c>
      <c r="D31" s="27">
        <v>80</v>
      </c>
      <c r="E31" s="27"/>
      <c r="F31" s="27">
        <f>C31*D31</f>
        <v>20800</v>
      </c>
      <c r="G31" s="29"/>
      <c r="H31" s="27">
        <f t="shared" si="6"/>
        <v>86319</v>
      </c>
      <c r="I31" s="31"/>
    </row>
    <row r="32" spans="1:9" ht="18.75" hidden="1" customHeight="1" x14ac:dyDescent="0.25">
      <c r="A32" s="24"/>
      <c r="B32" s="31"/>
      <c r="C32" s="26"/>
      <c r="D32" s="27"/>
      <c r="E32" s="27">
        <f t="shared" si="5"/>
        <v>0</v>
      </c>
      <c r="F32" s="27"/>
      <c r="G32" s="29"/>
      <c r="H32" s="27">
        <f t="shared" si="6"/>
        <v>0</v>
      </c>
      <c r="I32" s="31"/>
    </row>
    <row r="33" spans="1:9" ht="18.75" hidden="1" customHeight="1" x14ac:dyDescent="0.25">
      <c r="A33" s="24"/>
      <c r="B33" s="31"/>
      <c r="C33" s="26"/>
      <c r="D33" s="27"/>
      <c r="E33" s="27">
        <f t="shared" si="5"/>
        <v>0</v>
      </c>
      <c r="F33" s="27"/>
      <c r="G33" s="29"/>
      <c r="H33" s="27">
        <f t="shared" si="6"/>
        <v>0</v>
      </c>
      <c r="I33" s="31"/>
    </row>
    <row r="34" spans="1:9" ht="18.75" hidden="1" customHeight="1" x14ac:dyDescent="0.25">
      <c r="A34" s="24"/>
      <c r="B34" s="31"/>
      <c r="C34" s="26"/>
      <c r="D34" s="27"/>
      <c r="E34" s="27">
        <f t="shared" si="5"/>
        <v>0</v>
      </c>
      <c r="F34" s="27"/>
      <c r="G34" s="29"/>
      <c r="H34" s="27">
        <f t="shared" si="6"/>
        <v>0</v>
      </c>
      <c r="I34" s="31"/>
    </row>
    <row r="35" spans="1:9" ht="18.75" hidden="1" customHeight="1" x14ac:dyDescent="0.25">
      <c r="A35" s="24"/>
      <c r="B35" s="31"/>
      <c r="C35" s="26"/>
      <c r="D35" s="27"/>
      <c r="E35" s="27">
        <f t="shared" si="5"/>
        <v>0</v>
      </c>
      <c r="F35" s="27"/>
      <c r="G35" s="29"/>
      <c r="H35" s="27">
        <f t="shared" si="6"/>
        <v>0</v>
      </c>
      <c r="I35" s="31"/>
    </row>
    <row r="36" spans="1:9" ht="18.75" hidden="1" customHeight="1" x14ac:dyDescent="0.25">
      <c r="A36" s="24"/>
      <c r="B36" s="31"/>
      <c r="C36" s="26"/>
      <c r="D36" s="27"/>
      <c r="E36" s="27">
        <f t="shared" si="0"/>
        <v>0</v>
      </c>
      <c r="F36" s="27"/>
      <c r="G36" s="29"/>
      <c r="H36" s="27">
        <f t="shared" si="1"/>
        <v>0</v>
      </c>
      <c r="I36" s="31"/>
    </row>
    <row r="37" spans="1:9" ht="18.75" customHeight="1" x14ac:dyDescent="0.25">
      <c r="A37" s="24"/>
      <c r="B37" s="31"/>
      <c r="C37" s="26"/>
      <c r="D37" s="27"/>
      <c r="E37" s="27">
        <f>C37*D37</f>
        <v>0</v>
      </c>
      <c r="F37" s="27"/>
      <c r="G37" s="29"/>
      <c r="H37" s="27">
        <f>IF(B37&lt;&gt;"",H36+E37-F37-G37,0)</f>
        <v>0</v>
      </c>
      <c r="I37" s="30"/>
    </row>
    <row r="38" spans="1:9" s="227" customFormat="1" ht="21.75" customHeight="1" x14ac:dyDescent="0.25">
      <c r="A38" s="241" t="s">
        <v>14</v>
      </c>
      <c r="B38" s="241"/>
      <c r="C38" s="241"/>
      <c r="D38" s="241"/>
      <c r="E38" s="68">
        <f>SUM(E10:E37)</f>
        <v>1130694</v>
      </c>
      <c r="F38" s="68">
        <f>SUM(F10:F37)</f>
        <v>544375</v>
      </c>
      <c r="G38" s="68">
        <f>SUM(G10:G37)</f>
        <v>500000</v>
      </c>
      <c r="H38" s="82">
        <f>E38-G38-F38</f>
        <v>86319</v>
      </c>
      <c r="I38" s="225"/>
    </row>
    <row r="39" spans="1:9" ht="21.75" customHeight="1" x14ac:dyDescent="0.25">
      <c r="G39" s="11"/>
      <c r="H39" s="228"/>
    </row>
  </sheetData>
  <autoFilter ref="A9:I9"/>
  <mergeCells count="10">
    <mergeCell ref="C8:D8"/>
    <mergeCell ref="A38:D38"/>
    <mergeCell ref="A1:D1"/>
    <mergeCell ref="A2:E2"/>
    <mergeCell ref="A3:B3"/>
    <mergeCell ref="C3:E3"/>
    <mergeCell ref="A5:I5"/>
    <mergeCell ref="A7:B7"/>
    <mergeCell ref="C7:D7"/>
    <mergeCell ref="A22:H22"/>
  </mergeCells>
  <pageMargins left="0.54" right="0.26" top="0.32" bottom="0.74" header="0.23" footer="0.17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1" t="s">
        <v>38</v>
      </c>
      <c r="B1" s="251"/>
      <c r="C1" s="251"/>
      <c r="D1" s="251"/>
      <c r="F1" s="61"/>
      <c r="G1" s="62"/>
    </row>
    <row r="2" spans="1:8" s="60" customFormat="1" ht="18.75" customHeight="1" x14ac:dyDescent="0.25">
      <c r="A2" s="251" t="s">
        <v>37</v>
      </c>
      <c r="B2" s="251"/>
      <c r="C2" s="251"/>
      <c r="D2" s="251"/>
      <c r="E2" s="251"/>
      <c r="F2" s="61"/>
      <c r="G2" s="62"/>
    </row>
    <row r="3" spans="1:8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61"/>
      <c r="G3" s="62"/>
    </row>
    <row r="4" spans="1:8" ht="9.75" customHeight="1" x14ac:dyDescent="0.25"/>
    <row r="5" spans="1:8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</row>
    <row r="6" spans="1:8" ht="9.75" customHeight="1" x14ac:dyDescent="0.25"/>
    <row r="7" spans="1:8" ht="21.75" customHeight="1" x14ac:dyDescent="0.25">
      <c r="A7" s="244" t="s">
        <v>382</v>
      </c>
      <c r="B7" s="244"/>
      <c r="C7" s="272" t="s">
        <v>28</v>
      </c>
      <c r="D7" s="272"/>
    </row>
    <row r="8" spans="1:8" s="55" customFormat="1" ht="15.75" customHeight="1" x14ac:dyDescent="0.25">
      <c r="C8" s="273"/>
      <c r="D8" s="274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42174</v>
      </c>
      <c r="B10" s="31" t="s">
        <v>383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 x14ac:dyDescent="0.25">
      <c r="A11" s="24">
        <v>42206</v>
      </c>
      <c r="B11" s="31" t="s">
        <v>384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 x14ac:dyDescent="0.25">
      <c r="A12" s="24">
        <v>42213</v>
      </c>
      <c r="B12" s="31" t="s">
        <v>385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 x14ac:dyDescent="0.25">
      <c r="A13" s="24"/>
      <c r="B13" s="31" t="s">
        <v>386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 x14ac:dyDescent="0.25">
      <c r="A14" s="24"/>
      <c r="B14" s="31" t="s">
        <v>387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 x14ac:dyDescent="0.25">
      <c r="A15" s="24"/>
      <c r="B15" s="31" t="s">
        <v>384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1" t="s">
        <v>14</v>
      </c>
      <c r="B27" s="241"/>
      <c r="C27" s="241"/>
      <c r="D27" s="241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51" t="s">
        <v>38</v>
      </c>
      <c r="B1" s="251"/>
      <c r="C1" s="251"/>
      <c r="D1" s="251"/>
      <c r="E1" s="251"/>
      <c r="G1" s="61"/>
      <c r="H1" s="62"/>
    </row>
    <row r="2" spans="1:9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61"/>
      <c r="H2" s="62"/>
    </row>
    <row r="3" spans="1:9" s="60" customFormat="1" ht="18.75" customHeight="1" x14ac:dyDescent="0.25">
      <c r="A3" s="251" t="s">
        <v>40</v>
      </c>
      <c r="B3" s="251"/>
      <c r="C3" s="226"/>
      <c r="D3" s="251" t="s">
        <v>41</v>
      </c>
      <c r="E3" s="251"/>
      <c r="F3" s="251"/>
      <c r="G3" s="61"/>
      <c r="H3" s="62"/>
    </row>
    <row r="4" spans="1:9" ht="9.75" customHeight="1" x14ac:dyDescent="0.25"/>
    <row r="5" spans="1:9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  <c r="I5" s="252"/>
    </row>
    <row r="6" spans="1:9" ht="9.75" customHeight="1" x14ac:dyDescent="0.25"/>
    <row r="7" spans="1:9" ht="21.75" customHeight="1" x14ac:dyDescent="0.25">
      <c r="A7" s="244" t="s">
        <v>381</v>
      </c>
      <c r="B7" s="244"/>
      <c r="C7" s="227"/>
      <c r="D7" s="272" t="s">
        <v>28</v>
      </c>
      <c r="E7" s="272"/>
    </row>
    <row r="8" spans="1:9" s="55" customFormat="1" ht="15.75" customHeight="1" x14ac:dyDescent="0.25">
      <c r="D8" s="273"/>
      <c r="E8" s="274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42261</v>
      </c>
      <c r="B10" s="31" t="s">
        <v>258</v>
      </c>
      <c r="C10" s="31" t="s">
        <v>332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 x14ac:dyDescent="0.25">
      <c r="A11" s="24">
        <v>42272</v>
      </c>
      <c r="B11" s="31" t="s">
        <v>258</v>
      </c>
      <c r="C11" s="31" t="s">
        <v>332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 x14ac:dyDescent="0.25">
      <c r="A12" s="24"/>
      <c r="B12" s="31" t="s">
        <v>325</v>
      </c>
      <c r="C12" s="31" t="s">
        <v>332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 x14ac:dyDescent="0.25">
      <c r="A13" s="24">
        <v>42277</v>
      </c>
      <c r="B13" s="31" t="s">
        <v>258</v>
      </c>
      <c r="C13" s="31" t="s">
        <v>332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 x14ac:dyDescent="0.25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 x14ac:dyDescent="0.25">
      <c r="A15" s="24">
        <v>42284</v>
      </c>
      <c r="B15" s="31" t="s">
        <v>325</v>
      </c>
      <c r="C15" s="31" t="s">
        <v>332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 x14ac:dyDescent="0.25">
      <c r="A16" s="24">
        <v>42285</v>
      </c>
      <c r="B16" s="31" t="s">
        <v>258</v>
      </c>
      <c r="C16" s="31" t="s">
        <v>332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 x14ac:dyDescent="0.25">
      <c r="A17" s="24"/>
      <c r="B17" s="31" t="s">
        <v>325</v>
      </c>
      <c r="C17" s="31" t="s">
        <v>332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 x14ac:dyDescent="0.25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 x14ac:dyDescent="0.25">
      <c r="A19" s="24">
        <v>42315</v>
      </c>
      <c r="B19" s="31" t="s">
        <v>325</v>
      </c>
      <c r="C19" s="31" t="s">
        <v>394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 x14ac:dyDescent="0.25">
      <c r="A20" s="24">
        <v>42318</v>
      </c>
      <c r="B20" s="31" t="s">
        <v>325</v>
      </c>
      <c r="C20" s="31" t="s">
        <v>394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 x14ac:dyDescent="0.25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 x14ac:dyDescent="0.25">
      <c r="A22" s="24">
        <v>42329</v>
      </c>
      <c r="B22" s="31" t="s">
        <v>158</v>
      </c>
      <c r="C22" s="31" t="s">
        <v>394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 x14ac:dyDescent="0.25">
      <c r="A23" s="24">
        <v>42334</v>
      </c>
      <c r="B23" s="31" t="s">
        <v>158</v>
      </c>
      <c r="C23" s="31" t="s">
        <v>394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 x14ac:dyDescent="0.25">
      <c r="A24" s="24"/>
      <c r="B24" s="31" t="s">
        <v>417</v>
      </c>
      <c r="C24" s="31" t="s">
        <v>394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 x14ac:dyDescent="0.25">
      <c r="A25" s="24"/>
      <c r="B25" s="31" t="s">
        <v>418</v>
      </c>
      <c r="C25" s="31" t="s">
        <v>394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 x14ac:dyDescent="0.25">
      <c r="A26" s="24"/>
      <c r="B26" s="31" t="s">
        <v>419</v>
      </c>
      <c r="C26" s="31" t="s">
        <v>394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 x14ac:dyDescent="0.25">
      <c r="A27" s="24">
        <v>42333</v>
      </c>
      <c r="B27" s="31" t="s">
        <v>158</v>
      </c>
      <c r="C27" s="31" t="s">
        <v>332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 x14ac:dyDescent="0.25">
      <c r="A28" s="24"/>
      <c r="B28" s="31" t="s">
        <v>158</v>
      </c>
      <c r="C28" s="31" t="s">
        <v>332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 x14ac:dyDescent="0.25">
      <c r="A29" s="24">
        <v>42337</v>
      </c>
      <c r="B29" s="31" t="s">
        <v>158</v>
      </c>
      <c r="C29" s="31" t="s">
        <v>394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 x14ac:dyDescent="0.25">
      <c r="A30" s="24"/>
      <c r="B30" s="31" t="s">
        <v>158</v>
      </c>
      <c r="C30" s="31" t="s">
        <v>394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 x14ac:dyDescent="0.25">
      <c r="A31" s="24"/>
      <c r="B31" s="31" t="s">
        <v>16</v>
      </c>
      <c r="C31" s="31" t="s">
        <v>394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 x14ac:dyDescent="0.25">
      <c r="A32" s="24">
        <v>42339</v>
      </c>
      <c r="B32" s="31" t="s">
        <v>158</v>
      </c>
      <c r="C32" s="31" t="s">
        <v>394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 x14ac:dyDescent="0.25">
      <c r="A33" s="24"/>
      <c r="B33" s="31" t="s">
        <v>16</v>
      </c>
      <c r="C33" s="31" t="s">
        <v>394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 x14ac:dyDescent="0.25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 x14ac:dyDescent="0.25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 x14ac:dyDescent="0.25">
      <c r="A36" s="24">
        <v>42355</v>
      </c>
      <c r="B36" s="31" t="s">
        <v>16</v>
      </c>
      <c r="C36" s="31" t="s">
        <v>394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 x14ac:dyDescent="0.25">
      <c r="A37" s="24"/>
      <c r="B37" s="31" t="s">
        <v>325</v>
      </c>
      <c r="C37" s="31" t="s">
        <v>394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 x14ac:dyDescent="0.25">
      <c r="A38" s="24">
        <v>42356</v>
      </c>
      <c r="B38" s="31" t="s">
        <v>422</v>
      </c>
      <c r="C38" s="31" t="s">
        <v>394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 x14ac:dyDescent="0.25">
      <c r="A39" s="24"/>
      <c r="B39" s="31" t="s">
        <v>158</v>
      </c>
      <c r="C39" s="31" t="s">
        <v>394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 x14ac:dyDescent="0.25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 x14ac:dyDescent="0.25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 x14ac:dyDescent="0.25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 x14ac:dyDescent="0.25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 x14ac:dyDescent="0.25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 x14ac:dyDescent="0.25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 x14ac:dyDescent="0.25">
      <c r="A46" s="241" t="s">
        <v>14</v>
      </c>
      <c r="B46" s="241"/>
      <c r="C46" s="241"/>
      <c r="D46" s="241"/>
      <c r="E46" s="241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 x14ac:dyDescent="0.25">
      <c r="G47" s="11"/>
      <c r="H47" s="205"/>
    </row>
  </sheetData>
  <autoFilter ref="A9:I9"/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5" sqref="A215:XFD215"/>
    </sheetView>
  </sheetViews>
  <sheetFormatPr defaultRowHeight="21.75" customHeight="1" x14ac:dyDescent="0.25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 x14ac:dyDescent="0.25">
      <c r="A1" s="268" t="s">
        <v>38</v>
      </c>
      <c r="B1" s="268"/>
      <c r="C1" s="268"/>
      <c r="D1" s="268"/>
      <c r="E1" s="268"/>
      <c r="I1" s="162"/>
      <c r="J1" s="162"/>
    </row>
    <row r="2" spans="1:10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268"/>
      <c r="H2" s="268"/>
      <c r="I2" s="162"/>
      <c r="J2" s="162"/>
    </row>
    <row r="3" spans="1:10" s="161" customFormat="1" ht="18.75" customHeight="1" x14ac:dyDescent="0.25">
      <c r="A3" s="268" t="s">
        <v>40</v>
      </c>
      <c r="B3" s="268"/>
      <c r="C3" s="190"/>
      <c r="D3" s="268" t="s">
        <v>41</v>
      </c>
      <c r="E3" s="268"/>
      <c r="F3" s="268"/>
      <c r="G3" s="190"/>
      <c r="H3" s="186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  <c r="J5" s="267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65" t="s">
        <v>297</v>
      </c>
      <c r="B7" s="265"/>
      <c r="C7" s="189"/>
    </row>
    <row r="8" spans="1:10" ht="18.75" hidden="1" customHeight="1" x14ac:dyDescent="0.25">
      <c r="I8" s="10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29">
        <v>42079</v>
      </c>
      <c r="B10" s="58" t="s">
        <v>298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 x14ac:dyDescent="0.25">
      <c r="A11" s="18"/>
      <c r="B11" s="16" t="s">
        <v>299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 x14ac:dyDescent="0.25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 x14ac:dyDescent="0.25">
      <c r="A13" s="18">
        <v>42089</v>
      </c>
      <c r="B13" s="16" t="s">
        <v>300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 x14ac:dyDescent="0.25">
      <c r="A14" s="18">
        <v>42089</v>
      </c>
      <c r="B14" s="16" t="s">
        <v>258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 x14ac:dyDescent="0.25">
      <c r="A15" s="18"/>
      <c r="B15" s="16" t="s">
        <v>302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 x14ac:dyDescent="0.25">
      <c r="A16" s="18"/>
      <c r="B16" s="16" t="s">
        <v>301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 x14ac:dyDescent="0.25">
      <c r="A17" s="18"/>
      <c r="B17" s="16" t="s">
        <v>303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 x14ac:dyDescent="0.25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 x14ac:dyDescent="0.25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 x14ac:dyDescent="0.25">
      <c r="A20" s="269" t="s">
        <v>344</v>
      </c>
      <c r="B20" s="270"/>
      <c r="C20" s="270"/>
      <c r="D20" s="270"/>
      <c r="E20" s="270"/>
      <c r="F20" s="270"/>
      <c r="G20" s="270"/>
      <c r="H20" s="270"/>
      <c r="I20" s="99">
        <f>I19</f>
        <v>170230</v>
      </c>
      <c r="J20" s="99"/>
    </row>
    <row r="21" spans="1:10" ht="20.25" customHeight="1" x14ac:dyDescent="0.25">
      <c r="A21" s="18">
        <v>42107</v>
      </c>
      <c r="B21" s="16" t="s">
        <v>302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 x14ac:dyDescent="0.25">
      <c r="A22" s="18"/>
      <c r="B22" s="16" t="s">
        <v>301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 x14ac:dyDescent="0.25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 x14ac:dyDescent="0.25">
      <c r="A24" s="18">
        <v>42115</v>
      </c>
      <c r="B24" s="16" t="s">
        <v>301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 x14ac:dyDescent="0.25">
      <c r="A25" s="18"/>
      <c r="B25" s="16" t="s">
        <v>302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 x14ac:dyDescent="0.25">
      <c r="A26" s="18"/>
      <c r="B26" s="16" t="s">
        <v>303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 x14ac:dyDescent="0.25">
      <c r="A27" s="18"/>
      <c r="B27" s="16" t="s">
        <v>304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 x14ac:dyDescent="0.25">
      <c r="A28" s="18">
        <v>42119</v>
      </c>
      <c r="B28" s="16" t="s">
        <v>303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 x14ac:dyDescent="0.25">
      <c r="A29" s="18"/>
      <c r="B29" s="16" t="s">
        <v>302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 x14ac:dyDescent="0.25">
      <c r="A30" s="18"/>
      <c r="B30" s="16" t="s">
        <v>301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 x14ac:dyDescent="0.25">
      <c r="A31" s="18"/>
      <c r="B31" s="16" t="s">
        <v>301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 x14ac:dyDescent="0.25">
      <c r="A32" s="18">
        <v>42123</v>
      </c>
      <c r="B32" s="16" t="s">
        <v>303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 x14ac:dyDescent="0.25">
      <c r="A33" s="18"/>
      <c r="B33" s="16" t="s">
        <v>302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 x14ac:dyDescent="0.25">
      <c r="A34" s="18"/>
      <c r="B34" s="16" t="s">
        <v>301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 x14ac:dyDescent="0.25">
      <c r="A35" s="18"/>
      <c r="B35" s="16" t="s">
        <v>306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 x14ac:dyDescent="0.25">
      <c r="A36" s="18"/>
      <c r="B36" s="16" t="s">
        <v>306</v>
      </c>
      <c r="C36" s="16" t="s">
        <v>281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 x14ac:dyDescent="0.25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 x14ac:dyDescent="0.25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 x14ac:dyDescent="0.25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 x14ac:dyDescent="0.25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 x14ac:dyDescent="0.25">
      <c r="A41" s="269" t="s">
        <v>345</v>
      </c>
      <c r="B41" s="270"/>
      <c r="C41" s="270"/>
      <c r="D41" s="270"/>
      <c r="E41" s="270"/>
      <c r="F41" s="270"/>
      <c r="G41" s="270"/>
      <c r="H41" s="270"/>
      <c r="I41" s="99">
        <f>I40</f>
        <v>-14903</v>
      </c>
      <c r="J41" s="99"/>
    </row>
    <row r="42" spans="1:10" ht="20.25" customHeight="1" x14ac:dyDescent="0.25">
      <c r="A42" s="18">
        <v>42129</v>
      </c>
      <c r="B42" s="16" t="s">
        <v>301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 x14ac:dyDescent="0.25">
      <c r="A43" s="18"/>
      <c r="B43" s="16" t="s">
        <v>307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 x14ac:dyDescent="0.25">
      <c r="A44" s="18"/>
      <c r="B44" s="16" t="s">
        <v>302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 x14ac:dyDescent="0.25">
      <c r="A45" s="18"/>
      <c r="B45" s="16" t="s">
        <v>303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 x14ac:dyDescent="0.25">
      <c r="A46" s="18">
        <v>42136</v>
      </c>
      <c r="B46" s="16" t="s">
        <v>303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 x14ac:dyDescent="0.25">
      <c r="A47" s="18">
        <v>42135</v>
      </c>
      <c r="B47" s="16" t="s">
        <v>302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 x14ac:dyDescent="0.25">
      <c r="A48" s="18"/>
      <c r="B48" s="16" t="s">
        <v>303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 x14ac:dyDescent="0.25">
      <c r="A49" s="18">
        <v>42136</v>
      </c>
      <c r="B49" s="16" t="s">
        <v>302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 x14ac:dyDescent="0.25">
      <c r="A50" s="18">
        <v>42145</v>
      </c>
      <c r="B50" s="16" t="s">
        <v>303</v>
      </c>
      <c r="C50" s="16" t="s">
        <v>310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 x14ac:dyDescent="0.25">
      <c r="A51" s="18">
        <v>42151</v>
      </c>
      <c r="B51" s="16" t="s">
        <v>303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 x14ac:dyDescent="0.25">
      <c r="A52" s="18"/>
      <c r="B52" s="16" t="s">
        <v>302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 x14ac:dyDescent="0.25">
      <c r="A53" s="18"/>
      <c r="B53" s="16" t="s">
        <v>301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 x14ac:dyDescent="0.25">
      <c r="A54" s="18"/>
      <c r="B54" s="16" t="s">
        <v>307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 x14ac:dyDescent="0.25">
      <c r="A55" s="18">
        <v>42136</v>
      </c>
      <c r="B55" s="16" t="s">
        <v>308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 x14ac:dyDescent="0.25">
      <c r="A56" s="18"/>
      <c r="B56" s="16" t="s">
        <v>309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 x14ac:dyDescent="0.25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 x14ac:dyDescent="0.25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 x14ac:dyDescent="0.25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 x14ac:dyDescent="0.25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 x14ac:dyDescent="0.25">
      <c r="A61" s="18"/>
      <c r="B61" s="16" t="s">
        <v>311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 x14ac:dyDescent="0.25">
      <c r="A62" s="18"/>
      <c r="B62" s="16" t="s">
        <v>312</v>
      </c>
      <c r="C62" s="16" t="s">
        <v>281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 x14ac:dyDescent="0.25">
      <c r="A63" s="269" t="s">
        <v>346</v>
      </c>
      <c r="B63" s="270"/>
      <c r="C63" s="270"/>
      <c r="D63" s="270"/>
      <c r="E63" s="270"/>
      <c r="F63" s="270"/>
      <c r="G63" s="270"/>
      <c r="H63" s="270"/>
      <c r="I63" s="99">
        <f>I62</f>
        <v>-22885</v>
      </c>
      <c r="J63" s="99"/>
    </row>
    <row r="64" spans="1:10" ht="20.25" customHeight="1" x14ac:dyDescent="0.25">
      <c r="A64" s="18">
        <v>42159</v>
      </c>
      <c r="B64" s="16" t="s">
        <v>303</v>
      </c>
      <c r="C64" s="16" t="s">
        <v>310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 x14ac:dyDescent="0.25">
      <c r="A65" s="18">
        <v>42164</v>
      </c>
      <c r="B65" s="16" t="s">
        <v>303</v>
      </c>
      <c r="C65" s="16" t="s">
        <v>310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 x14ac:dyDescent="0.25">
      <c r="A66" s="18">
        <v>42168</v>
      </c>
      <c r="B66" s="16" t="s">
        <v>303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 x14ac:dyDescent="0.25">
      <c r="A67" s="18"/>
      <c r="B67" s="16" t="s">
        <v>301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 x14ac:dyDescent="0.25">
      <c r="A68" s="18"/>
      <c r="B68" s="16" t="s">
        <v>319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 x14ac:dyDescent="0.25">
      <c r="A69" s="18">
        <v>42172</v>
      </c>
      <c r="B69" s="16" t="s">
        <v>301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 x14ac:dyDescent="0.25">
      <c r="A70" s="18"/>
      <c r="B70" s="16" t="s">
        <v>303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 x14ac:dyDescent="0.25">
      <c r="A71" s="18">
        <v>42173</v>
      </c>
      <c r="B71" s="16" t="s">
        <v>303</v>
      </c>
      <c r="C71" s="16" t="s">
        <v>310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 x14ac:dyDescent="0.25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 x14ac:dyDescent="0.25">
      <c r="A73" s="18">
        <v>42177</v>
      </c>
      <c r="B73" s="16" t="s">
        <v>303</v>
      </c>
      <c r="C73" s="16" t="s">
        <v>310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 x14ac:dyDescent="0.25">
      <c r="A74" s="18"/>
      <c r="B74" s="16" t="s">
        <v>301</v>
      </c>
      <c r="C74" s="16" t="s">
        <v>310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 x14ac:dyDescent="0.25">
      <c r="A75" s="18">
        <v>42181</v>
      </c>
      <c r="B75" s="16" t="s">
        <v>301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 x14ac:dyDescent="0.25">
      <c r="A76" s="18"/>
      <c r="B76" s="16" t="s">
        <v>303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 x14ac:dyDescent="0.25">
      <c r="A77" s="18"/>
      <c r="B77" s="16" t="s">
        <v>321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 x14ac:dyDescent="0.25">
      <c r="A78" s="18"/>
      <c r="B78" s="16" t="s">
        <v>305</v>
      </c>
      <c r="C78" s="16" t="s">
        <v>318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 x14ac:dyDescent="0.25">
      <c r="A79" s="18"/>
      <c r="B79" s="16" t="s">
        <v>305</v>
      </c>
      <c r="C79" s="16" t="s">
        <v>318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 x14ac:dyDescent="0.25">
      <c r="A80" s="18"/>
      <c r="B80" s="16" t="s">
        <v>305</v>
      </c>
      <c r="C80" s="16" t="s">
        <v>313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 x14ac:dyDescent="0.25">
      <c r="A81" s="18"/>
      <c r="B81" s="16" t="s">
        <v>305</v>
      </c>
      <c r="C81" s="16" t="s">
        <v>315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 x14ac:dyDescent="0.25">
      <c r="A82" s="18"/>
      <c r="B82" s="16" t="s">
        <v>305</v>
      </c>
      <c r="C82" s="16" t="s">
        <v>314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 x14ac:dyDescent="0.25">
      <c r="A83" s="18">
        <v>42169</v>
      </c>
      <c r="B83" s="16" t="s">
        <v>320</v>
      </c>
      <c r="C83" s="16" t="s">
        <v>314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 x14ac:dyDescent="0.25">
      <c r="A84" s="18"/>
      <c r="B84" s="16" t="s">
        <v>316</v>
      </c>
      <c r="C84" s="16" t="s">
        <v>281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 x14ac:dyDescent="0.25">
      <c r="A85" s="18"/>
      <c r="B85" s="16" t="s">
        <v>324</v>
      </c>
      <c r="C85" s="16" t="s">
        <v>281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 x14ac:dyDescent="0.25">
      <c r="A86" s="18"/>
      <c r="B86" s="16" t="s">
        <v>317</v>
      </c>
      <c r="C86" s="16" t="s">
        <v>277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 x14ac:dyDescent="0.25">
      <c r="A87" s="18">
        <v>42185</v>
      </c>
      <c r="B87" s="16" t="s">
        <v>331</v>
      </c>
      <c r="C87" s="16" t="s">
        <v>277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 x14ac:dyDescent="0.25">
      <c r="A88" s="18"/>
      <c r="B88" s="16" t="s">
        <v>323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 x14ac:dyDescent="0.25">
      <c r="A89" s="18">
        <v>42181</v>
      </c>
      <c r="B89" s="16" t="s">
        <v>308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 x14ac:dyDescent="0.25">
      <c r="A90" s="18">
        <v>42172</v>
      </c>
      <c r="B90" s="16" t="s">
        <v>322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 x14ac:dyDescent="0.25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 x14ac:dyDescent="0.25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 x14ac:dyDescent="0.25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 x14ac:dyDescent="0.25">
      <c r="A94" s="269" t="s">
        <v>347</v>
      </c>
      <c r="B94" s="270"/>
      <c r="C94" s="270"/>
      <c r="D94" s="270"/>
      <c r="E94" s="270"/>
      <c r="F94" s="270"/>
      <c r="G94" s="270"/>
      <c r="H94" s="270"/>
      <c r="I94" s="99">
        <f>I93</f>
        <v>-433838</v>
      </c>
      <c r="J94" s="99"/>
    </row>
    <row r="95" spans="1:10" ht="20.25" customHeight="1" x14ac:dyDescent="0.25">
      <c r="A95" s="18">
        <v>42187</v>
      </c>
      <c r="B95" s="16" t="s">
        <v>303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 x14ac:dyDescent="0.25">
      <c r="A96" s="18"/>
      <c r="B96" s="16" t="s">
        <v>301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 x14ac:dyDescent="0.25">
      <c r="A97" s="18">
        <v>42190</v>
      </c>
      <c r="B97" s="16" t="s">
        <v>303</v>
      </c>
      <c r="C97" s="16" t="s">
        <v>310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 x14ac:dyDescent="0.25">
      <c r="A98" s="18">
        <v>42190</v>
      </c>
      <c r="B98" s="16" t="s">
        <v>301</v>
      </c>
      <c r="C98" s="16" t="s">
        <v>310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 x14ac:dyDescent="0.25">
      <c r="A99" s="18">
        <v>42195</v>
      </c>
      <c r="B99" s="16" t="s">
        <v>303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 x14ac:dyDescent="0.25">
      <c r="A100" s="18"/>
      <c r="B100" s="16" t="s">
        <v>301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 x14ac:dyDescent="0.25">
      <c r="A101" s="18"/>
      <c r="B101" s="16" t="s">
        <v>326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 x14ac:dyDescent="0.25">
      <c r="A102" s="18">
        <v>42196</v>
      </c>
      <c r="B102" s="16" t="s">
        <v>303</v>
      </c>
      <c r="C102" s="16" t="s">
        <v>310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 x14ac:dyDescent="0.25">
      <c r="A103" s="18">
        <v>42202</v>
      </c>
      <c r="B103" s="16" t="s">
        <v>303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 x14ac:dyDescent="0.25">
      <c r="A104" s="18"/>
      <c r="B104" s="16" t="s">
        <v>301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 x14ac:dyDescent="0.25">
      <c r="A105" s="18"/>
      <c r="B105" s="16" t="s">
        <v>319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 x14ac:dyDescent="0.25">
      <c r="A106" s="18">
        <v>42206</v>
      </c>
      <c r="B106" s="16" t="s">
        <v>303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 x14ac:dyDescent="0.25">
      <c r="A107" s="18"/>
      <c r="B107" s="16" t="s">
        <v>321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 x14ac:dyDescent="0.25">
      <c r="A108" s="18">
        <v>42212</v>
      </c>
      <c r="B108" s="16" t="s">
        <v>321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 x14ac:dyDescent="0.25">
      <c r="A109" s="18"/>
      <c r="B109" s="16" t="s">
        <v>333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 x14ac:dyDescent="0.25">
      <c r="A110" s="18"/>
      <c r="B110" s="16" t="s">
        <v>303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 x14ac:dyDescent="0.25">
      <c r="A111" s="18"/>
      <c r="B111" s="16" t="s">
        <v>327</v>
      </c>
      <c r="C111" s="16" t="s">
        <v>281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 x14ac:dyDescent="0.25">
      <c r="A112" s="18">
        <v>42188</v>
      </c>
      <c r="B112" s="16" t="s">
        <v>330</v>
      </c>
      <c r="C112" s="16" t="s">
        <v>277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 x14ac:dyDescent="0.25">
      <c r="A113" s="18">
        <v>42194</v>
      </c>
      <c r="B113" s="16" t="s">
        <v>330</v>
      </c>
      <c r="C113" s="16" t="s">
        <v>277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 x14ac:dyDescent="0.25">
      <c r="A114" s="18">
        <v>42197</v>
      </c>
      <c r="B114" s="16" t="s">
        <v>331</v>
      </c>
      <c r="C114" s="16" t="s">
        <v>277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 x14ac:dyDescent="0.25">
      <c r="A115" s="18"/>
      <c r="B115" s="16" t="s">
        <v>330</v>
      </c>
      <c r="C115" s="16" t="s">
        <v>277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 x14ac:dyDescent="0.25">
      <c r="A116" s="18">
        <v>42214</v>
      </c>
      <c r="B116" s="16" t="s">
        <v>331</v>
      </c>
      <c r="C116" s="16" t="s">
        <v>277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 x14ac:dyDescent="0.25">
      <c r="A117" s="18"/>
      <c r="B117" s="16" t="s">
        <v>328</v>
      </c>
      <c r="C117" s="16" t="s">
        <v>314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 x14ac:dyDescent="0.25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 x14ac:dyDescent="0.25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 x14ac:dyDescent="0.25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 x14ac:dyDescent="0.25">
      <c r="A121" s="269" t="s">
        <v>348</v>
      </c>
      <c r="B121" s="270"/>
      <c r="C121" s="270"/>
      <c r="D121" s="270"/>
      <c r="E121" s="270"/>
      <c r="F121" s="270"/>
      <c r="G121" s="270"/>
      <c r="H121" s="270"/>
      <c r="I121" s="99">
        <f>I120</f>
        <v>-225994.5</v>
      </c>
      <c r="J121" s="99"/>
    </row>
    <row r="122" spans="1:10" ht="20.25" customHeight="1" x14ac:dyDescent="0.25">
      <c r="A122" s="18">
        <v>42217</v>
      </c>
      <c r="B122" s="16" t="s">
        <v>321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 x14ac:dyDescent="0.25">
      <c r="A123" s="18"/>
      <c r="B123" s="16" t="s">
        <v>334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 x14ac:dyDescent="0.25">
      <c r="A124" s="18">
        <v>42224</v>
      </c>
      <c r="B124" s="16" t="s">
        <v>303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 x14ac:dyDescent="0.25">
      <c r="A125" s="18"/>
      <c r="B125" s="16" t="s">
        <v>321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 x14ac:dyDescent="0.25">
      <c r="A126" s="18">
        <v>42228</v>
      </c>
      <c r="B126" s="16" t="s">
        <v>321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 x14ac:dyDescent="0.25">
      <c r="A127" s="18">
        <v>42223</v>
      </c>
      <c r="B127" s="16" t="s">
        <v>321</v>
      </c>
      <c r="C127" s="16" t="s">
        <v>340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 x14ac:dyDescent="0.25">
      <c r="A128" s="18">
        <v>42230</v>
      </c>
      <c r="B128" s="16" t="s">
        <v>303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 x14ac:dyDescent="0.25">
      <c r="A129" s="18">
        <v>42243</v>
      </c>
      <c r="B129" s="16" t="s">
        <v>303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 x14ac:dyDescent="0.25">
      <c r="A130" s="18"/>
      <c r="B130" s="16" t="s">
        <v>303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 x14ac:dyDescent="0.25">
      <c r="A131" s="18">
        <v>42221</v>
      </c>
      <c r="B131" s="16" t="s">
        <v>158</v>
      </c>
      <c r="C131" s="16" t="s">
        <v>314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 x14ac:dyDescent="0.25">
      <c r="A132" s="18">
        <v>42226</v>
      </c>
      <c r="B132" s="16" t="s">
        <v>158</v>
      </c>
      <c r="C132" s="16" t="s">
        <v>314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 x14ac:dyDescent="0.25">
      <c r="A133" s="18"/>
      <c r="B133" s="16" t="s">
        <v>158</v>
      </c>
      <c r="C133" s="16" t="s">
        <v>342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 x14ac:dyDescent="0.25">
      <c r="A134" s="18"/>
      <c r="B134" s="16" t="s">
        <v>158</v>
      </c>
      <c r="C134" s="16" t="s">
        <v>315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 x14ac:dyDescent="0.25">
      <c r="A135" s="18"/>
      <c r="B135" s="16" t="s">
        <v>158</v>
      </c>
      <c r="C135" s="16" t="s">
        <v>341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 x14ac:dyDescent="0.25">
      <c r="A136" s="18">
        <v>42217</v>
      </c>
      <c r="B136" s="16" t="s">
        <v>308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 x14ac:dyDescent="0.25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 x14ac:dyDescent="0.25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 x14ac:dyDescent="0.25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 x14ac:dyDescent="0.25">
      <c r="A140" s="269" t="s">
        <v>349</v>
      </c>
      <c r="B140" s="270"/>
      <c r="C140" s="270"/>
      <c r="D140" s="270"/>
      <c r="E140" s="270"/>
      <c r="F140" s="270"/>
      <c r="G140" s="270"/>
      <c r="H140" s="270"/>
      <c r="I140" s="99">
        <f>I139</f>
        <v>-92729.3</v>
      </c>
      <c r="J140" s="99"/>
    </row>
    <row r="141" spans="1:10" ht="20.25" customHeight="1" x14ac:dyDescent="0.25">
      <c r="A141" s="18">
        <v>42258</v>
      </c>
      <c r="B141" s="16" t="s">
        <v>303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 x14ac:dyDescent="0.25">
      <c r="A142" s="18">
        <v>42263</v>
      </c>
      <c r="B142" s="16" t="s">
        <v>303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 x14ac:dyDescent="0.25">
      <c r="A143" s="18">
        <v>42268</v>
      </c>
      <c r="B143" s="16" t="s">
        <v>350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 x14ac:dyDescent="0.25">
      <c r="A144" s="18"/>
      <c r="B144" s="16" t="s">
        <v>351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 x14ac:dyDescent="0.25">
      <c r="A145" s="18"/>
      <c r="B145" s="16" t="s">
        <v>303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 x14ac:dyDescent="0.25">
      <c r="A146" s="18">
        <v>42271</v>
      </c>
      <c r="B146" s="16" t="s">
        <v>303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 x14ac:dyDescent="0.25">
      <c r="A147" s="18">
        <v>42275</v>
      </c>
      <c r="B147" s="16" t="s">
        <v>303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 x14ac:dyDescent="0.25">
      <c r="A148" s="18">
        <v>42217</v>
      </c>
      <c r="B148" s="16" t="s">
        <v>309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 x14ac:dyDescent="0.25">
      <c r="A149" s="18">
        <v>42261</v>
      </c>
      <c r="B149" s="16" t="s">
        <v>208</v>
      </c>
      <c r="C149" s="16" t="s">
        <v>341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 x14ac:dyDescent="0.25">
      <c r="A150" s="18">
        <v>42272</v>
      </c>
      <c r="B150" s="16" t="s">
        <v>208</v>
      </c>
      <c r="C150" s="16" t="s">
        <v>341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 x14ac:dyDescent="0.25">
      <c r="A151" s="18">
        <v>42272</v>
      </c>
      <c r="B151" s="16" t="s">
        <v>352</v>
      </c>
      <c r="C151" s="16" t="s">
        <v>341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 x14ac:dyDescent="0.25">
      <c r="A152" s="18">
        <v>42277</v>
      </c>
      <c r="B152" s="16" t="s">
        <v>208</v>
      </c>
      <c r="C152" s="16" t="s">
        <v>341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 x14ac:dyDescent="0.25">
      <c r="A153" s="18">
        <v>42254</v>
      </c>
      <c r="B153" s="16" t="s">
        <v>158</v>
      </c>
      <c r="C153" s="16" t="s">
        <v>314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 x14ac:dyDescent="0.25">
      <c r="A154" s="18"/>
      <c r="B154" s="16" t="s">
        <v>158</v>
      </c>
      <c r="C154" s="16" t="s">
        <v>342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 x14ac:dyDescent="0.25">
      <c r="A155" s="18"/>
      <c r="B155" s="16" t="s">
        <v>158</v>
      </c>
      <c r="C155" s="16" t="s">
        <v>343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 x14ac:dyDescent="0.25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 x14ac:dyDescent="0.25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 x14ac:dyDescent="0.25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 x14ac:dyDescent="0.25">
      <c r="A159" s="269" t="s">
        <v>353</v>
      </c>
      <c r="B159" s="270"/>
      <c r="C159" s="270"/>
      <c r="D159" s="270"/>
      <c r="E159" s="270"/>
      <c r="F159" s="270"/>
      <c r="G159" s="270"/>
      <c r="H159" s="270"/>
      <c r="I159" s="99">
        <f>I158</f>
        <v>-261663.69999999998</v>
      </c>
      <c r="J159" s="99"/>
    </row>
    <row r="160" spans="1:10" ht="20.25" customHeight="1" x14ac:dyDescent="0.25">
      <c r="A160" s="18">
        <v>42284</v>
      </c>
      <c r="B160" s="16" t="s">
        <v>301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 x14ac:dyDescent="0.25">
      <c r="A161" s="18"/>
      <c r="B161" s="16" t="s">
        <v>303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 x14ac:dyDescent="0.25">
      <c r="A162" s="18">
        <v>42288</v>
      </c>
      <c r="B162" s="16" t="s">
        <v>163</v>
      </c>
      <c r="C162" s="16" t="s">
        <v>394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 x14ac:dyDescent="0.25">
      <c r="A163" s="18">
        <v>42293</v>
      </c>
      <c r="B163" s="16" t="s">
        <v>301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 x14ac:dyDescent="0.25">
      <c r="A164" s="18"/>
      <c r="B164" s="16" t="s">
        <v>303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 x14ac:dyDescent="0.25">
      <c r="A165" s="18">
        <v>42302</v>
      </c>
      <c r="B165" s="16" t="s">
        <v>303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 x14ac:dyDescent="0.25">
      <c r="A166" s="18"/>
      <c r="B166" s="16" t="s">
        <v>301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 x14ac:dyDescent="0.25">
      <c r="A167" s="18">
        <v>42308</v>
      </c>
      <c r="B167" s="16" t="s">
        <v>301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 x14ac:dyDescent="0.25">
      <c r="A168" s="18"/>
      <c r="B168" s="16" t="s">
        <v>303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 x14ac:dyDescent="0.25">
      <c r="A169" s="18">
        <v>42284</v>
      </c>
      <c r="B169" s="16" t="s">
        <v>309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 x14ac:dyDescent="0.25">
      <c r="A170" s="18">
        <v>42293</v>
      </c>
      <c r="B170" s="16" t="s">
        <v>309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 x14ac:dyDescent="0.25">
      <c r="A171" s="18">
        <v>42302</v>
      </c>
      <c r="B171" s="16" t="s">
        <v>309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 x14ac:dyDescent="0.25">
      <c r="A172" s="18">
        <v>42308</v>
      </c>
      <c r="B172" s="16" t="s">
        <v>309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 x14ac:dyDescent="0.25">
      <c r="A173" s="18">
        <v>42302</v>
      </c>
      <c r="B173" s="16" t="s">
        <v>308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 x14ac:dyDescent="0.25">
      <c r="A174" s="18"/>
      <c r="B174" s="16" t="s">
        <v>158</v>
      </c>
      <c r="C174" s="16" t="s">
        <v>341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 x14ac:dyDescent="0.25">
      <c r="A175" s="18"/>
      <c r="B175" s="16" t="s">
        <v>158</v>
      </c>
      <c r="C175" s="16" t="s">
        <v>395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 x14ac:dyDescent="0.25">
      <c r="A176" s="18"/>
      <c r="B176" s="16" t="s">
        <v>158</v>
      </c>
      <c r="C176" s="16" t="s">
        <v>343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 x14ac:dyDescent="0.25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 x14ac:dyDescent="0.25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 x14ac:dyDescent="0.25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 x14ac:dyDescent="0.25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 x14ac:dyDescent="0.25">
      <c r="A181" s="269" t="s">
        <v>406</v>
      </c>
      <c r="B181" s="270"/>
      <c r="C181" s="270"/>
      <c r="D181" s="270"/>
      <c r="E181" s="270"/>
      <c r="F181" s="270"/>
      <c r="G181" s="270"/>
      <c r="H181" s="270"/>
      <c r="I181" s="99">
        <f>I180</f>
        <v>-29693.799999999945</v>
      </c>
      <c r="J181" s="99"/>
    </row>
    <row r="182" spans="1:10" ht="20.25" customHeight="1" x14ac:dyDescent="0.25">
      <c r="A182" s="18">
        <v>42316</v>
      </c>
      <c r="B182" s="16" t="s">
        <v>301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 x14ac:dyDescent="0.25">
      <c r="A183" s="18"/>
      <c r="B183" s="16" t="s">
        <v>303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 x14ac:dyDescent="0.25">
      <c r="A184" s="18">
        <v>42328</v>
      </c>
      <c r="B184" s="16" t="s">
        <v>301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 x14ac:dyDescent="0.25">
      <c r="A185" s="18"/>
      <c r="B185" s="16" t="s">
        <v>303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 x14ac:dyDescent="0.25">
      <c r="A186" s="18">
        <v>42342</v>
      </c>
      <c r="B186" s="16" t="s">
        <v>321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 x14ac:dyDescent="0.25">
      <c r="A187" s="18"/>
      <c r="B187" s="16" t="s">
        <v>423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 x14ac:dyDescent="0.25">
      <c r="A188" s="18"/>
      <c r="B188" s="16" t="s">
        <v>424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 x14ac:dyDescent="0.25">
      <c r="A189" s="18">
        <v>42348</v>
      </c>
      <c r="B189" s="16" t="s">
        <v>321</v>
      </c>
      <c r="C189" s="16" t="s">
        <v>394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 x14ac:dyDescent="0.25">
      <c r="A190" s="18"/>
      <c r="B190" s="16" t="s">
        <v>303</v>
      </c>
      <c r="C190" s="16" t="s">
        <v>394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 x14ac:dyDescent="0.25">
      <c r="A191" s="18">
        <v>42356</v>
      </c>
      <c r="B191" s="16" t="s">
        <v>301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 x14ac:dyDescent="0.25">
      <c r="A192" s="18"/>
      <c r="B192" s="16" t="s">
        <v>321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 x14ac:dyDescent="0.25">
      <c r="A193" s="18"/>
      <c r="B193" s="16" t="s">
        <v>303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 x14ac:dyDescent="0.25">
      <c r="A194" s="18">
        <v>42328</v>
      </c>
      <c r="B194" s="16" t="s">
        <v>309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 x14ac:dyDescent="0.25">
      <c r="A195" s="18">
        <v>42310</v>
      </c>
      <c r="B195" s="31" t="s">
        <v>158</v>
      </c>
      <c r="C195" s="16" t="s">
        <v>343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 x14ac:dyDescent="0.25">
      <c r="A196" s="18">
        <v>42309</v>
      </c>
      <c r="B196" s="31" t="s">
        <v>158</v>
      </c>
      <c r="C196" s="16" t="s">
        <v>343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 x14ac:dyDescent="0.25">
      <c r="A197" s="18">
        <v>42309</v>
      </c>
      <c r="B197" s="31" t="s">
        <v>407</v>
      </c>
      <c r="C197" s="16" t="s">
        <v>343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 x14ac:dyDescent="0.25">
      <c r="A198" s="18">
        <v>42333</v>
      </c>
      <c r="B198" s="31" t="s">
        <v>158</v>
      </c>
      <c r="C198" s="31" t="s">
        <v>341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 x14ac:dyDescent="0.25">
      <c r="A199" s="18">
        <v>42333</v>
      </c>
      <c r="B199" s="31" t="s">
        <v>158</v>
      </c>
      <c r="C199" s="31" t="s">
        <v>341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 x14ac:dyDescent="0.25">
      <c r="A200" s="18">
        <v>42311</v>
      </c>
      <c r="B200" s="31" t="s">
        <v>407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 x14ac:dyDescent="0.25">
      <c r="A201" s="18">
        <v>42320</v>
      </c>
      <c r="B201" s="31" t="s">
        <v>407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 x14ac:dyDescent="0.25">
      <c r="A202" s="18">
        <v>42330</v>
      </c>
      <c r="B202" s="16" t="s">
        <v>325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 x14ac:dyDescent="0.25">
      <c r="A203" s="18">
        <v>42342</v>
      </c>
      <c r="B203" s="16" t="s">
        <v>258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 x14ac:dyDescent="0.25">
      <c r="A204" s="18">
        <v>42347</v>
      </c>
      <c r="B204" s="16" t="s">
        <v>258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 x14ac:dyDescent="0.25">
      <c r="A205" s="18">
        <v>42347</v>
      </c>
      <c r="B205" s="16" t="s">
        <v>425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 x14ac:dyDescent="0.25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 x14ac:dyDescent="0.25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 x14ac:dyDescent="0.25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 x14ac:dyDescent="0.25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 x14ac:dyDescent="0.25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 x14ac:dyDescent="0.25">
      <c r="A211" s="18">
        <v>42364</v>
      </c>
      <c r="B211" s="16" t="s">
        <v>303</v>
      </c>
      <c r="C211" s="16" t="s">
        <v>394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 x14ac:dyDescent="0.25">
      <c r="A212" s="18"/>
      <c r="B212" s="16" t="s">
        <v>301</v>
      </c>
      <c r="C212" s="16" t="s">
        <v>394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 x14ac:dyDescent="0.25">
      <c r="A213" s="18"/>
      <c r="B213" s="16" t="s">
        <v>426</v>
      </c>
      <c r="C213" s="16" t="s">
        <v>394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343</v>
      </c>
    </row>
    <row r="214" spans="1:10" ht="20.25" customHeight="1" x14ac:dyDescent="0.25">
      <c r="A214" s="18"/>
      <c r="B214" s="16" t="s">
        <v>308</v>
      </c>
      <c r="C214" s="16" t="s">
        <v>343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 x14ac:dyDescent="0.25">
      <c r="A215" s="269" t="s">
        <v>427</v>
      </c>
      <c r="B215" s="270"/>
      <c r="C215" s="270"/>
      <c r="D215" s="270"/>
      <c r="E215" s="270"/>
      <c r="F215" s="270"/>
      <c r="G215" s="270"/>
      <c r="H215" s="270"/>
      <c r="I215" s="99">
        <f>I214</f>
        <v>36338.200000000128</v>
      </c>
      <c r="J215" s="99"/>
    </row>
    <row r="216" spans="1:10" ht="20.25" customHeight="1" x14ac:dyDescent="0.25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 x14ac:dyDescent="0.25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 x14ac:dyDescent="0.25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 x14ac:dyDescent="0.25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 x14ac:dyDescent="0.25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 x14ac:dyDescent="0.25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 x14ac:dyDescent="0.25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 x14ac:dyDescent="0.25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 x14ac:dyDescent="0.25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 x14ac:dyDescent="0.25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 x14ac:dyDescent="0.25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 x14ac:dyDescent="0.25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 x14ac:dyDescent="0.25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 x14ac:dyDescent="0.25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 x14ac:dyDescent="0.25">
      <c r="A230" s="266" t="s">
        <v>14</v>
      </c>
      <c r="B230" s="266"/>
      <c r="C230" s="266"/>
      <c r="D230" s="266"/>
      <c r="E230" s="266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 x14ac:dyDescent="0.25">
      <c r="H231" s="187"/>
      <c r="I231" s="10"/>
    </row>
  </sheetData>
  <autoFilter ref="A9:J230"/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 x14ac:dyDescent="0.25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 x14ac:dyDescent="0.25">
      <c r="A1" s="268" t="s">
        <v>38</v>
      </c>
      <c r="B1" s="268"/>
      <c r="C1" s="268"/>
      <c r="D1" s="268"/>
      <c r="E1" s="268"/>
      <c r="I1" s="162"/>
      <c r="J1" s="162"/>
    </row>
    <row r="2" spans="1:10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268"/>
      <c r="H2" s="268"/>
      <c r="I2" s="162"/>
      <c r="J2" s="162"/>
    </row>
    <row r="3" spans="1:10" s="161" customFormat="1" ht="18.75" customHeight="1" x14ac:dyDescent="0.25">
      <c r="A3" s="268" t="s">
        <v>40</v>
      </c>
      <c r="B3" s="268"/>
      <c r="C3" s="204"/>
      <c r="D3" s="268" t="s">
        <v>41</v>
      </c>
      <c r="E3" s="268"/>
      <c r="F3" s="268"/>
      <c r="G3" s="204"/>
      <c r="H3" s="204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  <c r="J5" s="267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65" t="s">
        <v>396</v>
      </c>
      <c r="B7" s="265"/>
      <c r="C7" s="202"/>
    </row>
    <row r="8" spans="1:10" ht="18.75" hidden="1" customHeight="1" x14ac:dyDescent="0.25">
      <c r="I8" s="208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8"/>
      <c r="B10" s="16" t="s">
        <v>397</v>
      </c>
      <c r="C10" s="16" t="s">
        <v>255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 x14ac:dyDescent="0.25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 x14ac:dyDescent="0.25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 x14ac:dyDescent="0.25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 x14ac:dyDescent="0.25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 x14ac:dyDescent="0.25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 x14ac:dyDescent="0.25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 x14ac:dyDescent="0.25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 x14ac:dyDescent="0.25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 x14ac:dyDescent="0.25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 x14ac:dyDescent="0.25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 x14ac:dyDescent="0.25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 x14ac:dyDescent="0.25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 x14ac:dyDescent="0.25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 x14ac:dyDescent="0.25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 x14ac:dyDescent="0.25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 x14ac:dyDescent="0.25">
      <c r="A26" s="266" t="s">
        <v>14</v>
      </c>
      <c r="B26" s="266"/>
      <c r="C26" s="266"/>
      <c r="D26" s="266"/>
      <c r="E26" s="266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 x14ac:dyDescent="0.25">
      <c r="H27" s="208"/>
      <c r="I27" s="208"/>
    </row>
  </sheetData>
  <autoFilter ref="A9:J9"/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0000"/>
  </sheetPr>
  <dimension ref="A1:I108"/>
  <sheetViews>
    <sheetView topLeftCell="A7" workbookViewId="0">
      <pane ySplit="3" topLeftCell="A81" activePane="bottomLeft" state="frozen"/>
      <selection activeCell="D75" sqref="D75"/>
      <selection pane="bottomLeft" activeCell="D92" sqref="D92"/>
    </sheetView>
  </sheetViews>
  <sheetFormatPr defaultRowHeight="21.75" customHeight="1" x14ac:dyDescent="0.25"/>
  <cols>
    <col min="1" max="1" width="11.5703125" style="4" customWidth="1"/>
    <col min="2" max="2" width="19.85546875" style="4" customWidth="1"/>
    <col min="3" max="3" width="11.8554687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 x14ac:dyDescent="0.25">
      <c r="A1" s="254" t="s">
        <v>38</v>
      </c>
      <c r="B1" s="254"/>
      <c r="C1" s="254"/>
      <c r="D1" s="254"/>
      <c r="G1" s="54"/>
      <c r="H1" s="54"/>
    </row>
    <row r="2" spans="1:9" s="52" customFormat="1" ht="18.75" customHeight="1" x14ac:dyDescent="0.25">
      <c r="A2" s="254" t="s">
        <v>37</v>
      </c>
      <c r="B2" s="254"/>
      <c r="C2" s="254"/>
      <c r="D2" s="254"/>
      <c r="E2" s="254"/>
      <c r="F2" s="254"/>
      <c r="G2" s="54"/>
      <c r="H2" s="54"/>
    </row>
    <row r="3" spans="1:9" s="52" customFormat="1" ht="18.75" customHeight="1" x14ac:dyDescent="0.25">
      <c r="A3" s="254" t="s">
        <v>40</v>
      </c>
      <c r="B3" s="254"/>
      <c r="C3" s="254" t="s">
        <v>41</v>
      </c>
      <c r="D3" s="254"/>
      <c r="E3" s="254"/>
      <c r="F3" s="51"/>
      <c r="G3" s="54"/>
      <c r="H3" s="54"/>
    </row>
    <row r="4" spans="1:9" ht="9.75" customHeight="1" x14ac:dyDescent="0.25">
      <c r="C4" s="4"/>
      <c r="D4" s="4"/>
      <c r="E4" s="4"/>
      <c r="F4" s="4"/>
      <c r="H4" s="6"/>
    </row>
    <row r="5" spans="1:9" s="50" customFormat="1" ht="29.25" customHeight="1" x14ac:dyDescent="0.25">
      <c r="A5" s="253" t="s">
        <v>47</v>
      </c>
      <c r="B5" s="253"/>
      <c r="C5" s="253"/>
      <c r="D5" s="253"/>
      <c r="E5" s="253"/>
      <c r="F5" s="253"/>
      <c r="G5" s="253"/>
      <c r="H5" s="253"/>
      <c r="I5" s="76"/>
    </row>
    <row r="6" spans="1:9" ht="9.75" customHeight="1" x14ac:dyDescent="0.25">
      <c r="C6" s="4"/>
      <c r="D6" s="4"/>
      <c r="E6" s="4"/>
      <c r="F6" s="4"/>
      <c r="H6" s="6"/>
    </row>
    <row r="7" spans="1:9" ht="21" customHeight="1" x14ac:dyDescent="0.25">
      <c r="A7" s="244" t="s">
        <v>46</v>
      </c>
      <c r="B7" s="244"/>
      <c r="C7" s="243" t="s">
        <v>42</v>
      </c>
      <c r="D7" s="243"/>
      <c r="E7" s="264" t="s">
        <v>43</v>
      </c>
      <c r="F7" s="264"/>
      <c r="H7" s="6"/>
    </row>
    <row r="8" spans="1:9" s="55" customFormat="1" ht="18" customHeight="1" x14ac:dyDescent="0.25">
      <c r="C8" s="142" t="s">
        <v>151</v>
      </c>
      <c r="D8" s="56"/>
      <c r="E8" s="56"/>
      <c r="F8" s="56"/>
      <c r="G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 x14ac:dyDescent="0.25">
      <c r="A10" s="278" t="s">
        <v>77</v>
      </c>
      <c r="B10" s="279"/>
      <c r="C10" s="279"/>
      <c r="D10" s="279"/>
      <c r="E10" s="279"/>
      <c r="F10" s="279"/>
      <c r="G10" s="48">
        <v>451789</v>
      </c>
      <c r="H10" s="48"/>
      <c r="I10" s="77"/>
    </row>
    <row r="11" spans="1:9" ht="21.75" hidden="1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 x14ac:dyDescent="0.25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 x14ac:dyDescent="0.25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 x14ac:dyDescent="0.25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 x14ac:dyDescent="0.25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 x14ac:dyDescent="0.25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 x14ac:dyDescent="0.25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 x14ac:dyDescent="0.25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 x14ac:dyDescent="0.25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 x14ac:dyDescent="0.25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 x14ac:dyDescent="0.25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 x14ac:dyDescent="0.25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 x14ac:dyDescent="0.25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 x14ac:dyDescent="0.25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 x14ac:dyDescent="0.25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 x14ac:dyDescent="0.25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 x14ac:dyDescent="0.25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 x14ac:dyDescent="0.25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 x14ac:dyDescent="0.25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 x14ac:dyDescent="0.25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 x14ac:dyDescent="0.25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 x14ac:dyDescent="0.25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 x14ac:dyDescent="0.25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 x14ac:dyDescent="0.25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 x14ac:dyDescent="0.25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 x14ac:dyDescent="0.25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 x14ac:dyDescent="0.25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 x14ac:dyDescent="0.25">
      <c r="A38" s="278" t="s">
        <v>246</v>
      </c>
      <c r="B38" s="279"/>
      <c r="C38" s="279"/>
      <c r="D38" s="279"/>
      <c r="E38" s="279"/>
      <c r="F38" s="279"/>
      <c r="G38" s="48">
        <f>G37</f>
        <v>85826</v>
      </c>
      <c r="H38" s="48"/>
      <c r="I38" s="77"/>
    </row>
    <row r="39" spans="1:9" ht="21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 x14ac:dyDescent="0.25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 x14ac:dyDescent="0.25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 x14ac:dyDescent="0.25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 x14ac:dyDescent="0.25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80" si="5">IF(B43&lt;&gt;"",G42+E43-F43,0)</f>
        <v>349682</v>
      </c>
      <c r="H43" s="31"/>
    </row>
    <row r="44" spans="1:9" ht="21" hidden="1" customHeight="1" x14ac:dyDescent="0.25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 x14ac:dyDescent="0.25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 x14ac:dyDescent="0.25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 x14ac:dyDescent="0.25">
      <c r="A47" s="24"/>
      <c r="B47" s="25" t="s">
        <v>253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 x14ac:dyDescent="0.25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 x14ac:dyDescent="0.25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 x14ac:dyDescent="0.25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 x14ac:dyDescent="0.25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 x14ac:dyDescent="0.25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 x14ac:dyDescent="0.25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 x14ac:dyDescent="0.25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 x14ac:dyDescent="0.25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 x14ac:dyDescent="0.25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 x14ac:dyDescent="0.25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 x14ac:dyDescent="0.25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 x14ac:dyDescent="0.25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 x14ac:dyDescent="0.25">
      <c r="A60" s="278" t="s">
        <v>373</v>
      </c>
      <c r="B60" s="279"/>
      <c r="C60" s="279"/>
      <c r="D60" s="279"/>
      <c r="E60" s="279"/>
      <c r="F60" s="279"/>
      <c r="G60" s="48">
        <f>G59</f>
        <v>0</v>
      </c>
      <c r="H60" s="48"/>
      <c r="I60" s="77"/>
    </row>
    <row r="61" spans="1:9" ht="21" hidden="1" customHeight="1" x14ac:dyDescent="0.25">
      <c r="A61" s="24">
        <v>42258</v>
      </c>
      <c r="B61" s="31" t="s">
        <v>374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hidden="1" customHeight="1" x14ac:dyDescent="0.25">
      <c r="A62" s="24"/>
      <c r="B62" s="31" t="s">
        <v>375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hidden="1" customHeight="1" x14ac:dyDescent="0.25">
      <c r="A63" s="24">
        <v>42264</v>
      </c>
      <c r="B63" s="31" t="s">
        <v>248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332</v>
      </c>
    </row>
    <row r="64" spans="1:9" ht="21" hidden="1" customHeight="1" x14ac:dyDescent="0.25">
      <c r="A64" s="24">
        <v>42271</v>
      </c>
      <c r="B64" s="31" t="s">
        <v>374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9" ht="21" hidden="1" customHeight="1" x14ac:dyDescent="0.25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9" ht="21" hidden="1" customHeight="1" x14ac:dyDescent="0.25">
      <c r="A66" s="24"/>
      <c r="B66" s="31" t="s">
        <v>376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9" ht="21" hidden="1" customHeight="1" x14ac:dyDescent="0.25">
      <c r="A67" s="24">
        <v>42265</v>
      </c>
      <c r="B67" s="31" t="s">
        <v>374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377</v>
      </c>
    </row>
    <row r="68" spans="1:9" ht="21" hidden="1" customHeight="1" x14ac:dyDescent="0.25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9" ht="21" hidden="1" customHeight="1" x14ac:dyDescent="0.25">
      <c r="A69" s="24">
        <v>42311</v>
      </c>
      <c r="B69" s="31" t="s">
        <v>17</v>
      </c>
      <c r="C69" s="26"/>
      <c r="D69" s="27"/>
      <c r="E69" s="27">
        <f t="shared" ref="E69:E99" si="6">C69*D69</f>
        <v>0</v>
      </c>
      <c r="F69" s="29">
        <v>300000</v>
      </c>
      <c r="G69" s="27">
        <f t="shared" si="5"/>
        <v>321726.5</v>
      </c>
      <c r="H69" s="24"/>
    </row>
    <row r="70" spans="1:9" ht="21" hidden="1" customHeight="1" x14ac:dyDescent="0.25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9" s="49" customFormat="1" ht="21.75" hidden="1" customHeight="1" x14ac:dyDescent="0.25">
      <c r="A71" s="278" t="s">
        <v>437</v>
      </c>
      <c r="B71" s="279"/>
      <c r="C71" s="279"/>
      <c r="D71" s="279"/>
      <c r="E71" s="279"/>
      <c r="F71" s="279"/>
      <c r="G71" s="48">
        <f>G70</f>
        <v>0</v>
      </c>
      <c r="H71" s="48"/>
      <c r="I71" s="77"/>
    </row>
    <row r="72" spans="1:9" ht="21" customHeight="1" x14ac:dyDescent="0.25">
      <c r="A72" s="24">
        <v>42311</v>
      </c>
      <c r="B72" s="31" t="s">
        <v>374</v>
      </c>
      <c r="C72" s="26">
        <v>7000</v>
      </c>
      <c r="D72" s="27">
        <v>48</v>
      </c>
      <c r="E72" s="27">
        <f>C72*D72</f>
        <v>336000</v>
      </c>
      <c r="F72" s="29"/>
      <c r="G72" s="27">
        <f>IF(B72&lt;&gt;"",G70+E72-F72,0)</f>
        <v>336000</v>
      </c>
      <c r="H72" s="31" t="s">
        <v>377</v>
      </c>
    </row>
    <row r="73" spans="1:9" ht="21" customHeight="1" x14ac:dyDescent="0.25">
      <c r="A73" s="24"/>
      <c r="B73" s="31" t="s">
        <v>248</v>
      </c>
      <c r="C73" s="26">
        <v>3000</v>
      </c>
      <c r="D73" s="27">
        <v>14.5</v>
      </c>
      <c r="E73" s="27">
        <f>C73*D73</f>
        <v>43500</v>
      </c>
      <c r="F73" s="29"/>
      <c r="G73" s="27">
        <f t="shared" si="5"/>
        <v>379500</v>
      </c>
      <c r="H73" s="31" t="s">
        <v>332</v>
      </c>
    </row>
    <row r="74" spans="1:9" ht="21" customHeight="1" x14ac:dyDescent="0.25">
      <c r="A74" s="24">
        <v>42315</v>
      </c>
      <c r="B74" s="31" t="s">
        <v>410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500750</v>
      </c>
      <c r="H74" s="31" t="s">
        <v>377</v>
      </c>
    </row>
    <row r="75" spans="1:9" ht="21" customHeight="1" x14ac:dyDescent="0.25">
      <c r="A75" s="24">
        <v>42317</v>
      </c>
      <c r="B75" s="31" t="s">
        <v>410</v>
      </c>
      <c r="C75" s="26">
        <v>2500</v>
      </c>
      <c r="D75" s="27">
        <v>48.5</v>
      </c>
      <c r="E75" s="27">
        <f t="shared" si="6"/>
        <v>121250</v>
      </c>
      <c r="F75" s="29"/>
      <c r="G75" s="27">
        <f t="shared" si="5"/>
        <v>622000</v>
      </c>
      <c r="H75" s="31" t="s">
        <v>377</v>
      </c>
    </row>
    <row r="76" spans="1:9" ht="21" customHeight="1" x14ac:dyDescent="0.25">
      <c r="A76" s="24"/>
      <c r="B76" s="31" t="s">
        <v>410</v>
      </c>
      <c r="C76" s="26">
        <v>1500</v>
      </c>
      <c r="D76" s="27">
        <v>49</v>
      </c>
      <c r="E76" s="27">
        <f t="shared" si="6"/>
        <v>73500</v>
      </c>
      <c r="F76" s="29"/>
      <c r="G76" s="27">
        <f t="shared" si="5"/>
        <v>695500</v>
      </c>
      <c r="H76" s="31" t="s">
        <v>377</v>
      </c>
    </row>
    <row r="77" spans="1:9" ht="21" customHeight="1" x14ac:dyDescent="0.25">
      <c r="A77" s="24">
        <v>42320</v>
      </c>
      <c r="B77" s="31" t="s">
        <v>163</v>
      </c>
      <c r="C77" s="26">
        <v>2000</v>
      </c>
      <c r="D77" s="27">
        <v>14.5</v>
      </c>
      <c r="E77" s="27">
        <f t="shared" si="6"/>
        <v>29000</v>
      </c>
      <c r="F77" s="29"/>
      <c r="G77" s="27">
        <f t="shared" si="5"/>
        <v>724500</v>
      </c>
      <c r="H77" s="31" t="s">
        <v>332</v>
      </c>
    </row>
    <row r="78" spans="1:9" ht="21" customHeight="1" x14ac:dyDescent="0.25">
      <c r="A78" s="24">
        <v>42330</v>
      </c>
      <c r="B78" s="31" t="s">
        <v>325</v>
      </c>
      <c r="C78" s="26">
        <v>2518</v>
      </c>
      <c r="D78" s="27">
        <v>10</v>
      </c>
      <c r="E78" s="27">
        <f t="shared" si="6"/>
        <v>25180</v>
      </c>
      <c r="F78" s="29"/>
      <c r="G78" s="27">
        <f t="shared" si="5"/>
        <v>749680</v>
      </c>
      <c r="H78" s="31" t="s">
        <v>332</v>
      </c>
    </row>
    <row r="79" spans="1:9" ht="21" customHeight="1" x14ac:dyDescent="0.25">
      <c r="A79" s="24">
        <v>42342</v>
      </c>
      <c r="B79" s="31" t="s">
        <v>258</v>
      </c>
      <c r="C79" s="26">
        <v>8758</v>
      </c>
      <c r="D79" s="27">
        <v>7.7</v>
      </c>
      <c r="E79" s="27">
        <f t="shared" si="6"/>
        <v>67436.600000000006</v>
      </c>
      <c r="F79" s="29"/>
      <c r="G79" s="27">
        <f t="shared" si="5"/>
        <v>817116.6</v>
      </c>
      <c r="H79" s="31" t="s">
        <v>332</v>
      </c>
    </row>
    <row r="80" spans="1:9" ht="21" customHeight="1" x14ac:dyDescent="0.25">
      <c r="A80" s="24">
        <v>42347</v>
      </c>
      <c r="B80" s="31" t="s">
        <v>258</v>
      </c>
      <c r="C80" s="26">
        <v>5351</v>
      </c>
      <c r="D80" s="27">
        <v>5.8</v>
      </c>
      <c r="E80" s="27">
        <f t="shared" si="6"/>
        <v>31035.8</v>
      </c>
      <c r="F80" s="29"/>
      <c r="G80" s="27">
        <f t="shared" si="5"/>
        <v>848152.4</v>
      </c>
      <c r="H80" s="31" t="s">
        <v>332</v>
      </c>
    </row>
    <row r="81" spans="1:8" ht="21" customHeight="1" x14ac:dyDescent="0.25">
      <c r="A81" s="24"/>
      <c r="B81" s="31" t="s">
        <v>425</v>
      </c>
      <c r="C81" s="26">
        <v>2277</v>
      </c>
      <c r="D81" s="27">
        <v>7.7</v>
      </c>
      <c r="E81" s="27">
        <f t="shared" si="6"/>
        <v>17532.900000000001</v>
      </c>
      <c r="F81" s="29"/>
      <c r="G81" s="27">
        <f t="shared" ref="G81:G99" si="7">IF(B81&lt;&gt;"",G80+E81-F81,0)</f>
        <v>865685.3</v>
      </c>
      <c r="H81" s="31" t="s">
        <v>332</v>
      </c>
    </row>
    <row r="82" spans="1:8" ht="21" customHeight="1" x14ac:dyDescent="0.25">
      <c r="A82" s="24">
        <v>42343</v>
      </c>
      <c r="B82" s="31" t="s">
        <v>410</v>
      </c>
      <c r="C82" s="26">
        <v>1920</v>
      </c>
      <c r="D82" s="27">
        <v>48.5</v>
      </c>
      <c r="E82" s="27">
        <f t="shared" si="6"/>
        <v>93120</v>
      </c>
      <c r="F82" s="29"/>
      <c r="G82" s="27">
        <f t="shared" si="7"/>
        <v>958805.3</v>
      </c>
      <c r="H82" s="24" t="s">
        <v>44</v>
      </c>
    </row>
    <row r="83" spans="1:8" ht="21" customHeight="1" x14ac:dyDescent="0.25">
      <c r="A83" s="24">
        <v>42348</v>
      </c>
      <c r="B83" s="31" t="s">
        <v>410</v>
      </c>
      <c r="C83" s="26">
        <v>5000</v>
      </c>
      <c r="D83" s="27">
        <v>48.5</v>
      </c>
      <c r="E83" s="27">
        <f t="shared" si="6"/>
        <v>242500</v>
      </c>
      <c r="F83" s="29"/>
      <c r="G83" s="27">
        <f t="shared" ref="G83:G98" si="8">IF(B83&lt;&gt;"",G82+E83-F83,0)</f>
        <v>1201305.3</v>
      </c>
      <c r="H83" s="24" t="s">
        <v>394</v>
      </c>
    </row>
    <row r="84" spans="1:8" ht="21" customHeight="1" x14ac:dyDescent="0.25">
      <c r="A84" s="24">
        <v>42360</v>
      </c>
      <c r="B84" s="31" t="s">
        <v>17</v>
      </c>
      <c r="C84" s="26"/>
      <c r="D84" s="27"/>
      <c r="E84" s="27">
        <f t="shared" ref="E84:E92" si="9">C84*D84</f>
        <v>0</v>
      </c>
      <c r="F84" s="29">
        <v>400000</v>
      </c>
      <c r="G84" s="27">
        <f t="shared" si="8"/>
        <v>801305.3</v>
      </c>
      <c r="H84" s="24"/>
    </row>
    <row r="85" spans="1:8" ht="21" customHeight="1" x14ac:dyDescent="0.25">
      <c r="A85" s="24">
        <v>42373</v>
      </c>
      <c r="B85" s="31" t="s">
        <v>248</v>
      </c>
      <c r="C85" s="26">
        <v>6519</v>
      </c>
      <c r="D85" s="27">
        <v>6</v>
      </c>
      <c r="E85" s="27">
        <f t="shared" si="9"/>
        <v>39114</v>
      </c>
      <c r="F85" s="29"/>
      <c r="G85" s="27">
        <f t="shared" si="8"/>
        <v>840419.3</v>
      </c>
      <c r="H85" s="31" t="s">
        <v>332</v>
      </c>
    </row>
    <row r="86" spans="1:8" ht="21" customHeight="1" x14ac:dyDescent="0.25">
      <c r="A86" s="24">
        <v>42374</v>
      </c>
      <c r="B86" s="31" t="s">
        <v>248</v>
      </c>
      <c r="C86" s="26">
        <v>6394</v>
      </c>
      <c r="D86" s="27">
        <v>5.6</v>
      </c>
      <c r="E86" s="27">
        <f t="shared" si="9"/>
        <v>35806.399999999994</v>
      </c>
      <c r="F86" s="29"/>
      <c r="G86" s="27">
        <f t="shared" si="8"/>
        <v>876225.70000000007</v>
      </c>
      <c r="H86" s="24" t="s">
        <v>394</v>
      </c>
    </row>
    <row r="87" spans="1:8" ht="21" customHeight="1" x14ac:dyDescent="0.25">
      <c r="A87" s="24">
        <v>42374</v>
      </c>
      <c r="B87" s="31" t="s">
        <v>17</v>
      </c>
      <c r="C87" s="26"/>
      <c r="D87" s="27"/>
      <c r="E87" s="27">
        <f t="shared" si="9"/>
        <v>0</v>
      </c>
      <c r="F87" s="29">
        <v>200000</v>
      </c>
      <c r="G87" s="27">
        <f t="shared" si="8"/>
        <v>676225.70000000007</v>
      </c>
      <c r="H87" s="24"/>
    </row>
    <row r="88" spans="1:8" ht="21" customHeight="1" x14ac:dyDescent="0.25">
      <c r="A88" s="24">
        <v>42375</v>
      </c>
      <c r="B88" s="31" t="s">
        <v>248</v>
      </c>
      <c r="C88" s="26">
        <v>6709</v>
      </c>
      <c r="D88" s="27">
        <v>5.6</v>
      </c>
      <c r="E88" s="27">
        <f t="shared" si="9"/>
        <v>37570.399999999994</v>
      </c>
      <c r="F88" s="29"/>
      <c r="G88" s="27">
        <f t="shared" si="8"/>
        <v>713796.10000000009</v>
      </c>
      <c r="H88" s="31" t="s">
        <v>332</v>
      </c>
    </row>
    <row r="89" spans="1:8" ht="21" customHeight="1" x14ac:dyDescent="0.25">
      <c r="A89" s="24">
        <v>42376</v>
      </c>
      <c r="B89" s="31" t="s">
        <v>248</v>
      </c>
      <c r="C89" s="26">
        <v>9017</v>
      </c>
      <c r="D89" s="27">
        <v>5.8</v>
      </c>
      <c r="E89" s="27">
        <f t="shared" si="9"/>
        <v>52298.6</v>
      </c>
      <c r="F89" s="29"/>
      <c r="G89" s="27">
        <f t="shared" si="8"/>
        <v>766094.70000000007</v>
      </c>
      <c r="H89" s="24" t="s">
        <v>394</v>
      </c>
    </row>
    <row r="90" spans="1:8" ht="21" customHeight="1" x14ac:dyDescent="0.25">
      <c r="A90" s="24">
        <v>42389</v>
      </c>
      <c r="B90" s="31" t="s">
        <v>248</v>
      </c>
      <c r="C90" s="26">
        <v>17322</v>
      </c>
      <c r="D90" s="27">
        <v>6.8</v>
      </c>
      <c r="E90" s="27">
        <f t="shared" si="9"/>
        <v>117789.59999999999</v>
      </c>
      <c r="F90" s="29"/>
      <c r="G90" s="27">
        <f t="shared" si="8"/>
        <v>883884.3</v>
      </c>
      <c r="H90" s="24" t="s">
        <v>394</v>
      </c>
    </row>
    <row r="91" spans="1:8" ht="21" customHeight="1" x14ac:dyDescent="0.25">
      <c r="A91" s="24">
        <v>42390</v>
      </c>
      <c r="B91" s="31" t="s">
        <v>248</v>
      </c>
      <c r="C91" s="26">
        <v>22649</v>
      </c>
      <c r="D91" s="27">
        <v>6.5</v>
      </c>
      <c r="E91" s="27">
        <f t="shared" si="9"/>
        <v>147218.5</v>
      </c>
      <c r="F91" s="29"/>
      <c r="G91" s="27">
        <f t="shared" si="8"/>
        <v>1031102.8</v>
      </c>
      <c r="H91" s="24" t="s">
        <v>394</v>
      </c>
    </row>
    <row r="92" spans="1:8" ht="21" customHeight="1" x14ac:dyDescent="0.25">
      <c r="A92" s="24">
        <v>42440</v>
      </c>
      <c r="B92" s="31" t="s">
        <v>17</v>
      </c>
      <c r="C92" s="26"/>
      <c r="D92" s="27"/>
      <c r="E92" s="27">
        <f t="shared" si="9"/>
        <v>0</v>
      </c>
      <c r="F92" s="29">
        <v>300000</v>
      </c>
      <c r="G92" s="27">
        <f t="shared" si="8"/>
        <v>731102.8</v>
      </c>
      <c r="H92" s="24"/>
    </row>
    <row r="93" spans="1:8" ht="21" customHeight="1" x14ac:dyDescent="0.25">
      <c r="A93" s="24">
        <v>42502</v>
      </c>
      <c r="B93" s="31" t="s">
        <v>17</v>
      </c>
      <c r="C93" s="26"/>
      <c r="D93" s="27"/>
      <c r="E93" s="27">
        <f t="shared" si="6"/>
        <v>0</v>
      </c>
      <c r="F93" s="29">
        <v>400000</v>
      </c>
      <c r="G93" s="27">
        <f t="shared" si="8"/>
        <v>331102.80000000005</v>
      </c>
      <c r="H93" s="24"/>
    </row>
    <row r="94" spans="1:8" ht="21" hidden="1" customHeight="1" x14ac:dyDescent="0.25">
      <c r="A94" s="24"/>
      <c r="B94" s="31"/>
      <c r="C94" s="26"/>
      <c r="D94" s="27"/>
      <c r="E94" s="27">
        <f t="shared" ref="E94:E98" si="10">C94*D94</f>
        <v>0</v>
      </c>
      <c r="F94" s="29"/>
      <c r="G94" s="27">
        <f t="shared" si="8"/>
        <v>0</v>
      </c>
      <c r="H94" s="24"/>
    </row>
    <row r="95" spans="1:8" ht="21" hidden="1" customHeight="1" x14ac:dyDescent="0.25">
      <c r="A95" s="24"/>
      <c r="B95" s="31"/>
      <c r="C95" s="26"/>
      <c r="D95" s="27"/>
      <c r="E95" s="27">
        <f t="shared" si="10"/>
        <v>0</v>
      </c>
      <c r="F95" s="29"/>
      <c r="G95" s="27">
        <f t="shared" si="8"/>
        <v>0</v>
      </c>
      <c r="H95" s="24"/>
    </row>
    <row r="96" spans="1:8" ht="21" hidden="1" customHeight="1" x14ac:dyDescent="0.25">
      <c r="A96" s="24"/>
      <c r="B96" s="31"/>
      <c r="C96" s="26"/>
      <c r="D96" s="27"/>
      <c r="E96" s="27">
        <f t="shared" si="10"/>
        <v>0</v>
      </c>
      <c r="F96" s="29"/>
      <c r="G96" s="27">
        <f t="shared" si="8"/>
        <v>0</v>
      </c>
      <c r="H96" s="24"/>
    </row>
    <row r="97" spans="1:9" ht="21" hidden="1" customHeight="1" x14ac:dyDescent="0.25">
      <c r="A97" s="24"/>
      <c r="B97" s="31"/>
      <c r="C97" s="26"/>
      <c r="D97" s="27"/>
      <c r="E97" s="27">
        <f t="shared" si="10"/>
        <v>0</v>
      </c>
      <c r="F97" s="29"/>
      <c r="G97" s="27">
        <f t="shared" si="8"/>
        <v>0</v>
      </c>
      <c r="H97" s="24"/>
    </row>
    <row r="98" spans="1:9" ht="21" hidden="1" customHeight="1" x14ac:dyDescent="0.25">
      <c r="A98" s="24"/>
      <c r="B98" s="31"/>
      <c r="C98" s="26"/>
      <c r="D98" s="27"/>
      <c r="E98" s="27">
        <f t="shared" si="10"/>
        <v>0</v>
      </c>
      <c r="F98" s="29"/>
      <c r="G98" s="27">
        <f t="shared" si="8"/>
        <v>0</v>
      </c>
      <c r="H98" s="24"/>
    </row>
    <row r="99" spans="1:9" ht="21" customHeight="1" x14ac:dyDescent="0.25">
      <c r="A99" s="24"/>
      <c r="B99" s="31"/>
      <c r="C99" s="26"/>
      <c r="D99" s="27"/>
      <c r="E99" s="27">
        <f t="shared" si="6"/>
        <v>0</v>
      </c>
      <c r="F99" s="29"/>
      <c r="G99" s="27">
        <f t="shared" si="7"/>
        <v>0</v>
      </c>
      <c r="H99" s="24"/>
    </row>
    <row r="100" spans="1:9" s="37" customFormat="1" ht="21.75" customHeight="1" x14ac:dyDescent="0.25">
      <c r="A100" s="241" t="s">
        <v>14</v>
      </c>
      <c r="B100" s="241"/>
      <c r="C100" s="241"/>
      <c r="D100" s="241"/>
      <c r="E100" s="68">
        <f>SUM(E11:E99)+G10</f>
        <v>6250279.7000000002</v>
      </c>
      <c r="F100" s="68">
        <f>SUM(F11:F99)+H10</f>
        <v>5919176.9000000004</v>
      </c>
      <c r="G100" s="68">
        <f>(E100-F100)</f>
        <v>331102.79999999981</v>
      </c>
      <c r="H100" s="69"/>
    </row>
    <row r="102" spans="1:9" s="111" customFormat="1" ht="21" customHeight="1" x14ac:dyDescent="0.25">
      <c r="A102" s="108"/>
      <c r="B102" s="114" t="s">
        <v>95</v>
      </c>
      <c r="C102" s="109"/>
      <c r="D102" s="110"/>
      <c r="E102" s="280">
        <f>G100*1000</f>
        <v>331102799.99999982</v>
      </c>
      <c r="F102" s="280"/>
      <c r="G102" s="115" t="s">
        <v>84</v>
      </c>
      <c r="H102" s="110"/>
      <c r="I102" s="110"/>
    </row>
    <row r="103" spans="1:9" s="111" customFormat="1" ht="21" customHeight="1" x14ac:dyDescent="0.25">
      <c r="A103" s="108"/>
      <c r="B103" s="114" t="s">
        <v>85</v>
      </c>
      <c r="C103" s="112" t="str">
        <f>[2]!VND(E102, TRUE)</f>
        <v>Ba trăm ba mươi mốt triệu, một trăm lẻ hai ngàn, tám trăm đồng</v>
      </c>
      <c r="D103" s="110"/>
      <c r="E103" s="110"/>
      <c r="F103" s="113"/>
      <c r="G103" s="110"/>
      <c r="H103" s="110"/>
      <c r="I103" s="110"/>
    </row>
    <row r="104" spans="1:9" ht="21.75" hidden="1" customHeight="1" x14ac:dyDescent="0.25"/>
    <row r="105" spans="1:9" ht="15.75" hidden="1" customHeight="1" x14ac:dyDescent="0.25">
      <c r="E105" s="281" t="s">
        <v>89</v>
      </c>
      <c r="F105" s="281"/>
      <c r="G105" s="281"/>
      <c r="H105" s="281"/>
    </row>
    <row r="106" spans="1:9" ht="21.75" hidden="1" customHeight="1" x14ac:dyDescent="0.25">
      <c r="A106" s="15" t="s">
        <v>81</v>
      </c>
      <c r="B106" s="14"/>
      <c r="E106" s="277" t="s">
        <v>82</v>
      </c>
      <c r="F106" s="277"/>
      <c r="G106" s="277"/>
      <c r="H106" s="277"/>
    </row>
    <row r="107" spans="1:9" ht="21.75" hidden="1" customHeight="1" x14ac:dyDescent="0.25"/>
    <row r="108" spans="1:9" ht="21.75" hidden="1" customHeight="1" x14ac:dyDescent="0.25"/>
  </sheetData>
  <autoFilter ref="A9:H9"/>
  <sortState ref="A84:J92">
    <sortCondition ref="A84:A92"/>
  </sortState>
  <mergeCells count="16">
    <mergeCell ref="A5:H5"/>
    <mergeCell ref="A7:B7"/>
    <mergeCell ref="C7:D7"/>
    <mergeCell ref="E7:F7"/>
    <mergeCell ref="A1:D1"/>
    <mergeCell ref="A2:F2"/>
    <mergeCell ref="A3:B3"/>
    <mergeCell ref="C3:E3"/>
    <mergeCell ref="E106:H106"/>
    <mergeCell ref="A100:D100"/>
    <mergeCell ref="A10:F10"/>
    <mergeCell ref="E102:F102"/>
    <mergeCell ref="E105:H105"/>
    <mergeCell ref="A38:F38"/>
    <mergeCell ref="A60:F60"/>
    <mergeCell ref="A71:F71"/>
  </mergeCells>
  <phoneticPr fontId="5" type="noConversion"/>
  <pageMargins left="0.34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 x14ac:dyDescent="0.25">
      <c r="A1" s="268" t="s">
        <v>38</v>
      </c>
      <c r="B1" s="268"/>
      <c r="C1" s="268"/>
      <c r="D1" s="268"/>
      <c r="E1" s="268"/>
      <c r="H1" s="162"/>
      <c r="I1" s="162"/>
    </row>
    <row r="2" spans="1:9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268"/>
      <c r="H2" s="162"/>
      <c r="I2" s="162"/>
    </row>
    <row r="3" spans="1:9" s="161" customFormat="1" ht="18.75" customHeight="1" x14ac:dyDescent="0.25">
      <c r="A3" s="268" t="s">
        <v>40</v>
      </c>
      <c r="B3" s="268"/>
      <c r="C3" s="194"/>
      <c r="D3" s="268" t="s">
        <v>41</v>
      </c>
      <c r="E3" s="268"/>
      <c r="F3" s="268"/>
      <c r="G3" s="194"/>
      <c r="H3" s="162"/>
      <c r="I3" s="162"/>
    </row>
    <row r="4" spans="1:9" ht="9.75" customHeight="1" x14ac:dyDescent="0.25">
      <c r="D4" s="8"/>
      <c r="E4" s="8"/>
      <c r="F4" s="8"/>
      <c r="G4" s="8"/>
      <c r="I4" s="17"/>
    </row>
    <row r="5" spans="1:9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</row>
    <row r="6" spans="1:9" ht="9.75" customHeight="1" x14ac:dyDescent="0.25">
      <c r="D6" s="8"/>
      <c r="E6" s="8"/>
      <c r="F6" s="8"/>
      <c r="G6" s="8"/>
      <c r="I6" s="17"/>
    </row>
    <row r="7" spans="1:9" ht="21.75" customHeight="1" x14ac:dyDescent="0.25">
      <c r="A7" s="265" t="s">
        <v>339</v>
      </c>
      <c r="B7" s="265"/>
      <c r="C7" s="192"/>
    </row>
    <row r="8" spans="1:9" ht="18.75" customHeight="1" x14ac:dyDescent="0.25">
      <c r="H8" s="195"/>
    </row>
    <row r="9" spans="1:9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 x14ac:dyDescent="0.25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 x14ac:dyDescent="0.25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 x14ac:dyDescent="0.25">
      <c r="A12" s="18">
        <v>42158</v>
      </c>
      <c r="B12" s="16" t="s">
        <v>336</v>
      </c>
      <c r="C12" s="18" t="s">
        <v>332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 x14ac:dyDescent="0.25">
      <c r="A13" s="18"/>
      <c r="B13" s="16" t="s">
        <v>337</v>
      </c>
      <c r="C13" s="18" t="s">
        <v>332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 x14ac:dyDescent="0.25">
      <c r="A14" s="18">
        <v>42165</v>
      </c>
      <c r="B14" s="16" t="s">
        <v>258</v>
      </c>
      <c r="C14" s="18" t="s">
        <v>332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 x14ac:dyDescent="0.25">
      <c r="A15" s="18"/>
      <c r="B15" s="16" t="s">
        <v>325</v>
      </c>
      <c r="C15" s="18" t="s">
        <v>332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 x14ac:dyDescent="0.25">
      <c r="A16" s="18">
        <v>42169</v>
      </c>
      <c r="B16" s="16" t="s">
        <v>336</v>
      </c>
      <c r="C16" s="18" t="s">
        <v>332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 x14ac:dyDescent="0.25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 x14ac:dyDescent="0.25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 x14ac:dyDescent="0.25">
      <c r="A19" s="18">
        <v>42194</v>
      </c>
      <c r="B19" s="16" t="s">
        <v>336</v>
      </c>
      <c r="C19" s="18" t="s">
        <v>332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 x14ac:dyDescent="0.25">
      <c r="A20" s="18"/>
      <c r="B20" s="16" t="s">
        <v>325</v>
      </c>
      <c r="C20" s="18" t="s">
        <v>332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 x14ac:dyDescent="0.25">
      <c r="A21" s="18">
        <v>42200</v>
      </c>
      <c r="B21" s="16" t="s">
        <v>336</v>
      </c>
      <c r="C21" s="18" t="s">
        <v>332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 x14ac:dyDescent="0.25">
      <c r="A22" s="18"/>
      <c r="B22" s="16" t="s">
        <v>337</v>
      </c>
      <c r="C22" s="18" t="s">
        <v>332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 x14ac:dyDescent="0.25">
      <c r="A23" s="18"/>
      <c r="B23" s="16" t="s">
        <v>325</v>
      </c>
      <c r="C23" s="18" t="s">
        <v>332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 x14ac:dyDescent="0.25">
      <c r="A24" s="18">
        <v>42202</v>
      </c>
      <c r="B24" s="16" t="s">
        <v>325</v>
      </c>
      <c r="C24" s="18" t="s">
        <v>332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 x14ac:dyDescent="0.25">
      <c r="A25" s="18"/>
      <c r="B25" s="16" t="s">
        <v>336</v>
      </c>
      <c r="C25" s="18" t="s">
        <v>332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 x14ac:dyDescent="0.25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 x14ac:dyDescent="0.25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 x14ac:dyDescent="0.25">
      <c r="A28" s="18">
        <v>42207</v>
      </c>
      <c r="B28" s="16" t="s">
        <v>254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 x14ac:dyDescent="0.25">
      <c r="A29" s="18">
        <v>42216</v>
      </c>
      <c r="B29" s="16" t="s">
        <v>254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 x14ac:dyDescent="0.25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 x14ac:dyDescent="0.25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 x14ac:dyDescent="0.25">
      <c r="A32" s="18">
        <v>42221</v>
      </c>
      <c r="B32" s="16" t="s">
        <v>258</v>
      </c>
      <c r="C32" s="18" t="s">
        <v>332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 x14ac:dyDescent="0.25">
      <c r="A33" s="18">
        <v>42226</v>
      </c>
      <c r="B33" s="16" t="s">
        <v>325</v>
      </c>
      <c r="C33" s="18" t="s">
        <v>332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 x14ac:dyDescent="0.25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 x14ac:dyDescent="0.25">
      <c r="A35" s="18">
        <v>42184</v>
      </c>
      <c r="B35" s="16" t="s">
        <v>325</v>
      </c>
      <c r="C35" s="18" t="s">
        <v>332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 x14ac:dyDescent="0.25">
      <c r="A36" s="18">
        <v>42165</v>
      </c>
      <c r="B36" s="16" t="s">
        <v>325</v>
      </c>
      <c r="C36" s="18" t="s">
        <v>332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 x14ac:dyDescent="0.25">
      <c r="A37" s="18"/>
      <c r="B37" s="16" t="s">
        <v>258</v>
      </c>
      <c r="C37" s="18" t="s">
        <v>332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 x14ac:dyDescent="0.25">
      <c r="A38" s="18">
        <v>42225</v>
      </c>
      <c r="B38" s="16" t="s">
        <v>254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 x14ac:dyDescent="0.25">
      <c r="A39" s="18"/>
      <c r="B39" s="16" t="s">
        <v>338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 x14ac:dyDescent="0.25">
      <c r="A40" s="18">
        <v>42230</v>
      </c>
      <c r="B40" s="16" t="s">
        <v>254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 x14ac:dyDescent="0.25">
      <c r="A41" s="18">
        <v>42227</v>
      </c>
      <c r="B41" s="16" t="s">
        <v>308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 x14ac:dyDescent="0.25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 x14ac:dyDescent="0.25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 x14ac:dyDescent="0.25">
      <c r="A44" s="18">
        <v>42238</v>
      </c>
      <c r="B44" s="16" t="s">
        <v>254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 x14ac:dyDescent="0.25">
      <c r="A45" s="18">
        <v>42245</v>
      </c>
      <c r="B45" s="16" t="s">
        <v>254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 x14ac:dyDescent="0.25">
      <c r="A46" s="18">
        <v>42253</v>
      </c>
      <c r="B46" s="16" t="s">
        <v>254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 x14ac:dyDescent="0.25">
      <c r="A47" s="18">
        <v>42256</v>
      </c>
      <c r="B47" s="16" t="s">
        <v>254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 x14ac:dyDescent="0.25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 x14ac:dyDescent="0.25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 x14ac:dyDescent="0.25">
      <c r="A50" s="18">
        <v>42254</v>
      </c>
      <c r="B50" s="16" t="s">
        <v>158</v>
      </c>
      <c r="C50" s="18" t="s">
        <v>332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 x14ac:dyDescent="0.25">
      <c r="A51" s="18">
        <v>42264</v>
      </c>
      <c r="B51" s="16" t="s">
        <v>302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 x14ac:dyDescent="0.25">
      <c r="A52" s="18"/>
      <c r="B52" s="16" t="s">
        <v>378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 x14ac:dyDescent="0.25">
      <c r="A53" s="18"/>
      <c r="B53" s="16" t="s">
        <v>301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 x14ac:dyDescent="0.25">
      <c r="A54" s="18">
        <v>42271</v>
      </c>
      <c r="B54" s="16" t="s">
        <v>301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 x14ac:dyDescent="0.25">
      <c r="A55" s="18">
        <v>42276</v>
      </c>
      <c r="B55" s="16" t="s">
        <v>301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 x14ac:dyDescent="0.25">
      <c r="A56" s="18">
        <v>42271</v>
      </c>
      <c r="B56" s="16" t="s">
        <v>308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 x14ac:dyDescent="0.25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 x14ac:dyDescent="0.25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 x14ac:dyDescent="0.25">
      <c r="A59" s="18">
        <v>42295</v>
      </c>
      <c r="B59" s="16" t="s">
        <v>301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 x14ac:dyDescent="0.25">
      <c r="A60" s="18"/>
      <c r="B60" s="16" t="s">
        <v>302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 x14ac:dyDescent="0.25">
      <c r="A61" s="18">
        <v>42306</v>
      </c>
      <c r="B61" s="16" t="s">
        <v>301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 x14ac:dyDescent="0.25">
      <c r="A62" s="18">
        <v>42311</v>
      </c>
      <c r="B62" s="16" t="s">
        <v>301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 x14ac:dyDescent="0.25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 x14ac:dyDescent="0.25">
      <c r="A64" s="18">
        <v>42318</v>
      </c>
      <c r="B64" s="16" t="s">
        <v>254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 x14ac:dyDescent="0.25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 x14ac:dyDescent="0.25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 x14ac:dyDescent="0.25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 x14ac:dyDescent="0.25">
      <c r="A68" s="266" t="s">
        <v>14</v>
      </c>
      <c r="B68" s="266"/>
      <c r="C68" s="266"/>
      <c r="D68" s="266"/>
      <c r="E68" s="266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 x14ac:dyDescent="0.25">
      <c r="G69" s="195"/>
      <c r="H69" s="195"/>
    </row>
    <row r="70" spans="1:9" s="111" customFormat="1" ht="21" customHeight="1" x14ac:dyDescent="0.25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 x14ac:dyDescent="0.25">
      <c r="A71" s="108"/>
      <c r="B71" s="114" t="s">
        <v>85</v>
      </c>
      <c r="C71" s="114"/>
      <c r="D71" s="112" t="e">
        <f ca="1">[1]!VND(F70, TRUE)</f>
        <v>#NAME?</v>
      </c>
      <c r="E71" s="110"/>
      <c r="F71" s="110"/>
      <c r="G71" s="113"/>
      <c r="H71" s="110"/>
      <c r="I71" s="110"/>
    </row>
  </sheetData>
  <autoFilter ref="A9:I9"/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1" t="s">
        <v>38</v>
      </c>
      <c r="B1" s="251"/>
      <c r="C1" s="251"/>
      <c r="D1" s="251"/>
      <c r="F1" s="61"/>
      <c r="G1" s="62"/>
    </row>
    <row r="2" spans="1:8" s="60" customFormat="1" ht="18.75" customHeight="1" x14ac:dyDescent="0.25">
      <c r="A2" s="251" t="s">
        <v>37</v>
      </c>
      <c r="B2" s="251"/>
      <c r="C2" s="251"/>
      <c r="D2" s="251"/>
      <c r="E2" s="251"/>
      <c r="F2" s="61"/>
      <c r="G2" s="62"/>
    </row>
    <row r="3" spans="1:8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61"/>
      <c r="G3" s="62"/>
    </row>
    <row r="4" spans="1:8" ht="9.75" customHeight="1" x14ac:dyDescent="0.25"/>
    <row r="5" spans="1:8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</row>
    <row r="6" spans="1:8" ht="9.75" customHeight="1" x14ac:dyDescent="0.25"/>
    <row r="7" spans="1:8" ht="21.75" customHeight="1" x14ac:dyDescent="0.25">
      <c r="A7" s="244" t="s">
        <v>388</v>
      </c>
      <c r="B7" s="244"/>
      <c r="C7" s="272" t="s">
        <v>28</v>
      </c>
      <c r="D7" s="272"/>
    </row>
    <row r="8" spans="1:8" s="55" customFormat="1" ht="15.75" customHeight="1" x14ac:dyDescent="0.25">
      <c r="C8" s="273"/>
      <c r="D8" s="274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42254</v>
      </c>
      <c r="B10" s="31" t="s">
        <v>384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 x14ac:dyDescent="0.25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 x14ac:dyDescent="0.25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 x14ac:dyDescent="0.25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 x14ac:dyDescent="0.25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 x14ac:dyDescent="0.25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1" t="s">
        <v>14</v>
      </c>
      <c r="B27" s="241"/>
      <c r="C27" s="241"/>
      <c r="D27" s="241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 x14ac:dyDescent="0.25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 x14ac:dyDescent="0.25">
      <c r="A1" s="254" t="s">
        <v>38</v>
      </c>
      <c r="B1" s="254"/>
      <c r="C1" s="254"/>
      <c r="D1" s="254"/>
      <c r="G1" s="53"/>
      <c r="H1" s="54"/>
    </row>
    <row r="2" spans="1:9" s="52" customFormat="1" ht="18.75" customHeight="1" x14ac:dyDescent="0.25">
      <c r="A2" s="254" t="s">
        <v>37</v>
      </c>
      <c r="B2" s="254"/>
      <c r="C2" s="254"/>
      <c r="D2" s="254"/>
      <c r="E2" s="254"/>
      <c r="F2" s="254"/>
      <c r="G2" s="53"/>
      <c r="H2" s="54"/>
    </row>
    <row r="3" spans="1:9" s="52" customFormat="1" ht="18.75" customHeight="1" x14ac:dyDescent="0.25">
      <c r="A3" s="254" t="s">
        <v>40</v>
      </c>
      <c r="B3" s="254"/>
      <c r="C3" s="254" t="s">
        <v>41</v>
      </c>
      <c r="D3" s="254"/>
      <c r="E3" s="254"/>
      <c r="F3" s="51"/>
      <c r="G3" s="53"/>
      <c r="H3" s="54"/>
    </row>
    <row r="4" spans="1:9" ht="9.75" customHeight="1" x14ac:dyDescent="0.25">
      <c r="C4" s="4"/>
      <c r="D4" s="4"/>
      <c r="E4" s="4"/>
      <c r="F4" s="4"/>
    </row>
    <row r="5" spans="1:9" s="50" customFormat="1" ht="29.25" customHeight="1" x14ac:dyDescent="0.25">
      <c r="A5" s="253" t="s">
        <v>48</v>
      </c>
      <c r="B5" s="253"/>
      <c r="C5" s="253"/>
      <c r="D5" s="253"/>
      <c r="E5" s="253"/>
      <c r="F5" s="253"/>
      <c r="G5" s="253"/>
      <c r="H5" s="253"/>
      <c r="I5" s="253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65" t="s">
        <v>329</v>
      </c>
      <c r="B7" s="265"/>
      <c r="C7" s="243"/>
      <c r="D7" s="243"/>
      <c r="E7" s="264"/>
      <c r="F7" s="264"/>
      <c r="G7" s="13"/>
    </row>
    <row r="8" spans="1:9" s="55" customFormat="1" ht="20.25" customHeight="1" x14ac:dyDescent="0.25">
      <c r="B8" s="188"/>
      <c r="C8" s="57"/>
      <c r="D8" s="56"/>
      <c r="E8" s="56"/>
      <c r="F8" s="56"/>
      <c r="G8" s="56"/>
      <c r="H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 x14ac:dyDescent="0.25">
      <c r="A10" s="24">
        <v>42159</v>
      </c>
      <c r="B10" s="31" t="s">
        <v>330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332</v>
      </c>
    </row>
    <row r="11" spans="1:9" ht="19.5" customHeight="1" x14ac:dyDescent="0.25">
      <c r="A11" s="24">
        <v>42161</v>
      </c>
      <c r="B11" s="31" t="s">
        <v>331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332</v>
      </c>
    </row>
    <row r="12" spans="1:9" ht="19.5" customHeight="1" x14ac:dyDescent="0.25">
      <c r="A12" s="24">
        <v>42162</v>
      </c>
      <c r="B12" s="31" t="s">
        <v>331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332</v>
      </c>
    </row>
    <row r="13" spans="1:9" ht="20.25" customHeight="1" x14ac:dyDescent="0.25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 x14ac:dyDescent="0.25">
      <c r="A14" s="24">
        <v>42171</v>
      </c>
      <c r="B14" s="31" t="s">
        <v>331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 x14ac:dyDescent="0.25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 x14ac:dyDescent="0.25">
      <c r="A16" s="24">
        <v>42183</v>
      </c>
      <c r="B16" s="31" t="s">
        <v>330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 x14ac:dyDescent="0.25">
      <c r="A17" s="24">
        <v>42188</v>
      </c>
      <c r="B17" s="31" t="s">
        <v>330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332</v>
      </c>
    </row>
    <row r="18" spans="1:9" ht="19.5" customHeight="1" x14ac:dyDescent="0.25">
      <c r="A18" s="24">
        <v>42194</v>
      </c>
      <c r="B18" s="31" t="s">
        <v>330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332</v>
      </c>
    </row>
    <row r="19" spans="1:9" ht="19.5" customHeight="1" x14ac:dyDescent="0.25">
      <c r="A19" s="24">
        <v>42197</v>
      </c>
      <c r="B19" s="31" t="s">
        <v>331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332</v>
      </c>
    </row>
    <row r="20" spans="1:9" ht="19.5" customHeight="1" x14ac:dyDescent="0.25">
      <c r="A20" s="24"/>
      <c r="B20" s="31" t="s">
        <v>330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332</v>
      </c>
    </row>
    <row r="21" spans="1:9" ht="19.5" customHeight="1" x14ac:dyDescent="0.25">
      <c r="A21" s="24">
        <v>42185</v>
      </c>
      <c r="B21" s="31" t="s">
        <v>331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332</v>
      </c>
    </row>
    <row r="22" spans="1:9" ht="19.5" customHeight="1" x14ac:dyDescent="0.25">
      <c r="A22" s="24">
        <v>42214</v>
      </c>
      <c r="B22" s="31" t="s">
        <v>331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332</v>
      </c>
    </row>
    <row r="23" spans="1:9" ht="20.25" customHeight="1" x14ac:dyDescent="0.25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 x14ac:dyDescent="0.25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 x14ac:dyDescent="0.25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 x14ac:dyDescent="0.25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 x14ac:dyDescent="0.25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 x14ac:dyDescent="0.25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 x14ac:dyDescent="0.25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 x14ac:dyDescent="0.25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 x14ac:dyDescent="0.25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 x14ac:dyDescent="0.25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 x14ac:dyDescent="0.25">
      <c r="A33" s="241" t="s">
        <v>14</v>
      </c>
      <c r="B33" s="241"/>
      <c r="C33" s="241"/>
      <c r="D33" s="241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4" t="s">
        <v>389</v>
      </c>
      <c r="B7" s="244"/>
      <c r="C7" s="243" t="s">
        <v>390</v>
      </c>
      <c r="D7" s="243"/>
      <c r="E7" s="264" t="s">
        <v>29</v>
      </c>
      <c r="F7" s="264"/>
      <c r="G7" s="264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 x14ac:dyDescent="0.25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 x14ac:dyDescent="0.25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 x14ac:dyDescent="0.25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 x14ac:dyDescent="0.25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 x14ac:dyDescent="0.25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 x14ac:dyDescent="0.25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 x14ac:dyDescent="0.25">
      <c r="A25" s="241" t="s">
        <v>14</v>
      </c>
      <c r="B25" s="241"/>
      <c r="C25" s="241"/>
      <c r="D25" s="241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4" t="s">
        <v>391</v>
      </c>
      <c r="B7" s="244"/>
      <c r="C7" s="243" t="s">
        <v>31</v>
      </c>
      <c r="D7" s="243"/>
      <c r="E7" s="264" t="s">
        <v>29</v>
      </c>
      <c r="F7" s="264"/>
      <c r="G7" s="264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 x14ac:dyDescent="0.25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 x14ac:dyDescent="0.25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 x14ac:dyDescent="0.25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 x14ac:dyDescent="0.25">
      <c r="A18" s="241" t="s">
        <v>14</v>
      </c>
      <c r="B18" s="241"/>
      <c r="C18" s="241"/>
      <c r="D18" s="241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4" t="s">
        <v>392</v>
      </c>
      <c r="B7" s="244"/>
      <c r="C7" s="243" t="s">
        <v>28</v>
      </c>
      <c r="D7" s="243"/>
      <c r="E7" s="264" t="s">
        <v>29</v>
      </c>
      <c r="F7" s="264"/>
      <c r="G7" s="264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 x14ac:dyDescent="0.25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 x14ac:dyDescent="0.25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 x14ac:dyDescent="0.25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 x14ac:dyDescent="0.25">
      <c r="A22" s="241" t="s">
        <v>14</v>
      </c>
      <c r="B22" s="241"/>
      <c r="C22" s="241"/>
      <c r="D22" s="241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51" t="s">
        <v>38</v>
      </c>
      <c r="B1" s="251"/>
      <c r="C1" s="251"/>
      <c r="D1" s="251"/>
      <c r="E1" s="251"/>
      <c r="G1" s="92"/>
      <c r="I1" s="62"/>
      <c r="J1" s="62"/>
    </row>
    <row r="2" spans="1:11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251"/>
      <c r="I2" s="62"/>
      <c r="J2" s="62"/>
    </row>
    <row r="3" spans="1:11" s="60" customFormat="1" ht="18.75" customHeight="1" x14ac:dyDescent="0.25">
      <c r="A3" s="251" t="s">
        <v>40</v>
      </c>
      <c r="B3" s="251"/>
      <c r="C3" s="215"/>
      <c r="D3" s="251" t="s">
        <v>41</v>
      </c>
      <c r="E3" s="251"/>
      <c r="F3" s="251"/>
      <c r="G3" s="93"/>
      <c r="H3" s="215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17"/>
    </row>
    <row r="5" spans="1:11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</row>
    <row r="6" spans="1:11" ht="9.75" customHeight="1" x14ac:dyDescent="0.25">
      <c r="D6" s="4"/>
      <c r="E6" s="4"/>
      <c r="F6" s="4"/>
      <c r="G6" s="65"/>
      <c r="H6" s="4"/>
      <c r="J6" s="217"/>
    </row>
    <row r="7" spans="1:11" ht="21" customHeight="1" x14ac:dyDescent="0.25">
      <c r="A7" s="244" t="s">
        <v>401</v>
      </c>
      <c r="B7" s="244"/>
      <c r="C7" s="214"/>
      <c r="D7" s="243" t="s">
        <v>28</v>
      </c>
      <c r="E7" s="243"/>
      <c r="F7" s="264" t="s">
        <v>29</v>
      </c>
      <c r="G7" s="264"/>
      <c r="H7" s="264"/>
      <c r="J7" s="21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 x14ac:dyDescent="0.25">
      <c r="A10" s="24"/>
      <c r="B10" s="31" t="s">
        <v>158</v>
      </c>
      <c r="C10" s="31" t="s">
        <v>332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 x14ac:dyDescent="0.25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 x14ac:dyDescent="0.25">
      <c r="A12" s="24"/>
      <c r="B12" s="31" t="s">
        <v>158</v>
      </c>
      <c r="C12" s="31" t="s">
        <v>332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 x14ac:dyDescent="0.25">
      <c r="A13" s="24">
        <v>42306</v>
      </c>
      <c r="B13" s="31" t="s">
        <v>402</v>
      </c>
      <c r="C13" s="31" t="s">
        <v>394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 x14ac:dyDescent="0.25">
      <c r="A14" s="24">
        <v>42310</v>
      </c>
      <c r="B14" s="31" t="s">
        <v>158</v>
      </c>
      <c r="C14" s="31" t="s">
        <v>394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 x14ac:dyDescent="0.25">
      <c r="A15" s="24"/>
      <c r="B15" s="31" t="s">
        <v>158</v>
      </c>
      <c r="C15" s="31" t="s">
        <v>332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 x14ac:dyDescent="0.25">
      <c r="A16" s="24">
        <v>42309</v>
      </c>
      <c r="B16" s="31" t="s">
        <v>158</v>
      </c>
      <c r="C16" s="31" t="s">
        <v>332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 x14ac:dyDescent="0.25">
      <c r="A17" s="24"/>
      <c r="B17" s="31" t="s">
        <v>407</v>
      </c>
      <c r="C17" s="31" t="s">
        <v>332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 x14ac:dyDescent="0.25">
      <c r="A18" s="24">
        <v>42332</v>
      </c>
      <c r="B18" s="31" t="s">
        <v>420</v>
      </c>
      <c r="C18" s="31" t="s">
        <v>332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 x14ac:dyDescent="0.25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 x14ac:dyDescent="0.25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 x14ac:dyDescent="0.25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 x14ac:dyDescent="0.25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 x14ac:dyDescent="0.25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 x14ac:dyDescent="0.25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 x14ac:dyDescent="0.25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 x14ac:dyDescent="0.25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 x14ac:dyDescent="0.25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 x14ac:dyDescent="0.25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 x14ac:dyDescent="0.25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 x14ac:dyDescent="0.25">
      <c r="A30" s="241" t="s">
        <v>14</v>
      </c>
      <c r="B30" s="241"/>
      <c r="C30" s="241"/>
      <c r="D30" s="241"/>
      <c r="E30" s="241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/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4" t="s">
        <v>408</v>
      </c>
      <c r="B7" s="244"/>
      <c r="C7" s="243" t="s">
        <v>28</v>
      </c>
      <c r="D7" s="243"/>
      <c r="E7" s="264" t="s">
        <v>29</v>
      </c>
      <c r="F7" s="264"/>
      <c r="G7" s="264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 x14ac:dyDescent="0.25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 x14ac:dyDescent="0.25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 x14ac:dyDescent="0.25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 x14ac:dyDescent="0.25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1" t="s">
        <v>14</v>
      </c>
      <c r="B22" s="241"/>
      <c r="C22" s="241"/>
      <c r="D22" s="241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4" t="s">
        <v>409</v>
      </c>
      <c r="B7" s="244"/>
      <c r="C7" s="243" t="s">
        <v>28</v>
      </c>
      <c r="D7" s="243"/>
      <c r="E7" s="264" t="s">
        <v>29</v>
      </c>
      <c r="F7" s="264"/>
      <c r="G7" s="264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 x14ac:dyDescent="0.25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 x14ac:dyDescent="0.25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 x14ac:dyDescent="0.25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1" t="s">
        <v>14</v>
      </c>
      <c r="B22" s="241"/>
      <c r="C22" s="241"/>
      <c r="D22" s="241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C38"/>
  <sheetViews>
    <sheetView tabSelected="1" topLeftCell="C1" workbookViewId="0">
      <selection activeCell="E7" sqref="E7"/>
    </sheetView>
  </sheetViews>
  <sheetFormatPr defaultColWidth="21.7109375" defaultRowHeight="15" x14ac:dyDescent="0.25"/>
  <cols>
    <col min="1" max="1" width="25.42578125" style="80" hidden="1" customWidth="1"/>
    <col min="2" max="2" width="14.5703125" style="80" hidden="1" customWidth="1"/>
    <col min="3" max="3" width="9.5703125" style="80" customWidth="1"/>
    <col min="4" max="4" width="11.85546875" style="80" customWidth="1"/>
    <col min="5" max="5" width="9.5703125" style="80" customWidth="1"/>
    <col min="6" max="6" width="11.85546875" style="80" customWidth="1"/>
    <col min="7" max="7" width="9.5703125" style="80" customWidth="1"/>
    <col min="8" max="8" width="11.85546875" style="88" customWidth="1"/>
    <col min="9" max="9" width="9.5703125" style="88" customWidth="1"/>
    <col min="10" max="10" width="11.85546875" style="88" customWidth="1"/>
    <col min="11" max="11" width="9.5703125" style="88" customWidth="1"/>
    <col min="12" max="12" width="11.85546875" style="88" customWidth="1"/>
    <col min="13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 x14ac:dyDescent="0.25">
      <c r="A1" s="91" t="s">
        <v>49</v>
      </c>
      <c r="B1" s="89" t="s">
        <v>50</v>
      </c>
      <c r="C1" s="90" t="s">
        <v>455</v>
      </c>
      <c r="D1" s="90" t="s">
        <v>456</v>
      </c>
      <c r="E1" s="90" t="s">
        <v>455</v>
      </c>
      <c r="F1" s="90" t="s">
        <v>456</v>
      </c>
      <c r="G1" s="90" t="s">
        <v>455</v>
      </c>
      <c r="H1" s="90" t="s">
        <v>456</v>
      </c>
      <c r="I1" s="90" t="s">
        <v>455</v>
      </c>
      <c r="J1" s="90" t="s">
        <v>456</v>
      </c>
      <c r="K1" s="90" t="s">
        <v>455</v>
      </c>
      <c r="L1" s="90" t="s">
        <v>456</v>
      </c>
      <c r="Q1" s="90" t="s">
        <v>52</v>
      </c>
      <c r="R1" s="90" t="s">
        <v>53</v>
      </c>
      <c r="S1" s="90" t="s">
        <v>187</v>
      </c>
      <c r="T1" s="90" t="s">
        <v>100</v>
      </c>
      <c r="U1" s="90" t="s">
        <v>183</v>
      </c>
      <c r="V1" s="90" t="s">
        <v>184</v>
      </c>
      <c r="W1" s="90" t="s">
        <v>51</v>
      </c>
      <c r="X1" s="90" t="s">
        <v>178</v>
      </c>
      <c r="Y1" s="90" t="s">
        <v>54</v>
      </c>
      <c r="Z1" s="90" t="s">
        <v>55</v>
      </c>
      <c r="AA1" s="90" t="s">
        <v>56</v>
      </c>
      <c r="AB1" s="90" t="s">
        <v>7</v>
      </c>
      <c r="AC1" s="90" t="s">
        <v>62</v>
      </c>
      <c r="AD1" s="90" t="s">
        <v>64</v>
      </c>
      <c r="AE1" s="90" t="s">
        <v>69</v>
      </c>
      <c r="AF1" s="90" t="s">
        <v>83</v>
      </c>
      <c r="AG1" s="90" t="s">
        <v>87</v>
      </c>
      <c r="AH1" s="90" t="s">
        <v>90</v>
      </c>
      <c r="AI1" s="90" t="s">
        <v>91</v>
      </c>
      <c r="AJ1" s="90" t="s">
        <v>11</v>
      </c>
      <c r="AK1" s="90" t="s">
        <v>12</v>
      </c>
      <c r="AL1" s="90" t="s">
        <v>92</v>
      </c>
      <c r="AM1" s="90" t="s">
        <v>10</v>
      </c>
      <c r="AN1" s="90" t="s">
        <v>61</v>
      </c>
      <c r="AO1" s="90" t="s">
        <v>98</v>
      </c>
      <c r="AP1" s="90" t="s">
        <v>99</v>
      </c>
      <c r="AQ1" s="90" t="s">
        <v>105</v>
      </c>
      <c r="AR1" s="90" t="s">
        <v>110</v>
      </c>
      <c r="AS1" s="90" t="s">
        <v>114</v>
      </c>
      <c r="AT1" s="90" t="s">
        <v>117</v>
      </c>
      <c r="AU1" s="90" t="s">
        <v>116</v>
      </c>
      <c r="AV1" s="90" t="s">
        <v>119</v>
      </c>
      <c r="AW1" s="90" t="s">
        <v>149</v>
      </c>
      <c r="AX1" s="90" t="s">
        <v>147</v>
      </c>
      <c r="AY1" s="90" t="s">
        <v>148</v>
      </c>
      <c r="AZ1" s="90" t="s">
        <v>150</v>
      </c>
      <c r="BA1" s="90" t="s">
        <v>153</v>
      </c>
      <c r="BB1" s="90" t="s">
        <v>154</v>
      </c>
      <c r="BC1" s="90" t="s">
        <v>159</v>
      </c>
    </row>
    <row r="2" spans="1:55" s="156" customFormat="1" ht="62.25" hidden="1" customHeight="1" x14ac:dyDescent="0.25">
      <c r="H2" s="157"/>
      <c r="I2" s="90" t="s">
        <v>454</v>
      </c>
      <c r="J2" s="157"/>
      <c r="K2" s="157"/>
      <c r="L2" s="157"/>
      <c r="M2" s="157"/>
      <c r="N2" s="157"/>
      <c r="O2" s="157"/>
      <c r="P2" s="157" t="s">
        <v>190</v>
      </c>
      <c r="Q2" s="157" t="s">
        <v>191</v>
      </c>
      <c r="R2" s="157"/>
      <c r="S2" s="157" t="s">
        <v>192</v>
      </c>
      <c r="AL2" s="156" t="s">
        <v>121</v>
      </c>
      <c r="AM2" s="156" t="s">
        <v>122</v>
      </c>
      <c r="AN2" s="157" t="s">
        <v>123</v>
      </c>
      <c r="AO2" s="157" t="s">
        <v>124</v>
      </c>
      <c r="AP2" s="157" t="s">
        <v>125</v>
      </c>
      <c r="AQ2" s="156" t="s">
        <v>126</v>
      </c>
      <c r="AR2" s="156" t="s">
        <v>121</v>
      </c>
      <c r="AS2" s="156" t="s">
        <v>122</v>
      </c>
      <c r="AT2" s="157" t="s">
        <v>123</v>
      </c>
      <c r="AU2" s="157" t="s">
        <v>124</v>
      </c>
      <c r="AV2" s="157" t="s">
        <v>125</v>
      </c>
      <c r="AW2" s="156" t="s">
        <v>126</v>
      </c>
    </row>
    <row r="3" spans="1:55" ht="18" customHeight="1" x14ac:dyDescent="0.25"/>
    <row r="4" spans="1:55" s="133" customFormat="1" ht="45.75" customHeight="1" x14ac:dyDescent="0.25">
      <c r="B4" s="90"/>
      <c r="C4" s="90" t="s">
        <v>209</v>
      </c>
      <c r="D4" s="90" t="s">
        <v>210</v>
      </c>
      <c r="E4" s="90" t="s">
        <v>218</v>
      </c>
      <c r="F4" s="90" t="s">
        <v>211</v>
      </c>
      <c r="G4" s="90" t="s">
        <v>100</v>
      </c>
      <c r="H4" s="90" t="s">
        <v>212</v>
      </c>
      <c r="I4" s="90" t="s">
        <v>213</v>
      </c>
      <c r="J4" s="90" t="s">
        <v>214</v>
      </c>
      <c r="K4" s="90" t="s">
        <v>12</v>
      </c>
      <c r="L4" s="90" t="s">
        <v>91</v>
      </c>
      <c r="M4" s="90"/>
      <c r="N4" s="90"/>
      <c r="O4" s="90"/>
      <c r="P4" s="90"/>
      <c r="Q4" s="90"/>
      <c r="AL4" s="133" t="s">
        <v>121</v>
      </c>
      <c r="AM4" s="133" t="s">
        <v>122</v>
      </c>
      <c r="AN4" s="90" t="s">
        <v>123</v>
      </c>
      <c r="AO4" s="90" t="s">
        <v>124</v>
      </c>
      <c r="AP4" s="90" t="s">
        <v>125</v>
      </c>
      <c r="AQ4" s="133" t="s">
        <v>126</v>
      </c>
      <c r="AR4" s="133" t="s">
        <v>121</v>
      </c>
      <c r="AS4" s="133" t="s">
        <v>122</v>
      </c>
      <c r="AT4" s="90" t="s">
        <v>123</v>
      </c>
      <c r="AU4" s="90" t="s">
        <v>124</v>
      </c>
      <c r="AV4" s="90" t="s">
        <v>125</v>
      </c>
      <c r="AW4" s="133" t="s">
        <v>126</v>
      </c>
    </row>
    <row r="5" spans="1:55" ht="18" customHeight="1" x14ac:dyDescent="0.25"/>
    <row r="6" spans="1:55" s="133" customFormat="1" ht="45.75" customHeight="1" x14ac:dyDescent="0.25">
      <c r="C6" s="90" t="s">
        <v>215</v>
      </c>
      <c r="D6" s="90" t="s">
        <v>216</v>
      </c>
      <c r="E6" s="90" t="s">
        <v>217</v>
      </c>
      <c r="F6" s="90" t="s">
        <v>219</v>
      </c>
      <c r="G6" s="90" t="s">
        <v>61</v>
      </c>
      <c r="H6" s="90" t="s">
        <v>220</v>
      </c>
      <c r="I6" s="90" t="s">
        <v>221</v>
      </c>
      <c r="J6" s="90" t="s">
        <v>222</v>
      </c>
      <c r="K6" s="90" t="s">
        <v>178</v>
      </c>
      <c r="L6" s="90" t="s">
        <v>83</v>
      </c>
      <c r="M6" s="90"/>
      <c r="N6" s="90"/>
      <c r="O6" s="90"/>
      <c r="P6" s="90"/>
      <c r="Q6" s="90"/>
      <c r="AL6" s="133" t="s">
        <v>121</v>
      </c>
      <c r="AM6" s="133" t="s">
        <v>122</v>
      </c>
      <c r="AN6" s="90" t="s">
        <v>123</v>
      </c>
      <c r="AO6" s="90" t="s">
        <v>124</v>
      </c>
      <c r="AP6" s="90" t="s">
        <v>125</v>
      </c>
      <c r="AQ6" s="133" t="s">
        <v>126</v>
      </c>
      <c r="AR6" s="133" t="s">
        <v>121</v>
      </c>
      <c r="AS6" s="133" t="s">
        <v>122</v>
      </c>
      <c r="AT6" s="90" t="s">
        <v>123</v>
      </c>
      <c r="AU6" s="90" t="s">
        <v>124</v>
      </c>
      <c r="AV6" s="90" t="s">
        <v>125</v>
      </c>
      <c r="AW6" s="133" t="s">
        <v>126</v>
      </c>
    </row>
    <row r="7" spans="1:55" ht="18" customHeight="1" x14ac:dyDescent="0.25"/>
    <row r="8" spans="1:55" s="133" customFormat="1" ht="45.75" customHeight="1" x14ac:dyDescent="0.25">
      <c r="C8" s="90" t="s">
        <v>223</v>
      </c>
      <c r="D8" s="90" t="s">
        <v>225</v>
      </c>
      <c r="E8" s="90" t="s">
        <v>226</v>
      </c>
      <c r="F8" s="90" t="s">
        <v>227</v>
      </c>
      <c r="G8" s="90" t="s">
        <v>228</v>
      </c>
      <c r="H8" s="90" t="s">
        <v>229</v>
      </c>
      <c r="I8" s="90" t="s">
        <v>230</v>
      </c>
      <c r="J8" s="90" t="s">
        <v>231</v>
      </c>
      <c r="K8" s="90" t="s">
        <v>232</v>
      </c>
      <c r="L8" s="90" t="s">
        <v>233</v>
      </c>
      <c r="M8" s="90"/>
      <c r="N8" s="90"/>
      <c r="O8" s="90"/>
      <c r="P8" s="90"/>
      <c r="Q8" s="90"/>
      <c r="AL8" s="133" t="s">
        <v>121</v>
      </c>
      <c r="AM8" s="133" t="s">
        <v>122</v>
      </c>
      <c r="AN8" s="90" t="s">
        <v>123</v>
      </c>
      <c r="AO8" s="90" t="s">
        <v>124</v>
      </c>
      <c r="AP8" s="90" t="s">
        <v>125</v>
      </c>
      <c r="AQ8" s="133" t="s">
        <v>126</v>
      </c>
      <c r="AR8" s="133" t="s">
        <v>121</v>
      </c>
      <c r="AS8" s="133" t="s">
        <v>122</v>
      </c>
      <c r="AT8" s="90" t="s">
        <v>123</v>
      </c>
      <c r="AU8" s="90" t="s">
        <v>124</v>
      </c>
      <c r="AV8" s="90" t="s">
        <v>125</v>
      </c>
      <c r="AW8" s="133" t="s">
        <v>126</v>
      </c>
    </row>
    <row r="9" spans="1:55" s="133" customFormat="1" ht="18" customHeight="1" x14ac:dyDescent="0.25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 x14ac:dyDescent="0.25">
      <c r="C10" s="90" t="s">
        <v>263</v>
      </c>
      <c r="D10" s="90" t="s">
        <v>224</v>
      </c>
      <c r="E10" s="90" t="s">
        <v>236</v>
      </c>
      <c r="F10" s="90" t="s">
        <v>237</v>
      </c>
      <c r="G10" s="90" t="s">
        <v>238</v>
      </c>
      <c r="H10" s="90" t="s">
        <v>239</v>
      </c>
      <c r="I10" s="90" t="s">
        <v>240</v>
      </c>
      <c r="J10" s="90" t="s">
        <v>241</v>
      </c>
      <c r="K10" s="90" t="s">
        <v>242</v>
      </c>
      <c r="L10" s="90" t="s">
        <v>243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 x14ac:dyDescent="0.25"/>
    <row r="12" spans="1:55" s="133" customFormat="1" ht="45.75" customHeight="1" x14ac:dyDescent="0.25">
      <c r="C12" s="133" t="s">
        <v>234</v>
      </c>
      <c r="D12" s="90" t="s">
        <v>235</v>
      </c>
      <c r="E12" s="90" t="s">
        <v>249</v>
      </c>
      <c r="F12" s="90" t="s">
        <v>61</v>
      </c>
      <c r="G12" s="90" t="s">
        <v>250</v>
      </c>
      <c r="H12" s="90" t="s">
        <v>271</v>
      </c>
      <c r="I12" s="90" t="s">
        <v>265</v>
      </c>
      <c r="J12" s="90" t="s">
        <v>266</v>
      </c>
      <c r="K12" s="90" t="s">
        <v>251</v>
      </c>
      <c r="L12" s="90" t="s">
        <v>252</v>
      </c>
      <c r="M12" s="90"/>
      <c r="N12" s="90"/>
      <c r="O12" s="90"/>
      <c r="P12" s="90"/>
      <c r="Q12" s="90"/>
      <c r="AL12" s="133" t="s">
        <v>121</v>
      </c>
      <c r="AM12" s="133" t="s">
        <v>122</v>
      </c>
      <c r="AN12" s="90" t="s">
        <v>123</v>
      </c>
      <c r="AO12" s="90" t="s">
        <v>124</v>
      </c>
      <c r="AP12" s="90" t="s">
        <v>125</v>
      </c>
      <c r="AQ12" s="133" t="s">
        <v>126</v>
      </c>
      <c r="AR12" s="133" t="s">
        <v>121</v>
      </c>
      <c r="AS12" s="133" t="s">
        <v>122</v>
      </c>
      <c r="AT12" s="90" t="s">
        <v>123</v>
      </c>
      <c r="AU12" s="90" t="s">
        <v>124</v>
      </c>
      <c r="AV12" s="90" t="s">
        <v>125</v>
      </c>
      <c r="AW12" s="133" t="s">
        <v>126</v>
      </c>
    </row>
    <row r="13" spans="1:55" ht="18" customHeight="1" x14ac:dyDescent="0.25"/>
    <row r="14" spans="1:55" ht="42" customHeight="1" x14ac:dyDescent="0.25">
      <c r="C14" s="90" t="s">
        <v>285</v>
      </c>
      <c r="D14" s="90" t="s">
        <v>286</v>
      </c>
      <c r="E14" s="90" t="s">
        <v>222</v>
      </c>
      <c r="F14" s="90" t="s">
        <v>187</v>
      </c>
      <c r="G14" s="90" t="s">
        <v>287</v>
      </c>
      <c r="H14" s="90" t="s">
        <v>288</v>
      </c>
      <c r="I14" s="90" t="s">
        <v>289</v>
      </c>
      <c r="J14" s="90" t="s">
        <v>249</v>
      </c>
      <c r="K14" s="90" t="s">
        <v>290</v>
      </c>
      <c r="L14" s="90" t="s">
        <v>291</v>
      </c>
    </row>
    <row r="15" spans="1:55" ht="18" customHeight="1" x14ac:dyDescent="0.25"/>
    <row r="16" spans="1:55" ht="42" customHeight="1" x14ac:dyDescent="0.25">
      <c r="C16" s="90" t="s">
        <v>398</v>
      </c>
      <c r="D16" s="90" t="s">
        <v>399</v>
      </c>
      <c r="E16" s="90" t="s">
        <v>400</v>
      </c>
      <c r="F16" s="90" t="s">
        <v>398</v>
      </c>
      <c r="G16" s="90" t="s">
        <v>399</v>
      </c>
      <c r="H16" s="90" t="s">
        <v>400</v>
      </c>
      <c r="I16" s="90" t="s">
        <v>398</v>
      </c>
      <c r="J16" s="90" t="s">
        <v>399</v>
      </c>
      <c r="K16" s="90" t="s">
        <v>400</v>
      </c>
      <c r="L16" s="90" t="s">
        <v>354</v>
      </c>
    </row>
    <row r="17" spans="8:40" ht="18" customHeight="1" x14ac:dyDescent="0.25"/>
    <row r="18" spans="8:40" x14ac:dyDescent="0.25">
      <c r="AL18" s="134" t="s">
        <v>13</v>
      </c>
    </row>
    <row r="20" spans="8:40" ht="15.75" thickBot="1" x14ac:dyDescent="0.3">
      <c r="AL20" s="135"/>
      <c r="AM20" s="135"/>
    </row>
    <row r="21" spans="8:40" s="139" customFormat="1" ht="80.25" customHeight="1" thickTop="1" x14ac:dyDescent="0.5">
      <c r="O21" s="157" t="s">
        <v>282</v>
      </c>
      <c r="P21" s="157" t="s">
        <v>283</v>
      </c>
      <c r="Q21" s="157" t="s">
        <v>284</v>
      </c>
      <c r="AL21" s="136" t="s">
        <v>127</v>
      </c>
      <c r="AM21" s="136" t="s">
        <v>127</v>
      </c>
      <c r="AN21" s="136" t="s">
        <v>127</v>
      </c>
    </row>
    <row r="22" spans="8:40" s="139" customFormat="1" ht="19.5" customHeight="1" x14ac:dyDescent="0.5">
      <c r="O22" s="183"/>
      <c r="P22" s="183"/>
      <c r="Q22" s="183"/>
      <c r="AL22" s="184"/>
      <c r="AM22" s="184"/>
      <c r="AN22" s="184"/>
    </row>
    <row r="23" spans="8:40" s="140" customFormat="1" ht="80.25" customHeight="1" thickBot="1" x14ac:dyDescent="0.3">
      <c r="H23" s="141"/>
      <c r="I23" s="141"/>
      <c r="J23" s="141"/>
      <c r="K23" s="141"/>
      <c r="L23" s="141"/>
      <c r="M23" s="141"/>
      <c r="N23" s="141"/>
      <c r="O23" s="157" t="s">
        <v>429</v>
      </c>
      <c r="P23" s="157" t="s">
        <v>192</v>
      </c>
      <c r="Q23" s="157" t="s">
        <v>428</v>
      </c>
      <c r="AL23" s="137" t="s">
        <v>141</v>
      </c>
      <c r="AM23" s="137" t="s">
        <v>142</v>
      </c>
      <c r="AN23" s="137" t="s">
        <v>143</v>
      </c>
    </row>
    <row r="24" spans="8:40" s="139" customFormat="1" ht="42.75" customHeight="1" thickTop="1" x14ac:dyDescent="0.5">
      <c r="AL24" s="136" t="s">
        <v>127</v>
      </c>
      <c r="AM24" s="136" t="s">
        <v>127</v>
      </c>
      <c r="AN24" s="136" t="s">
        <v>127</v>
      </c>
    </row>
    <row r="25" spans="8:40" s="140" customFormat="1" ht="33" customHeight="1" thickBot="1" x14ac:dyDescent="0.3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146</v>
      </c>
      <c r="AM25" s="137" t="s">
        <v>145</v>
      </c>
      <c r="AN25" s="137" t="s">
        <v>144</v>
      </c>
    </row>
    <row r="26" spans="8:40" s="139" customFormat="1" ht="42.75" customHeight="1" thickTop="1" x14ac:dyDescent="0.5">
      <c r="AL26" s="136" t="s">
        <v>128</v>
      </c>
      <c r="AM26" s="136" t="s">
        <v>128</v>
      </c>
      <c r="AN26" s="136" t="s">
        <v>128</v>
      </c>
    </row>
    <row r="27" spans="8:40" s="140" customFormat="1" ht="33" customHeight="1" thickBot="1" x14ac:dyDescent="0.3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141</v>
      </c>
      <c r="AM27" s="137" t="s">
        <v>142</v>
      </c>
      <c r="AN27" s="137" t="s">
        <v>143</v>
      </c>
    </row>
    <row r="28" spans="8:40" s="138" customFormat="1" ht="42.75" customHeight="1" thickTop="1" x14ac:dyDescent="0.55000000000000004">
      <c r="AL28" s="136" t="s">
        <v>128</v>
      </c>
      <c r="AM28" s="136" t="s">
        <v>128</v>
      </c>
      <c r="AN28" s="136" t="s">
        <v>128</v>
      </c>
    </row>
    <row r="29" spans="8:40" s="140" customFormat="1" ht="33" customHeight="1" thickBot="1" x14ac:dyDescent="0.3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146</v>
      </c>
      <c r="AM29" s="137" t="s">
        <v>145</v>
      </c>
      <c r="AN29" s="137" t="s">
        <v>144</v>
      </c>
    </row>
    <row r="30" spans="8:40" s="138" customFormat="1" ht="42.75" customHeight="1" thickTop="1" x14ac:dyDescent="0.55000000000000004">
      <c r="AL30" s="136" t="s">
        <v>128</v>
      </c>
      <c r="AM30" s="136" t="s">
        <v>128</v>
      </c>
      <c r="AN30" s="136" t="s">
        <v>128</v>
      </c>
    </row>
    <row r="31" spans="8:40" s="140" customFormat="1" ht="33" customHeight="1" thickBot="1" x14ac:dyDescent="0.3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129</v>
      </c>
      <c r="AM31" s="137" t="s">
        <v>130</v>
      </c>
      <c r="AN31" s="137" t="s">
        <v>131</v>
      </c>
    </row>
    <row r="32" spans="8:40" s="138" customFormat="1" ht="42.75" customHeight="1" thickTop="1" x14ac:dyDescent="0.55000000000000004">
      <c r="AL32" s="136" t="s">
        <v>128</v>
      </c>
      <c r="AM32" s="136" t="s">
        <v>128</v>
      </c>
      <c r="AN32" s="136" t="s">
        <v>128</v>
      </c>
    </row>
    <row r="33" spans="8:40" s="140" customFormat="1" ht="33" customHeight="1" thickBot="1" x14ac:dyDescent="0.3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132</v>
      </c>
      <c r="AM33" s="137" t="s">
        <v>133</v>
      </c>
      <c r="AN33" s="137" t="s">
        <v>134</v>
      </c>
    </row>
    <row r="34" spans="8:40" s="138" customFormat="1" ht="42.75" customHeight="1" thickTop="1" x14ac:dyDescent="0.55000000000000004">
      <c r="AL34" s="136" t="s">
        <v>128</v>
      </c>
      <c r="AM34" s="136" t="s">
        <v>128</v>
      </c>
      <c r="AN34" s="136" t="s">
        <v>128</v>
      </c>
    </row>
    <row r="35" spans="8:40" s="140" customFormat="1" ht="33" customHeight="1" thickBot="1" x14ac:dyDescent="0.3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135</v>
      </c>
      <c r="AM35" s="137" t="s">
        <v>136</v>
      </c>
      <c r="AN35" s="137" t="s">
        <v>137</v>
      </c>
    </row>
    <row r="36" spans="8:40" s="138" customFormat="1" ht="42.75" customHeight="1" thickTop="1" x14ac:dyDescent="0.55000000000000004">
      <c r="AL36" s="136" t="s">
        <v>128</v>
      </c>
      <c r="AM36" s="136" t="s">
        <v>128</v>
      </c>
      <c r="AN36" s="136" t="s">
        <v>128</v>
      </c>
    </row>
    <row r="37" spans="8:40" s="140" customFormat="1" ht="33" customHeight="1" thickBot="1" x14ac:dyDescent="0.3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138</v>
      </c>
      <c r="AM37" s="137" t="s">
        <v>139</v>
      </c>
      <c r="AN37" s="137" t="s">
        <v>140</v>
      </c>
    </row>
    <row r="38" spans="8:40" ht="15.75" thickTop="1" x14ac:dyDescent="0.25"/>
  </sheetData>
  <phoneticPr fontId="5" type="noConversion"/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</vt:i4>
      </vt:variant>
    </vt:vector>
  </HeadingPairs>
  <TitlesOfParts>
    <vt:vector size="30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  <vt:lpstr>'TỶ LIÊN'!Print_Titles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2016-09-15T06:49:45Z</cp:lastPrinted>
  <dcterms:created xsi:type="dcterms:W3CDTF">2012-03-15T06:52:24Z</dcterms:created>
  <dcterms:modified xsi:type="dcterms:W3CDTF">2016-09-15T07:04:48Z</dcterms:modified>
</cp:coreProperties>
</file>