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20" yWindow="390" windowWidth="15150" windowHeight="8400" tabRatio="897" activeTab="2"/>
  </bookViews>
  <sheets>
    <sheet name="TH" sheetId="15" r:id="rId1"/>
    <sheet name="CC -1" sheetId="47" r:id="rId2"/>
    <sheet name="L - 1" sheetId="48" r:id="rId3"/>
    <sheet name="CC -2" sheetId="49" r:id="rId4"/>
    <sheet name="L - 2" sheetId="50" r:id="rId5"/>
    <sheet name="CC -3" sheetId="51" r:id="rId6"/>
    <sheet name="L - 3" sheetId="52" r:id="rId7"/>
    <sheet name="CC -4" sheetId="53" r:id="rId8"/>
    <sheet name="L - 4" sheetId="54" r:id="rId9"/>
    <sheet name="CC -5" sheetId="14" r:id="rId10"/>
    <sheet name="L - 5" sheetId="16" r:id="rId11"/>
    <sheet name="CC -6" sheetId="33" r:id="rId12"/>
    <sheet name="L - 6" sheetId="34" r:id="rId13"/>
    <sheet name="CC -7" sheetId="35" r:id="rId14"/>
    <sheet name="L - 7" sheetId="36" r:id="rId15"/>
    <sheet name="CC - 8" sheetId="37" r:id="rId16"/>
    <sheet name="L - 8" sheetId="38" r:id="rId17"/>
    <sheet name="CC -9" sheetId="39" r:id="rId18"/>
    <sheet name="L - 9" sheetId="40" r:id="rId19"/>
    <sheet name="CC -10" sheetId="41" r:id="rId20"/>
    <sheet name="L - 10" sheetId="42" r:id="rId21"/>
    <sheet name="CC -11" sheetId="43" r:id="rId22"/>
    <sheet name="L - 11" sheetId="44" r:id="rId23"/>
    <sheet name="CC -12" sheetId="45" r:id="rId24"/>
    <sheet name="L - 12" sheetId="46" r:id="rId25"/>
  </sheets>
  <definedNames>
    <definedName name="____a1" hidden="1">{"'Sheet1'!$L$16"}</definedName>
    <definedName name="_a1" localSheetId="15" hidden="1">{"'Sheet1'!$L$16"}</definedName>
    <definedName name="_a1" localSheetId="1" hidden="1">{"'Sheet1'!$L$16"}</definedName>
    <definedName name="_a1" localSheetId="19" hidden="1">{"'Sheet1'!$L$16"}</definedName>
    <definedName name="_a1" localSheetId="21" hidden="1">{"'Sheet1'!$L$16"}</definedName>
    <definedName name="_a1" localSheetId="23" hidden="1">{"'Sheet1'!$L$16"}</definedName>
    <definedName name="_a1" localSheetId="3" hidden="1">{"'Sheet1'!$L$16"}</definedName>
    <definedName name="_a1" localSheetId="5" hidden="1">{"'Sheet1'!$L$16"}</definedName>
    <definedName name="_a1" localSheetId="7" hidden="1">{"'Sheet1'!$L$16"}</definedName>
    <definedName name="_a1" localSheetId="9" hidden="1">{"'Sheet1'!$L$16"}</definedName>
    <definedName name="_a1" localSheetId="11" hidden="1">{"'Sheet1'!$L$16"}</definedName>
    <definedName name="_a1" localSheetId="13" hidden="1">{"'Sheet1'!$L$16"}</definedName>
    <definedName name="_a1" localSheetId="17" hidden="1">{"'Sheet1'!$L$16"}</definedName>
    <definedName name="_a1" localSheetId="2" hidden="1">{"'Sheet1'!$L$16"}</definedName>
    <definedName name="_a1" localSheetId="20" hidden="1">{"'Sheet1'!$L$16"}</definedName>
    <definedName name="_a1" localSheetId="22" hidden="1">{"'Sheet1'!$L$16"}</definedName>
    <definedName name="_a1" localSheetId="24" hidden="1">{"'Sheet1'!$L$16"}</definedName>
    <definedName name="_a1" localSheetId="4" hidden="1">{"'Sheet1'!$L$16"}</definedName>
    <definedName name="_a1" localSheetId="6" hidden="1">{"'Sheet1'!$L$16"}</definedName>
    <definedName name="_a1" localSheetId="8" hidden="1">{"'Sheet1'!$L$16"}</definedName>
    <definedName name="_a1" localSheetId="10" hidden="1">{"'Sheet1'!$L$16"}</definedName>
    <definedName name="_a1" localSheetId="12" hidden="1">{"'Sheet1'!$L$16"}</definedName>
    <definedName name="_a1" localSheetId="14" hidden="1">{"'Sheet1'!$L$16"}</definedName>
    <definedName name="_a1" localSheetId="16" hidden="1">{"'Sheet1'!$L$16"}</definedName>
    <definedName name="_a1" localSheetId="18" hidden="1">{"'Sheet1'!$L$16"}</definedName>
    <definedName name="_a1" localSheetId="0" hidden="1">{"'Sheet1'!$L$16"}</definedName>
    <definedName name="_a1" hidden="1">{"'Sheet1'!$L$16"}</definedName>
    <definedName name="_Fill" hidden="1">#REF!</definedName>
    <definedName name="_xlnm._FilterDatabase" localSheetId="15" hidden="1">'CC - 8'!$A$7:$AS$7</definedName>
    <definedName name="_xlnm._FilterDatabase" localSheetId="1" hidden="1">'CC -1'!$A$7:$AS$7</definedName>
    <definedName name="_xlnm._FilterDatabase" localSheetId="19" hidden="1">'CC -10'!$A$7:$AS$7</definedName>
    <definedName name="_xlnm._FilterDatabase" localSheetId="21" hidden="1">'CC -11'!$A$7:$AS$7</definedName>
    <definedName name="_xlnm._FilterDatabase" localSheetId="23" hidden="1">'CC -12'!$A$7:$AS$7</definedName>
    <definedName name="_xlnm._FilterDatabase" localSheetId="3" hidden="1">'CC -2'!$A$7:$AQ$7</definedName>
    <definedName name="_xlnm._FilterDatabase" localSheetId="5" hidden="1">'CC -3'!$A$7:$AS$7</definedName>
    <definedName name="_xlnm._FilterDatabase" localSheetId="7" hidden="1">'CC -4'!$A$7:$AR$7</definedName>
    <definedName name="_xlnm._FilterDatabase" localSheetId="9" hidden="1">'CC -5'!$A$7:$AS$7</definedName>
    <definedName name="_xlnm._FilterDatabase" localSheetId="11" hidden="1">'CC -6'!$A$7:$AS$7</definedName>
    <definedName name="_xlnm._FilterDatabase" localSheetId="13" hidden="1">'CC -7'!$A$7:$AS$7</definedName>
    <definedName name="_xlnm._FilterDatabase" localSheetId="17" hidden="1">'CC -9'!$A$7:$AS$7</definedName>
    <definedName name="_xlnm._FilterDatabase" localSheetId="2" hidden="1">'L - 1'!$A$7:$AA$10</definedName>
    <definedName name="_xlnm._FilterDatabase" localSheetId="20" hidden="1">'L - 10'!$A$7:$AA$10</definedName>
    <definedName name="_xlnm._FilterDatabase" localSheetId="22" hidden="1">'L - 11'!$A$7:$AA$10</definedName>
    <definedName name="_xlnm._FilterDatabase" localSheetId="24" hidden="1">'L - 12'!$A$7:$AA$10</definedName>
    <definedName name="_xlnm._FilterDatabase" localSheetId="4" hidden="1">'L - 2'!$A$7:$AA$10</definedName>
    <definedName name="_xlnm._FilterDatabase" localSheetId="6" hidden="1">'L - 3'!$A$7:$AA$10</definedName>
    <definedName name="_xlnm._FilterDatabase" localSheetId="8" hidden="1">'L - 4'!$A$7:$AA$10</definedName>
    <definedName name="_xlnm._FilterDatabase" localSheetId="10" hidden="1">'L - 5'!$A$7:$AA$10</definedName>
    <definedName name="_xlnm._FilterDatabase" localSheetId="12" hidden="1">'L - 6'!$A$7:$AA$10</definedName>
    <definedName name="_xlnm._FilterDatabase" localSheetId="14" hidden="1">'L - 7'!$A$7:$AA$10</definedName>
    <definedName name="_xlnm._FilterDatabase" localSheetId="16" hidden="1">'L - 8'!$A$7:$AA$10</definedName>
    <definedName name="_xlnm._FilterDatabase" localSheetId="18" hidden="1">'L - 9'!$A$7:$AA$10</definedName>
    <definedName name="_xlnm._FilterDatabase" localSheetId="0" hidden="1">TH!$A$10:$I$19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CP" hidden="1">#REF!</definedName>
    <definedName name="dh" localSheetId="15" hidden="1">{#N/A,#N/A,FALSE,"Chi tiÆt"}</definedName>
    <definedName name="dh" localSheetId="1" hidden="1">{#N/A,#N/A,FALSE,"Chi tiÆt"}</definedName>
    <definedName name="dh" localSheetId="19" hidden="1">{#N/A,#N/A,FALSE,"Chi tiÆt"}</definedName>
    <definedName name="dh" localSheetId="21" hidden="1">{#N/A,#N/A,FALSE,"Chi tiÆt"}</definedName>
    <definedName name="dh" localSheetId="23" hidden="1">{#N/A,#N/A,FALSE,"Chi tiÆt"}</definedName>
    <definedName name="dh" localSheetId="3" hidden="1">{#N/A,#N/A,FALSE,"Chi tiÆt"}</definedName>
    <definedName name="dh" localSheetId="5" hidden="1">{#N/A,#N/A,FALSE,"Chi tiÆt"}</definedName>
    <definedName name="dh" localSheetId="7" hidden="1">{#N/A,#N/A,FALSE,"Chi tiÆt"}</definedName>
    <definedName name="dh" localSheetId="9" hidden="1">{#N/A,#N/A,FALSE,"Chi tiÆt"}</definedName>
    <definedName name="dh" localSheetId="11" hidden="1">{#N/A,#N/A,FALSE,"Chi tiÆt"}</definedName>
    <definedName name="dh" localSheetId="13" hidden="1">{#N/A,#N/A,FALSE,"Chi tiÆt"}</definedName>
    <definedName name="dh" localSheetId="17" hidden="1">{#N/A,#N/A,FALSE,"Chi tiÆt"}</definedName>
    <definedName name="dh" localSheetId="2" hidden="1">{#N/A,#N/A,FALSE,"Chi tiÆt"}</definedName>
    <definedName name="dh" localSheetId="20" hidden="1">{#N/A,#N/A,FALSE,"Chi tiÆt"}</definedName>
    <definedName name="dh" localSheetId="22" hidden="1">{#N/A,#N/A,FALSE,"Chi tiÆt"}</definedName>
    <definedName name="dh" localSheetId="24" hidden="1">{#N/A,#N/A,FALSE,"Chi tiÆt"}</definedName>
    <definedName name="dh" localSheetId="4" hidden="1">{#N/A,#N/A,FALSE,"Chi tiÆt"}</definedName>
    <definedName name="dh" localSheetId="6" hidden="1">{#N/A,#N/A,FALSE,"Chi tiÆt"}</definedName>
    <definedName name="dh" localSheetId="8" hidden="1">{#N/A,#N/A,FALSE,"Chi tiÆt"}</definedName>
    <definedName name="dh" localSheetId="10" hidden="1">{#N/A,#N/A,FALSE,"Chi tiÆt"}</definedName>
    <definedName name="dh" localSheetId="12" hidden="1">{#N/A,#N/A,FALSE,"Chi tiÆt"}</definedName>
    <definedName name="dh" localSheetId="14" hidden="1">{#N/A,#N/A,FALSE,"Chi tiÆt"}</definedName>
    <definedName name="dh" localSheetId="16" hidden="1">{#N/A,#N/A,FALSE,"Chi tiÆt"}</definedName>
    <definedName name="dh" localSheetId="18" hidden="1">{#N/A,#N/A,FALSE,"Chi tiÆt"}</definedName>
    <definedName name="dh" localSheetId="0" hidden="1">{#N/A,#N/A,FALSE,"Chi tiÆt"}</definedName>
    <definedName name="dh" hidden="1">{#N/A,#N/A,FALSE,"Chi tiÆt"}</definedName>
    <definedName name="DS">TH!$B$11:$G$24</definedName>
    <definedName name="GFSAH" localSheetId="15" hidden="1">{"'Sheet1'!$L$16"}</definedName>
    <definedName name="GFSAH" localSheetId="1" hidden="1">{"'Sheet1'!$L$16"}</definedName>
    <definedName name="GFSAH" localSheetId="19" hidden="1">{"'Sheet1'!$L$16"}</definedName>
    <definedName name="GFSAH" localSheetId="21" hidden="1">{"'Sheet1'!$L$16"}</definedName>
    <definedName name="GFSAH" localSheetId="23" hidden="1">{"'Sheet1'!$L$16"}</definedName>
    <definedName name="GFSAH" localSheetId="3" hidden="1">{"'Sheet1'!$L$16"}</definedName>
    <definedName name="GFSAH" localSheetId="5" hidden="1">{"'Sheet1'!$L$16"}</definedName>
    <definedName name="GFSAH" localSheetId="7" hidden="1">{"'Sheet1'!$L$16"}</definedName>
    <definedName name="GFSAH" localSheetId="9" hidden="1">{"'Sheet1'!$L$16"}</definedName>
    <definedName name="GFSAH" localSheetId="11" hidden="1">{"'Sheet1'!$L$16"}</definedName>
    <definedName name="GFSAH" localSheetId="13" hidden="1">{"'Sheet1'!$L$16"}</definedName>
    <definedName name="GFSAH" localSheetId="17" hidden="1">{"'Sheet1'!$L$16"}</definedName>
    <definedName name="GFSAH" localSheetId="2" hidden="1">{"'Sheet1'!$L$16"}</definedName>
    <definedName name="GFSAH" localSheetId="20" hidden="1">{"'Sheet1'!$L$16"}</definedName>
    <definedName name="GFSAH" localSheetId="22" hidden="1">{"'Sheet1'!$L$16"}</definedName>
    <definedName name="GFSAH" localSheetId="24" hidden="1">{"'Sheet1'!$L$16"}</definedName>
    <definedName name="GFSAH" localSheetId="4" hidden="1">{"'Sheet1'!$L$16"}</definedName>
    <definedName name="GFSAH" localSheetId="6" hidden="1">{"'Sheet1'!$L$16"}</definedName>
    <definedName name="GFSAH" localSheetId="8" hidden="1">{"'Sheet1'!$L$16"}</definedName>
    <definedName name="GFSAH" localSheetId="10" hidden="1">{"'Sheet1'!$L$16"}</definedName>
    <definedName name="GFSAH" localSheetId="12" hidden="1">{"'Sheet1'!$L$16"}</definedName>
    <definedName name="GFSAH" localSheetId="14" hidden="1">{"'Sheet1'!$L$16"}</definedName>
    <definedName name="GFSAH" localSheetId="16" hidden="1">{"'Sheet1'!$L$16"}</definedName>
    <definedName name="GFSAH" localSheetId="18" hidden="1">{"'Sheet1'!$L$16"}</definedName>
    <definedName name="GFSAH" localSheetId="0" hidden="1">{"'Sheet1'!$L$16"}</definedName>
    <definedName name="GFSAH" hidden="1">{"'Sheet1'!$L$16"}</definedName>
    <definedName name="GJFXJXJ" localSheetId="15" hidden="1">{#N/A,#N/A,FALSE,"Chi tiÆt"}</definedName>
    <definedName name="GJFXJXJ" localSheetId="1" hidden="1">{#N/A,#N/A,FALSE,"Chi tiÆt"}</definedName>
    <definedName name="GJFXJXJ" localSheetId="19" hidden="1">{#N/A,#N/A,FALSE,"Chi tiÆt"}</definedName>
    <definedName name="GJFXJXJ" localSheetId="21" hidden="1">{#N/A,#N/A,FALSE,"Chi tiÆt"}</definedName>
    <definedName name="GJFXJXJ" localSheetId="23" hidden="1">{#N/A,#N/A,FALSE,"Chi tiÆt"}</definedName>
    <definedName name="GJFXJXJ" localSheetId="3" hidden="1">{#N/A,#N/A,FALSE,"Chi tiÆt"}</definedName>
    <definedName name="GJFXJXJ" localSheetId="5" hidden="1">{#N/A,#N/A,FALSE,"Chi tiÆt"}</definedName>
    <definedName name="GJFXJXJ" localSheetId="7" hidden="1">{#N/A,#N/A,FALSE,"Chi tiÆt"}</definedName>
    <definedName name="GJFXJXJ" localSheetId="9" hidden="1">{#N/A,#N/A,FALSE,"Chi tiÆt"}</definedName>
    <definedName name="GJFXJXJ" localSheetId="11" hidden="1">{#N/A,#N/A,FALSE,"Chi tiÆt"}</definedName>
    <definedName name="GJFXJXJ" localSheetId="13" hidden="1">{#N/A,#N/A,FALSE,"Chi tiÆt"}</definedName>
    <definedName name="GJFXJXJ" localSheetId="17" hidden="1">{#N/A,#N/A,FALSE,"Chi tiÆt"}</definedName>
    <definedName name="GJFXJXJ" localSheetId="2" hidden="1">{#N/A,#N/A,FALSE,"Chi tiÆt"}</definedName>
    <definedName name="GJFXJXJ" localSheetId="20" hidden="1">{#N/A,#N/A,FALSE,"Chi tiÆt"}</definedName>
    <definedName name="GJFXJXJ" localSheetId="22" hidden="1">{#N/A,#N/A,FALSE,"Chi tiÆt"}</definedName>
    <definedName name="GJFXJXJ" localSheetId="24" hidden="1">{#N/A,#N/A,FALSE,"Chi tiÆt"}</definedName>
    <definedName name="GJFXJXJ" localSheetId="4" hidden="1">{#N/A,#N/A,FALSE,"Chi tiÆt"}</definedName>
    <definedName name="GJFXJXJ" localSheetId="6" hidden="1">{#N/A,#N/A,FALSE,"Chi tiÆt"}</definedName>
    <definedName name="GJFXJXJ" localSheetId="8" hidden="1">{#N/A,#N/A,FALSE,"Chi tiÆt"}</definedName>
    <definedName name="GJFXJXJ" localSheetId="10" hidden="1">{#N/A,#N/A,FALSE,"Chi tiÆt"}</definedName>
    <definedName name="GJFXJXJ" localSheetId="12" hidden="1">{#N/A,#N/A,FALSE,"Chi tiÆt"}</definedName>
    <definedName name="GJFXJXJ" localSheetId="14" hidden="1">{#N/A,#N/A,FALSE,"Chi tiÆt"}</definedName>
    <definedName name="GJFXJXJ" localSheetId="16" hidden="1">{#N/A,#N/A,FALSE,"Chi tiÆt"}</definedName>
    <definedName name="GJFXJXJ" localSheetId="18" hidden="1">{#N/A,#N/A,FALSE,"Chi tiÆt"}</definedName>
    <definedName name="GJFXJXJ" localSheetId="0" hidden="1">{#N/A,#N/A,FALSE,"Chi tiÆt"}</definedName>
    <definedName name="GJFXJXJ" hidden="1">{#N/A,#N/A,FALSE,"Chi tiÆt"}</definedName>
    <definedName name="h" localSheetId="15" hidden="1">{"'Sheet1'!$L$16"}</definedName>
    <definedName name="h" localSheetId="1" hidden="1">{"'Sheet1'!$L$16"}</definedName>
    <definedName name="h" localSheetId="19" hidden="1">{"'Sheet1'!$L$16"}</definedName>
    <definedName name="h" localSheetId="21" hidden="1">{"'Sheet1'!$L$16"}</definedName>
    <definedName name="h" localSheetId="23" hidden="1">{"'Sheet1'!$L$16"}</definedName>
    <definedName name="h" localSheetId="3" hidden="1">{"'Sheet1'!$L$16"}</definedName>
    <definedName name="h" localSheetId="5" hidden="1">{"'Sheet1'!$L$16"}</definedName>
    <definedName name="h" localSheetId="7" hidden="1">{"'Sheet1'!$L$16"}</definedName>
    <definedName name="h" localSheetId="9" hidden="1">{"'Sheet1'!$L$16"}</definedName>
    <definedName name="h" localSheetId="11" hidden="1">{"'Sheet1'!$L$16"}</definedName>
    <definedName name="h" localSheetId="13" hidden="1">{"'Sheet1'!$L$16"}</definedName>
    <definedName name="h" localSheetId="17" hidden="1">{"'Sheet1'!$L$16"}</definedName>
    <definedName name="h" localSheetId="2" hidden="1">{"'Sheet1'!$L$16"}</definedName>
    <definedName name="h" localSheetId="20" hidden="1">{"'Sheet1'!$L$16"}</definedName>
    <definedName name="h" localSheetId="22" hidden="1">{"'Sheet1'!$L$16"}</definedName>
    <definedName name="h" localSheetId="24" hidden="1">{"'Sheet1'!$L$16"}</definedName>
    <definedName name="h" localSheetId="4" hidden="1">{"'Sheet1'!$L$16"}</definedName>
    <definedName name="h" localSheetId="6" hidden="1">{"'Sheet1'!$L$16"}</definedName>
    <definedName name="h" localSheetId="8" hidden="1">{"'Sheet1'!$L$16"}</definedName>
    <definedName name="h" localSheetId="10" hidden="1">{"'Sheet1'!$L$16"}</definedName>
    <definedName name="h" localSheetId="12" hidden="1">{"'Sheet1'!$L$16"}</definedName>
    <definedName name="h" localSheetId="14" hidden="1">{"'Sheet1'!$L$16"}</definedName>
    <definedName name="h" localSheetId="16" hidden="1">{"'Sheet1'!$L$16"}</definedName>
    <definedName name="h" localSheetId="18" hidden="1">{"'Sheet1'!$L$16"}</definedName>
    <definedName name="h" localSheetId="0" hidden="1">{"'Sheet1'!$L$16"}</definedName>
    <definedName name="h" hidden="1">{"'Sheet1'!$L$16"}</definedName>
    <definedName name="hsgdkhog" localSheetId="15" hidden="1">{#N/A,#N/A,FALSE,"Chi tiÆt"}</definedName>
    <definedName name="hsgdkhog" localSheetId="1" hidden="1">{#N/A,#N/A,FALSE,"Chi tiÆt"}</definedName>
    <definedName name="hsgdkhog" localSheetId="19" hidden="1">{#N/A,#N/A,FALSE,"Chi tiÆt"}</definedName>
    <definedName name="hsgdkhog" localSheetId="21" hidden="1">{#N/A,#N/A,FALSE,"Chi tiÆt"}</definedName>
    <definedName name="hsgdkhog" localSheetId="23" hidden="1">{#N/A,#N/A,FALSE,"Chi tiÆt"}</definedName>
    <definedName name="hsgdkhog" localSheetId="3" hidden="1">{#N/A,#N/A,FALSE,"Chi tiÆt"}</definedName>
    <definedName name="hsgdkhog" localSheetId="5" hidden="1">{#N/A,#N/A,FALSE,"Chi tiÆt"}</definedName>
    <definedName name="hsgdkhog" localSheetId="7" hidden="1">{#N/A,#N/A,FALSE,"Chi tiÆt"}</definedName>
    <definedName name="hsgdkhog" localSheetId="9" hidden="1">{#N/A,#N/A,FALSE,"Chi tiÆt"}</definedName>
    <definedName name="hsgdkhog" localSheetId="11" hidden="1">{#N/A,#N/A,FALSE,"Chi tiÆt"}</definedName>
    <definedName name="hsgdkhog" localSheetId="13" hidden="1">{#N/A,#N/A,FALSE,"Chi tiÆt"}</definedName>
    <definedName name="hsgdkhog" localSheetId="17" hidden="1">{#N/A,#N/A,FALSE,"Chi tiÆt"}</definedName>
    <definedName name="hsgdkhog" localSheetId="2" hidden="1">{#N/A,#N/A,FALSE,"Chi tiÆt"}</definedName>
    <definedName name="hsgdkhog" localSheetId="20" hidden="1">{#N/A,#N/A,FALSE,"Chi tiÆt"}</definedName>
    <definedName name="hsgdkhog" localSheetId="22" hidden="1">{#N/A,#N/A,FALSE,"Chi tiÆt"}</definedName>
    <definedName name="hsgdkhog" localSheetId="24" hidden="1">{#N/A,#N/A,FALSE,"Chi tiÆt"}</definedName>
    <definedName name="hsgdkhog" localSheetId="4" hidden="1">{#N/A,#N/A,FALSE,"Chi tiÆt"}</definedName>
    <definedName name="hsgdkhog" localSheetId="6" hidden="1">{#N/A,#N/A,FALSE,"Chi tiÆt"}</definedName>
    <definedName name="hsgdkhog" localSheetId="8" hidden="1">{#N/A,#N/A,FALSE,"Chi tiÆt"}</definedName>
    <definedName name="hsgdkhog" localSheetId="10" hidden="1">{#N/A,#N/A,FALSE,"Chi tiÆt"}</definedName>
    <definedName name="hsgdkhog" localSheetId="12" hidden="1">{#N/A,#N/A,FALSE,"Chi tiÆt"}</definedName>
    <definedName name="hsgdkhog" localSheetId="14" hidden="1">{#N/A,#N/A,FALSE,"Chi tiÆt"}</definedName>
    <definedName name="hsgdkhog" localSheetId="16" hidden="1">{#N/A,#N/A,FALSE,"Chi tiÆt"}</definedName>
    <definedName name="hsgdkhog" localSheetId="18" hidden="1">{#N/A,#N/A,FALSE,"Chi tiÆt"}</definedName>
    <definedName name="hsgdkhog" localSheetId="0" hidden="1">{#N/A,#N/A,FALSE,"Chi tiÆt"}</definedName>
    <definedName name="hsgdkhog" hidden="1">{#N/A,#N/A,FALSE,"Chi tiÆt"}</definedName>
    <definedName name="HTML_CodePage" hidden="1">950</definedName>
    <definedName name="HTML_Control" localSheetId="15" hidden="1">{"'Sheet1'!$L$16"}</definedName>
    <definedName name="HTML_Control" localSheetId="1" hidden="1">{"'Sheet1'!$L$16"}</definedName>
    <definedName name="HTML_Control" localSheetId="19" hidden="1">{"'Sheet1'!$L$16"}</definedName>
    <definedName name="HTML_Control" localSheetId="21" hidden="1">{"'Sheet1'!$L$16"}</definedName>
    <definedName name="HTML_Control" localSheetId="23" hidden="1">{"'Sheet1'!$L$16"}</definedName>
    <definedName name="HTML_Control" localSheetId="3" hidden="1">{"'Sheet1'!$L$16"}</definedName>
    <definedName name="HTML_Control" localSheetId="5" hidden="1">{"'Sheet1'!$L$16"}</definedName>
    <definedName name="HTML_Control" localSheetId="7" hidden="1">{"'Sheet1'!$L$16"}</definedName>
    <definedName name="HTML_Control" localSheetId="9" hidden="1">{"'Sheet1'!$L$16"}</definedName>
    <definedName name="HTML_Control" localSheetId="11" hidden="1">{"'Sheet1'!$L$16"}</definedName>
    <definedName name="HTML_Control" localSheetId="13" hidden="1">{"'Sheet1'!$L$16"}</definedName>
    <definedName name="HTML_Control" localSheetId="17" hidden="1">{"'Sheet1'!$L$16"}</definedName>
    <definedName name="HTML_Control" localSheetId="2" hidden="1">{"'Sheet1'!$L$16"}</definedName>
    <definedName name="HTML_Control" localSheetId="20" hidden="1">{"'Sheet1'!$L$16"}</definedName>
    <definedName name="HTML_Control" localSheetId="22" hidden="1">{"'Sheet1'!$L$16"}</definedName>
    <definedName name="HTML_Control" localSheetId="24" hidden="1">{"'Sheet1'!$L$16"}</definedName>
    <definedName name="HTML_Control" localSheetId="4" hidden="1">{"'Sheet1'!$L$16"}</definedName>
    <definedName name="HTML_Control" localSheetId="6" hidden="1">{"'Sheet1'!$L$16"}</definedName>
    <definedName name="HTML_Control" localSheetId="8" hidden="1">{"'Sheet1'!$L$16"}</definedName>
    <definedName name="HTML_Control" localSheetId="10" hidden="1">{"'Sheet1'!$L$16"}</definedName>
    <definedName name="HTML_Control" localSheetId="12" hidden="1">{"'Sheet1'!$L$16"}</definedName>
    <definedName name="HTML_Control" localSheetId="14" hidden="1">{"'Sheet1'!$L$16"}</definedName>
    <definedName name="HTML_Control" localSheetId="16" hidden="1">{"'Sheet1'!$L$16"}</definedName>
    <definedName name="HTML_Control" localSheetId="18" hidden="1">{"'Sheet1'!$L$16"}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5" hidden="1">{"'Sheet1'!$L$16"}</definedName>
    <definedName name="huy" localSheetId="1" hidden="1">{"'Sheet1'!$L$16"}</definedName>
    <definedName name="huy" localSheetId="19" hidden="1">{"'Sheet1'!$L$16"}</definedName>
    <definedName name="huy" localSheetId="21" hidden="1">{"'Sheet1'!$L$16"}</definedName>
    <definedName name="huy" localSheetId="23" hidden="1">{"'Sheet1'!$L$16"}</definedName>
    <definedName name="huy" localSheetId="3" hidden="1">{"'Sheet1'!$L$16"}</definedName>
    <definedName name="huy" localSheetId="5" hidden="1">{"'Sheet1'!$L$16"}</definedName>
    <definedName name="huy" localSheetId="7" hidden="1">{"'Sheet1'!$L$16"}</definedName>
    <definedName name="huy" localSheetId="9" hidden="1">{"'Sheet1'!$L$16"}</definedName>
    <definedName name="huy" localSheetId="11" hidden="1">{"'Sheet1'!$L$16"}</definedName>
    <definedName name="huy" localSheetId="13" hidden="1">{"'Sheet1'!$L$16"}</definedName>
    <definedName name="huy" localSheetId="17" hidden="1">{"'Sheet1'!$L$16"}</definedName>
    <definedName name="huy" localSheetId="2" hidden="1">{"'Sheet1'!$L$16"}</definedName>
    <definedName name="huy" localSheetId="20" hidden="1">{"'Sheet1'!$L$16"}</definedName>
    <definedName name="huy" localSheetId="22" hidden="1">{"'Sheet1'!$L$16"}</definedName>
    <definedName name="huy" localSheetId="24" hidden="1">{"'Sheet1'!$L$16"}</definedName>
    <definedName name="huy" localSheetId="4" hidden="1">{"'Sheet1'!$L$16"}</definedName>
    <definedName name="huy" localSheetId="6" hidden="1">{"'Sheet1'!$L$16"}</definedName>
    <definedName name="huy" localSheetId="8" hidden="1">{"'Sheet1'!$L$16"}</definedName>
    <definedName name="huy" localSheetId="10" hidden="1">{"'Sheet1'!$L$16"}</definedName>
    <definedName name="huy" localSheetId="12" hidden="1">{"'Sheet1'!$L$16"}</definedName>
    <definedName name="huy" localSheetId="14" hidden="1">{"'Sheet1'!$L$16"}</definedName>
    <definedName name="huy" localSheetId="16" hidden="1">{"'Sheet1'!$L$16"}</definedName>
    <definedName name="huy" localSheetId="18" hidden="1">{"'Sheet1'!$L$16"}</definedName>
    <definedName name="huy" localSheetId="0" hidden="1">{"'Sheet1'!$L$16"}</definedName>
    <definedName name="huy" hidden="1">{"'Sheet1'!$L$16"}</definedName>
    <definedName name="khkl" localSheetId="15" hidden="1">{"'Sheet1'!$L$16"}</definedName>
    <definedName name="khkl" localSheetId="1" hidden="1">{"'Sheet1'!$L$16"}</definedName>
    <definedName name="khkl" localSheetId="19" hidden="1">{"'Sheet1'!$L$16"}</definedName>
    <definedName name="khkl" localSheetId="21" hidden="1">{"'Sheet1'!$L$16"}</definedName>
    <definedName name="khkl" localSheetId="23" hidden="1">{"'Sheet1'!$L$16"}</definedName>
    <definedName name="khkl" localSheetId="3" hidden="1">{"'Sheet1'!$L$16"}</definedName>
    <definedName name="khkl" localSheetId="5" hidden="1">{"'Sheet1'!$L$16"}</definedName>
    <definedName name="khkl" localSheetId="7" hidden="1">{"'Sheet1'!$L$16"}</definedName>
    <definedName name="khkl" localSheetId="9" hidden="1">{"'Sheet1'!$L$16"}</definedName>
    <definedName name="khkl" localSheetId="11" hidden="1">{"'Sheet1'!$L$16"}</definedName>
    <definedName name="khkl" localSheetId="13" hidden="1">{"'Sheet1'!$L$16"}</definedName>
    <definedName name="khkl" localSheetId="17" hidden="1">{"'Sheet1'!$L$16"}</definedName>
    <definedName name="khkl" localSheetId="2" hidden="1">{"'Sheet1'!$L$16"}</definedName>
    <definedName name="khkl" localSheetId="20" hidden="1">{"'Sheet1'!$L$16"}</definedName>
    <definedName name="khkl" localSheetId="22" hidden="1">{"'Sheet1'!$L$16"}</definedName>
    <definedName name="khkl" localSheetId="24" hidden="1">{"'Sheet1'!$L$16"}</definedName>
    <definedName name="khkl" localSheetId="4" hidden="1">{"'Sheet1'!$L$16"}</definedName>
    <definedName name="khkl" localSheetId="6" hidden="1">{"'Sheet1'!$L$16"}</definedName>
    <definedName name="khkl" localSheetId="8" hidden="1">{"'Sheet1'!$L$16"}</definedName>
    <definedName name="khkl" localSheetId="10" hidden="1">{"'Sheet1'!$L$16"}</definedName>
    <definedName name="khkl" localSheetId="12" hidden="1">{"'Sheet1'!$L$16"}</definedName>
    <definedName name="khkl" localSheetId="14" hidden="1">{"'Sheet1'!$L$16"}</definedName>
    <definedName name="khkl" localSheetId="16" hidden="1">{"'Sheet1'!$L$16"}</definedName>
    <definedName name="khkl" localSheetId="18" hidden="1">{"'Sheet1'!$L$16"}</definedName>
    <definedName name="khkl" localSheetId="0" hidden="1">{"'Sheet1'!$L$16"}</definedName>
    <definedName name="khkl" hidden="1">{"'Sheet1'!$L$16"}</definedName>
    <definedName name="kjjh" localSheetId="15" hidden="1">{"'Sheet1'!$L$16"}</definedName>
    <definedName name="kjjh" localSheetId="1" hidden="1">{"'Sheet1'!$L$16"}</definedName>
    <definedName name="kjjh" localSheetId="19" hidden="1">{"'Sheet1'!$L$16"}</definedName>
    <definedName name="kjjh" localSheetId="21" hidden="1">{"'Sheet1'!$L$16"}</definedName>
    <definedName name="kjjh" localSheetId="23" hidden="1">{"'Sheet1'!$L$16"}</definedName>
    <definedName name="kjjh" localSheetId="3" hidden="1">{"'Sheet1'!$L$16"}</definedName>
    <definedName name="kjjh" localSheetId="5" hidden="1">{"'Sheet1'!$L$16"}</definedName>
    <definedName name="kjjh" localSheetId="7" hidden="1">{"'Sheet1'!$L$16"}</definedName>
    <definedName name="kjjh" localSheetId="9" hidden="1">{"'Sheet1'!$L$16"}</definedName>
    <definedName name="kjjh" localSheetId="11" hidden="1">{"'Sheet1'!$L$16"}</definedName>
    <definedName name="kjjh" localSheetId="13" hidden="1">{"'Sheet1'!$L$16"}</definedName>
    <definedName name="kjjh" localSheetId="17" hidden="1">{"'Sheet1'!$L$16"}</definedName>
    <definedName name="kjjh" localSheetId="2" hidden="1">{"'Sheet1'!$L$16"}</definedName>
    <definedName name="kjjh" localSheetId="20" hidden="1">{"'Sheet1'!$L$16"}</definedName>
    <definedName name="kjjh" localSheetId="22" hidden="1">{"'Sheet1'!$L$16"}</definedName>
    <definedName name="kjjh" localSheetId="24" hidden="1">{"'Sheet1'!$L$16"}</definedName>
    <definedName name="kjjh" localSheetId="4" hidden="1">{"'Sheet1'!$L$16"}</definedName>
    <definedName name="kjjh" localSheetId="6" hidden="1">{"'Sheet1'!$L$16"}</definedName>
    <definedName name="kjjh" localSheetId="8" hidden="1">{"'Sheet1'!$L$16"}</definedName>
    <definedName name="kjjh" localSheetId="10" hidden="1">{"'Sheet1'!$L$16"}</definedName>
    <definedName name="kjjh" localSheetId="12" hidden="1">{"'Sheet1'!$L$16"}</definedName>
    <definedName name="kjjh" localSheetId="14" hidden="1">{"'Sheet1'!$L$16"}</definedName>
    <definedName name="kjjh" localSheetId="16" hidden="1">{"'Sheet1'!$L$16"}</definedName>
    <definedName name="kjjh" localSheetId="18" hidden="1">{"'Sheet1'!$L$16"}</definedName>
    <definedName name="kjjh" localSheetId="0" hidden="1">{"'Sheet1'!$L$16"}</definedName>
    <definedName name="kjjh" hidden="1">{"'Sheet1'!$L$16"}</definedName>
    <definedName name="KTLDLAN3" localSheetId="15" hidden="1">{"'Sheet1'!$L$16"}</definedName>
    <definedName name="KTLDLAN3" localSheetId="1" hidden="1">{"'Sheet1'!$L$16"}</definedName>
    <definedName name="KTLDLAN3" localSheetId="19" hidden="1">{"'Sheet1'!$L$16"}</definedName>
    <definedName name="KTLDLAN3" localSheetId="21" hidden="1">{"'Sheet1'!$L$16"}</definedName>
    <definedName name="KTLDLAN3" localSheetId="23" hidden="1">{"'Sheet1'!$L$16"}</definedName>
    <definedName name="KTLDLAN3" localSheetId="3" hidden="1">{"'Sheet1'!$L$16"}</definedName>
    <definedName name="KTLDLAN3" localSheetId="5" hidden="1">{"'Sheet1'!$L$16"}</definedName>
    <definedName name="KTLDLAN3" localSheetId="7" hidden="1">{"'Sheet1'!$L$16"}</definedName>
    <definedName name="KTLDLAN3" localSheetId="9" hidden="1">{"'Sheet1'!$L$16"}</definedName>
    <definedName name="KTLDLAN3" localSheetId="11" hidden="1">{"'Sheet1'!$L$16"}</definedName>
    <definedName name="KTLDLAN3" localSheetId="13" hidden="1">{"'Sheet1'!$L$16"}</definedName>
    <definedName name="KTLDLAN3" localSheetId="17" hidden="1">{"'Sheet1'!$L$16"}</definedName>
    <definedName name="KTLDLAN3" localSheetId="2" hidden="1">{"'Sheet1'!$L$16"}</definedName>
    <definedName name="KTLDLAN3" localSheetId="20" hidden="1">{"'Sheet1'!$L$16"}</definedName>
    <definedName name="KTLDLAN3" localSheetId="22" hidden="1">{"'Sheet1'!$L$16"}</definedName>
    <definedName name="KTLDLAN3" localSheetId="24" hidden="1">{"'Sheet1'!$L$16"}</definedName>
    <definedName name="KTLDLAN3" localSheetId="4" hidden="1">{"'Sheet1'!$L$16"}</definedName>
    <definedName name="KTLDLAN3" localSheetId="6" hidden="1">{"'Sheet1'!$L$16"}</definedName>
    <definedName name="KTLDLAN3" localSheetId="8" hidden="1">{"'Sheet1'!$L$16"}</definedName>
    <definedName name="KTLDLAN3" localSheetId="10" hidden="1">{"'Sheet1'!$L$16"}</definedName>
    <definedName name="KTLDLAN3" localSheetId="12" hidden="1">{"'Sheet1'!$L$16"}</definedName>
    <definedName name="KTLDLAN3" localSheetId="14" hidden="1">{"'Sheet1'!$L$16"}</definedName>
    <definedName name="KTLDLAN3" localSheetId="16" hidden="1">{"'Sheet1'!$L$16"}</definedName>
    <definedName name="KTLDLAN3" localSheetId="18" hidden="1">{"'Sheet1'!$L$16"}</definedName>
    <definedName name="KTLDLAN3" localSheetId="0" hidden="1">{"'Sheet1'!$L$16"}</definedName>
    <definedName name="KTLDLAN3" hidden="1">{"'Sheet1'!$L$16"}</definedName>
    <definedName name="_xlnm.Print_Area" localSheetId="15">'CC - 8'!$A$1:$AS$49</definedName>
    <definedName name="_xlnm.Print_Area" localSheetId="1">'CC -1'!$A$1:$AS$49</definedName>
    <definedName name="_xlnm.Print_Area" localSheetId="19">'CC -10'!$A$1:$AS$49</definedName>
    <definedName name="_xlnm.Print_Area" localSheetId="21">'CC -11'!$A$1:$AS$49</definedName>
    <definedName name="_xlnm.Print_Area" localSheetId="23">'CC -12'!$A$1:$AS$49</definedName>
    <definedName name="_xlnm.Print_Area" localSheetId="3">'CC -2'!$A$1:$AQ$49</definedName>
    <definedName name="_xlnm.Print_Area" localSheetId="5">'CC -3'!$A$1:$AS$49</definedName>
    <definedName name="_xlnm.Print_Area" localSheetId="7">'CC -4'!$A$1:$AR$49</definedName>
    <definedName name="_xlnm.Print_Area" localSheetId="9">'CC -5'!$A$1:$AS$49</definedName>
    <definedName name="_xlnm.Print_Area" localSheetId="11">'CC -6'!$A$1:$AS$49</definedName>
    <definedName name="_xlnm.Print_Area" localSheetId="13">'CC -7'!$A$1:$AS$49</definedName>
    <definedName name="_xlnm.Print_Area" localSheetId="17">'CC -9'!$A$1:$AS$49</definedName>
    <definedName name="_xlnm.Print_Area" localSheetId="2">'L - 1'!$A$1:$P$26</definedName>
    <definedName name="_xlnm.Print_Area" localSheetId="20">'L - 10'!$A$1:$P$26</definedName>
    <definedName name="_xlnm.Print_Area" localSheetId="22">'L - 11'!$A$1:$P$26</definedName>
    <definedName name="_xlnm.Print_Area" localSheetId="24">'L - 12'!$A$1:$P$26</definedName>
    <definedName name="_xlnm.Print_Area" localSheetId="4">'L - 2'!$A$1:$P$26</definedName>
    <definedName name="_xlnm.Print_Area" localSheetId="6">'L - 3'!$A$1:$P$26</definedName>
    <definedName name="_xlnm.Print_Area" localSheetId="8">'L - 4'!$A$1:$P$26</definedName>
    <definedName name="_xlnm.Print_Area" localSheetId="10">'L - 5'!$A$1:$P$26</definedName>
    <definedName name="_xlnm.Print_Area" localSheetId="12">'L - 6'!$A$1:$P$26</definedName>
    <definedName name="_xlnm.Print_Area" localSheetId="16">'L - 8'!$A$1:$P$26</definedName>
    <definedName name="_xlnm.Print_Area" localSheetId="18">'L - 9'!$A$1:$P$26</definedName>
    <definedName name="ưer" localSheetId="15" hidden="1">{"'Sheet1'!$L$16"}</definedName>
    <definedName name="ưer" localSheetId="1" hidden="1">{"'Sheet1'!$L$16"}</definedName>
    <definedName name="ưer" localSheetId="19" hidden="1">{"'Sheet1'!$L$16"}</definedName>
    <definedName name="ưer" localSheetId="21" hidden="1">{"'Sheet1'!$L$16"}</definedName>
    <definedName name="ưer" localSheetId="23" hidden="1">{"'Sheet1'!$L$16"}</definedName>
    <definedName name="ưer" localSheetId="3" hidden="1">{"'Sheet1'!$L$16"}</definedName>
    <definedName name="ưer" localSheetId="5" hidden="1">{"'Sheet1'!$L$16"}</definedName>
    <definedName name="ưer" localSheetId="7" hidden="1">{"'Sheet1'!$L$16"}</definedName>
    <definedName name="ưer" localSheetId="9" hidden="1">{"'Sheet1'!$L$16"}</definedName>
    <definedName name="ưer" localSheetId="11" hidden="1">{"'Sheet1'!$L$16"}</definedName>
    <definedName name="ưer" localSheetId="13" hidden="1">{"'Sheet1'!$L$16"}</definedName>
    <definedName name="ưer" localSheetId="17" hidden="1">{"'Sheet1'!$L$16"}</definedName>
    <definedName name="ưer" localSheetId="2" hidden="1">{"'Sheet1'!$L$16"}</definedName>
    <definedName name="ưer" localSheetId="20" hidden="1">{"'Sheet1'!$L$16"}</definedName>
    <definedName name="ưer" localSheetId="22" hidden="1">{"'Sheet1'!$L$16"}</definedName>
    <definedName name="ưer" localSheetId="24" hidden="1">{"'Sheet1'!$L$16"}</definedName>
    <definedName name="ưer" localSheetId="4" hidden="1">{"'Sheet1'!$L$16"}</definedName>
    <definedName name="ưer" localSheetId="6" hidden="1">{"'Sheet1'!$L$16"}</definedName>
    <definedName name="ưer" localSheetId="8" hidden="1">{"'Sheet1'!$L$16"}</definedName>
    <definedName name="ưer" localSheetId="10" hidden="1">{"'Sheet1'!$L$16"}</definedName>
    <definedName name="ưer" localSheetId="12" hidden="1">{"'Sheet1'!$L$16"}</definedName>
    <definedName name="ưer" localSheetId="14" hidden="1">{"'Sheet1'!$L$16"}</definedName>
    <definedName name="ưer" localSheetId="16" hidden="1">{"'Sheet1'!$L$16"}</definedName>
    <definedName name="ưer" localSheetId="18" hidden="1">{"'Sheet1'!$L$16"}</definedName>
    <definedName name="ưer" localSheetId="0" hidden="1">{"'Sheet1'!$L$16"}</definedName>
    <definedName name="ưer" hidden="1">{"'Sheet1'!$L$16"}</definedName>
    <definedName name="UU" localSheetId="15" hidden="1">{"'Sheet1'!$L$16"}</definedName>
    <definedName name="UU" localSheetId="1" hidden="1">{"'Sheet1'!$L$16"}</definedName>
    <definedName name="UU" localSheetId="19" hidden="1">{"'Sheet1'!$L$16"}</definedName>
    <definedName name="UU" localSheetId="21" hidden="1">{"'Sheet1'!$L$16"}</definedName>
    <definedName name="UU" localSheetId="23" hidden="1">{"'Sheet1'!$L$16"}</definedName>
    <definedName name="UU" localSheetId="3" hidden="1">{"'Sheet1'!$L$16"}</definedName>
    <definedName name="UU" localSheetId="5" hidden="1">{"'Sheet1'!$L$16"}</definedName>
    <definedName name="UU" localSheetId="7" hidden="1">{"'Sheet1'!$L$16"}</definedName>
    <definedName name="UU" localSheetId="9" hidden="1">{"'Sheet1'!$L$16"}</definedName>
    <definedName name="UU" localSheetId="11" hidden="1">{"'Sheet1'!$L$16"}</definedName>
    <definedName name="UU" localSheetId="13" hidden="1">{"'Sheet1'!$L$16"}</definedName>
    <definedName name="UU" localSheetId="17" hidden="1">{"'Sheet1'!$L$16"}</definedName>
    <definedName name="UU" localSheetId="2" hidden="1">{"'Sheet1'!$L$16"}</definedName>
    <definedName name="UU" localSheetId="20" hidden="1">{"'Sheet1'!$L$16"}</definedName>
    <definedName name="UU" localSheetId="22" hidden="1">{"'Sheet1'!$L$16"}</definedName>
    <definedName name="UU" localSheetId="24" hidden="1">{"'Sheet1'!$L$16"}</definedName>
    <definedName name="UU" localSheetId="4" hidden="1">{"'Sheet1'!$L$16"}</definedName>
    <definedName name="UU" localSheetId="6" hidden="1">{"'Sheet1'!$L$16"}</definedName>
    <definedName name="UU" localSheetId="8" hidden="1">{"'Sheet1'!$L$16"}</definedName>
    <definedName name="UU" localSheetId="10" hidden="1">{"'Sheet1'!$L$16"}</definedName>
    <definedName name="UU" localSheetId="12" hidden="1">{"'Sheet1'!$L$16"}</definedName>
    <definedName name="UU" localSheetId="14" hidden="1">{"'Sheet1'!$L$16"}</definedName>
    <definedName name="UU" localSheetId="16" hidden="1">{"'Sheet1'!$L$16"}</definedName>
    <definedName name="UU" localSheetId="18" hidden="1">{"'Sheet1'!$L$16"}</definedName>
    <definedName name="UU" localSheetId="0" hidden="1">{"'Sheet1'!$L$16"}</definedName>
    <definedName name="UU" hidden="1">{"'Sheet1'!$L$16"}</definedName>
    <definedName name="wrn.chi._.tiÆt." localSheetId="15" hidden="1">{#N/A,#N/A,FALSE,"Chi tiÆt"}</definedName>
    <definedName name="wrn.chi._.tiÆt." localSheetId="1" hidden="1">{#N/A,#N/A,FALSE,"Chi tiÆt"}</definedName>
    <definedName name="wrn.chi._.tiÆt." localSheetId="19" hidden="1">{#N/A,#N/A,FALSE,"Chi tiÆt"}</definedName>
    <definedName name="wrn.chi._.tiÆt." localSheetId="21" hidden="1">{#N/A,#N/A,FALSE,"Chi tiÆt"}</definedName>
    <definedName name="wrn.chi._.tiÆt." localSheetId="23" hidden="1">{#N/A,#N/A,FALSE,"Chi tiÆt"}</definedName>
    <definedName name="wrn.chi._.tiÆt." localSheetId="3" hidden="1">{#N/A,#N/A,FALSE,"Chi tiÆt"}</definedName>
    <definedName name="wrn.chi._.tiÆt." localSheetId="5" hidden="1">{#N/A,#N/A,FALSE,"Chi tiÆt"}</definedName>
    <definedName name="wrn.chi._.tiÆt." localSheetId="7" hidden="1">{#N/A,#N/A,FALSE,"Chi tiÆt"}</definedName>
    <definedName name="wrn.chi._.tiÆt." localSheetId="9" hidden="1">{#N/A,#N/A,FALSE,"Chi tiÆt"}</definedName>
    <definedName name="wrn.chi._.tiÆt." localSheetId="11" hidden="1">{#N/A,#N/A,FALSE,"Chi tiÆt"}</definedName>
    <definedName name="wrn.chi._.tiÆt." localSheetId="13" hidden="1">{#N/A,#N/A,FALSE,"Chi tiÆt"}</definedName>
    <definedName name="wrn.chi._.tiÆt." localSheetId="17" hidden="1">{#N/A,#N/A,FALSE,"Chi tiÆt"}</definedName>
    <definedName name="wrn.chi._.tiÆt." localSheetId="2" hidden="1">{#N/A,#N/A,FALSE,"Chi tiÆt"}</definedName>
    <definedName name="wrn.chi._.tiÆt." localSheetId="20" hidden="1">{#N/A,#N/A,FALSE,"Chi tiÆt"}</definedName>
    <definedName name="wrn.chi._.tiÆt." localSheetId="22" hidden="1">{#N/A,#N/A,FALSE,"Chi tiÆt"}</definedName>
    <definedName name="wrn.chi._.tiÆt." localSheetId="24" hidden="1">{#N/A,#N/A,FALSE,"Chi tiÆt"}</definedName>
    <definedName name="wrn.chi._.tiÆt." localSheetId="4" hidden="1">{#N/A,#N/A,FALSE,"Chi tiÆt"}</definedName>
    <definedName name="wrn.chi._.tiÆt." localSheetId="6" hidden="1">{#N/A,#N/A,FALSE,"Chi tiÆt"}</definedName>
    <definedName name="wrn.chi._.tiÆt." localSheetId="8" hidden="1">{#N/A,#N/A,FALSE,"Chi tiÆt"}</definedName>
    <definedName name="wrn.chi._.tiÆt." localSheetId="10" hidden="1">{#N/A,#N/A,FALSE,"Chi tiÆt"}</definedName>
    <definedName name="wrn.chi._.tiÆt." localSheetId="12" hidden="1">{#N/A,#N/A,FALSE,"Chi tiÆt"}</definedName>
    <definedName name="wrn.chi._.tiÆt." localSheetId="14" hidden="1">{#N/A,#N/A,FALSE,"Chi tiÆt"}</definedName>
    <definedName name="wrn.chi._.tiÆt." localSheetId="16" hidden="1">{#N/A,#N/A,FALSE,"Chi tiÆt"}</definedName>
    <definedName name="wrn.chi._.tiÆt." localSheetId="18" hidden="1">{#N/A,#N/A,FALSE,"Chi tiÆt"}</definedName>
    <definedName name="wrn.chi._.tiÆt." localSheetId="0" hidden="1">{#N/A,#N/A,FALSE,"Chi tiÆt"}</definedName>
    <definedName name="wrn.chi._.tiÆt." hidden="1">{#N/A,#N/A,FALSE,"Chi tiÆt"}</definedName>
  </definedNames>
  <calcPr calcId="144525"/>
</workbook>
</file>

<file path=xl/calcChain.xml><?xml version="1.0" encoding="utf-8"?>
<calcChain xmlns="http://schemas.openxmlformats.org/spreadsheetml/2006/main">
  <c r="O19" i="50" l="1"/>
  <c r="O20" i="50"/>
  <c r="O21" i="50"/>
  <c r="O18" i="50"/>
  <c r="O17" i="50"/>
  <c r="O16" i="50"/>
  <c r="O11" i="50"/>
  <c r="O12" i="50"/>
  <c r="O10" i="50"/>
  <c r="O19" i="48"/>
  <c r="O20" i="48"/>
  <c r="O21" i="48"/>
  <c r="O18" i="48"/>
  <c r="O17" i="48"/>
  <c r="O16" i="48"/>
  <c r="O11" i="48"/>
  <c r="O12" i="48"/>
  <c r="O10" i="48"/>
  <c r="A20" i="53" l="1"/>
  <c r="A22" i="53"/>
  <c r="A24" i="53"/>
  <c r="A26" i="53" s="1"/>
  <c r="A18" i="53"/>
  <c r="A22" i="51"/>
  <c r="A24" i="51"/>
  <c r="A26" i="51"/>
  <c r="A22" i="47"/>
  <c r="A24" i="47"/>
  <c r="A26" i="47"/>
  <c r="C17" i="46" l="1"/>
  <c r="D17" i="46"/>
  <c r="E17" i="46"/>
  <c r="C18" i="46"/>
  <c r="D18" i="46"/>
  <c r="E18" i="46"/>
  <c r="C19" i="46"/>
  <c r="D19" i="46"/>
  <c r="E19" i="46"/>
  <c r="C20" i="46"/>
  <c r="D20" i="46"/>
  <c r="E20" i="46"/>
  <c r="C21" i="46"/>
  <c r="D21" i="46"/>
  <c r="E21" i="46"/>
  <c r="AM20" i="45"/>
  <c r="AL20" i="45"/>
  <c r="H18" i="46" s="1"/>
  <c r="AK20" i="45"/>
  <c r="D20" i="45"/>
  <c r="C20" i="45"/>
  <c r="AM18" i="45"/>
  <c r="AL18" i="45"/>
  <c r="H17" i="46" s="1"/>
  <c r="AK18" i="45"/>
  <c r="F17" i="46" s="1"/>
  <c r="D18" i="45"/>
  <c r="C18" i="45"/>
  <c r="AM16" i="45"/>
  <c r="AL16" i="45"/>
  <c r="AK16" i="45"/>
  <c r="AN16" i="45" s="1"/>
  <c r="D16" i="45"/>
  <c r="C16" i="45"/>
  <c r="C17" i="44"/>
  <c r="D17" i="44"/>
  <c r="E17" i="44"/>
  <c r="C18" i="44"/>
  <c r="D18" i="44"/>
  <c r="E18" i="44"/>
  <c r="C19" i="44"/>
  <c r="D19" i="44"/>
  <c r="E19" i="44"/>
  <c r="C20" i="44"/>
  <c r="D20" i="44"/>
  <c r="E20" i="44"/>
  <c r="C21" i="44"/>
  <c r="D21" i="44"/>
  <c r="E21" i="44"/>
  <c r="AM20" i="43"/>
  <c r="AL20" i="43"/>
  <c r="H18" i="44" s="1"/>
  <c r="AK20" i="43"/>
  <c r="AN20" i="43" s="1"/>
  <c r="D20" i="43"/>
  <c r="C20" i="43"/>
  <c r="AM18" i="43"/>
  <c r="AL18" i="43"/>
  <c r="AN18" i="43" s="1"/>
  <c r="AK18" i="43"/>
  <c r="F17" i="44" s="1"/>
  <c r="D18" i="43"/>
  <c r="C18" i="43"/>
  <c r="AM16" i="43"/>
  <c r="AL16" i="43"/>
  <c r="AK16" i="43"/>
  <c r="D16" i="43"/>
  <c r="C16" i="43"/>
  <c r="C17" i="42"/>
  <c r="D17" i="42"/>
  <c r="E17" i="42"/>
  <c r="C18" i="42"/>
  <c r="D18" i="42"/>
  <c r="E18" i="42"/>
  <c r="C19" i="42"/>
  <c r="D19" i="42"/>
  <c r="E19" i="42"/>
  <c r="C20" i="42"/>
  <c r="D20" i="42"/>
  <c r="E20" i="42"/>
  <c r="C21" i="42"/>
  <c r="D21" i="42"/>
  <c r="E21" i="42"/>
  <c r="AM20" i="41"/>
  <c r="H18" i="42" s="1"/>
  <c r="AL20" i="41"/>
  <c r="AK20" i="41"/>
  <c r="F18" i="42" s="1"/>
  <c r="D20" i="41"/>
  <c r="C20" i="41"/>
  <c r="AM18" i="41"/>
  <c r="AL18" i="41"/>
  <c r="H17" i="42" s="1"/>
  <c r="AK18" i="41"/>
  <c r="F17" i="42" s="1"/>
  <c r="D18" i="41"/>
  <c r="C18" i="41"/>
  <c r="AM16" i="41"/>
  <c r="AL16" i="41"/>
  <c r="AK16" i="41"/>
  <c r="D16" i="41"/>
  <c r="C16" i="41"/>
  <c r="C17" i="40"/>
  <c r="D17" i="40"/>
  <c r="E17" i="40"/>
  <c r="C18" i="40"/>
  <c r="D18" i="40"/>
  <c r="E18" i="40"/>
  <c r="C19" i="40"/>
  <c r="D19" i="40"/>
  <c r="E19" i="40"/>
  <c r="C20" i="40"/>
  <c r="D20" i="40"/>
  <c r="E20" i="40"/>
  <c r="C21" i="40"/>
  <c r="D21" i="40"/>
  <c r="E21" i="40"/>
  <c r="AM20" i="39"/>
  <c r="H18" i="40" s="1"/>
  <c r="AL20" i="39"/>
  <c r="AK20" i="39"/>
  <c r="F18" i="40" s="1"/>
  <c r="D20" i="39"/>
  <c r="C20" i="39"/>
  <c r="AM18" i="39"/>
  <c r="AL18" i="39"/>
  <c r="H17" i="40" s="1"/>
  <c r="AK18" i="39"/>
  <c r="AN18" i="39" s="1"/>
  <c r="D18" i="39"/>
  <c r="C18" i="39"/>
  <c r="AM16" i="39"/>
  <c r="AL16" i="39"/>
  <c r="AK16" i="39"/>
  <c r="AN16" i="39" s="1"/>
  <c r="D16" i="39"/>
  <c r="C16" i="39"/>
  <c r="C17" i="38"/>
  <c r="D17" i="38"/>
  <c r="E17" i="38"/>
  <c r="C18" i="38"/>
  <c r="D18" i="38"/>
  <c r="E18" i="38"/>
  <c r="C19" i="38"/>
  <c r="D19" i="38"/>
  <c r="E19" i="38"/>
  <c r="C20" i="38"/>
  <c r="D20" i="38"/>
  <c r="E20" i="38"/>
  <c r="C21" i="38"/>
  <c r="D21" i="38"/>
  <c r="E21" i="38"/>
  <c r="AM20" i="37"/>
  <c r="AL20" i="37"/>
  <c r="H18" i="38" s="1"/>
  <c r="AK20" i="37"/>
  <c r="D20" i="37"/>
  <c r="C20" i="37"/>
  <c r="AM18" i="37"/>
  <c r="AL18" i="37"/>
  <c r="H17" i="38" s="1"/>
  <c r="AK18" i="37"/>
  <c r="F17" i="38" s="1"/>
  <c r="D18" i="37"/>
  <c r="C18" i="37"/>
  <c r="AM16" i="37"/>
  <c r="AL16" i="37"/>
  <c r="AK16" i="37"/>
  <c r="AN16" i="37" s="1"/>
  <c r="D16" i="37"/>
  <c r="C16" i="37"/>
  <c r="C17" i="36"/>
  <c r="D17" i="36"/>
  <c r="E17" i="36"/>
  <c r="C18" i="36"/>
  <c r="D18" i="36"/>
  <c r="E18" i="36"/>
  <c r="C19" i="36"/>
  <c r="D19" i="36"/>
  <c r="E19" i="36"/>
  <c r="C20" i="36"/>
  <c r="D20" i="36"/>
  <c r="E20" i="36"/>
  <c r="C21" i="36"/>
  <c r="D21" i="36"/>
  <c r="E21" i="36"/>
  <c r="AM20" i="35"/>
  <c r="H18" i="36" s="1"/>
  <c r="AL20" i="35"/>
  <c r="AK20" i="35"/>
  <c r="F18" i="36" s="1"/>
  <c r="D20" i="35"/>
  <c r="C20" i="35"/>
  <c r="AM18" i="35"/>
  <c r="AL18" i="35"/>
  <c r="H17" i="36" s="1"/>
  <c r="AK18" i="35"/>
  <c r="AN18" i="35" s="1"/>
  <c r="D18" i="35"/>
  <c r="C18" i="35"/>
  <c r="AM16" i="35"/>
  <c r="AL16" i="35"/>
  <c r="AK16" i="35"/>
  <c r="AN16" i="35" s="1"/>
  <c r="D16" i="35"/>
  <c r="C16" i="35"/>
  <c r="C17" i="34"/>
  <c r="D17" i="34"/>
  <c r="E17" i="34"/>
  <c r="C18" i="34"/>
  <c r="D18" i="34"/>
  <c r="E18" i="34"/>
  <c r="C19" i="34"/>
  <c r="D19" i="34"/>
  <c r="E19" i="34"/>
  <c r="C20" i="34"/>
  <c r="D20" i="34"/>
  <c r="E20" i="34"/>
  <c r="C21" i="34"/>
  <c r="D21" i="34"/>
  <c r="E21" i="34"/>
  <c r="AM20" i="33"/>
  <c r="AL20" i="33"/>
  <c r="H18" i="34" s="1"/>
  <c r="AK20" i="33"/>
  <c r="AN20" i="33" s="1"/>
  <c r="D20" i="33"/>
  <c r="C20" i="33"/>
  <c r="AM18" i="33"/>
  <c r="AL18" i="33"/>
  <c r="H17" i="34" s="1"/>
  <c r="AK18" i="33"/>
  <c r="D18" i="33"/>
  <c r="C18" i="33"/>
  <c r="AM16" i="33"/>
  <c r="AL16" i="33"/>
  <c r="AK16" i="33"/>
  <c r="D16" i="33"/>
  <c r="C16" i="33"/>
  <c r="C21" i="16"/>
  <c r="D21" i="16"/>
  <c r="E21" i="16"/>
  <c r="C17" i="16"/>
  <c r="D17" i="16"/>
  <c r="E17" i="16"/>
  <c r="C18" i="16"/>
  <c r="D18" i="16"/>
  <c r="E18" i="16"/>
  <c r="C19" i="16"/>
  <c r="D19" i="16"/>
  <c r="E19" i="16"/>
  <c r="C20" i="16"/>
  <c r="D20" i="16"/>
  <c r="E20" i="16"/>
  <c r="AM20" i="14"/>
  <c r="AL20" i="14"/>
  <c r="H18" i="16" s="1"/>
  <c r="AK20" i="14"/>
  <c r="AN20" i="14" s="1"/>
  <c r="D20" i="14"/>
  <c r="C20" i="14"/>
  <c r="AM18" i="14"/>
  <c r="AL18" i="14"/>
  <c r="H17" i="16" s="1"/>
  <c r="AK18" i="14"/>
  <c r="AN18" i="14" s="1"/>
  <c r="D18" i="14"/>
  <c r="C18" i="14"/>
  <c r="AM16" i="14"/>
  <c r="AL16" i="14"/>
  <c r="AK16" i="14"/>
  <c r="AN16" i="14" s="1"/>
  <c r="D16" i="14"/>
  <c r="C16" i="14"/>
  <c r="F17" i="54"/>
  <c r="H17" i="54"/>
  <c r="F18" i="54"/>
  <c r="H18" i="54"/>
  <c r="F19" i="54"/>
  <c r="H19" i="54"/>
  <c r="F20" i="54"/>
  <c r="H20" i="54"/>
  <c r="F21" i="54"/>
  <c r="H21" i="54"/>
  <c r="H16" i="54"/>
  <c r="F16" i="54"/>
  <c r="F11" i="54"/>
  <c r="H11" i="54"/>
  <c r="F12" i="54"/>
  <c r="H12" i="54"/>
  <c r="H10" i="54"/>
  <c r="F10" i="54"/>
  <c r="H17" i="50"/>
  <c r="H18" i="50"/>
  <c r="H19" i="50"/>
  <c r="H20" i="50"/>
  <c r="H21" i="50"/>
  <c r="H16" i="50"/>
  <c r="H11" i="50"/>
  <c r="H12" i="50"/>
  <c r="H10" i="50"/>
  <c r="F17" i="50"/>
  <c r="L17" i="50" s="1"/>
  <c r="F18" i="50"/>
  <c r="L18" i="50" s="1"/>
  <c r="F19" i="50"/>
  <c r="J19" i="50" s="1"/>
  <c r="F20" i="50"/>
  <c r="L20" i="50" s="1"/>
  <c r="F21" i="50"/>
  <c r="L21" i="50" s="1"/>
  <c r="F16" i="50"/>
  <c r="F11" i="50"/>
  <c r="F12" i="50"/>
  <c r="F10" i="50"/>
  <c r="C17" i="54"/>
  <c r="D17" i="54"/>
  <c r="E17" i="54"/>
  <c r="C18" i="54"/>
  <c r="D18" i="54"/>
  <c r="E18" i="54"/>
  <c r="C19" i="54"/>
  <c r="D19" i="54"/>
  <c r="E19" i="54"/>
  <c r="C20" i="54"/>
  <c r="D20" i="54"/>
  <c r="E20" i="54"/>
  <c r="C21" i="54"/>
  <c r="D21" i="54"/>
  <c r="E21" i="54"/>
  <c r="C18" i="53"/>
  <c r="C20" i="53"/>
  <c r="C22" i="53"/>
  <c r="C24" i="53"/>
  <c r="C26" i="53"/>
  <c r="AK20" i="53"/>
  <c r="D20" i="53"/>
  <c r="AK18" i="53"/>
  <c r="D18" i="53"/>
  <c r="AK16" i="53"/>
  <c r="D16" i="53"/>
  <c r="C16" i="53"/>
  <c r="C17" i="52"/>
  <c r="D17" i="52"/>
  <c r="E17" i="52"/>
  <c r="F17" i="52"/>
  <c r="H17" i="52"/>
  <c r="C18" i="52"/>
  <c r="D18" i="52"/>
  <c r="E18" i="52"/>
  <c r="F18" i="52"/>
  <c r="H18" i="52"/>
  <c r="C19" i="52"/>
  <c r="D19" i="52"/>
  <c r="E19" i="52"/>
  <c r="F19" i="52"/>
  <c r="H19" i="52"/>
  <c r="C20" i="52"/>
  <c r="D20" i="52"/>
  <c r="E20" i="52"/>
  <c r="F20" i="52"/>
  <c r="H20" i="52"/>
  <c r="C21" i="52"/>
  <c r="D21" i="52"/>
  <c r="E21" i="52"/>
  <c r="F21" i="52"/>
  <c r="H21" i="52"/>
  <c r="C18" i="51"/>
  <c r="C20" i="51"/>
  <c r="C22" i="51"/>
  <c r="C24" i="51"/>
  <c r="C26" i="51"/>
  <c r="AM20" i="51"/>
  <c r="AL20" i="51"/>
  <c r="AK20" i="51"/>
  <c r="D20" i="51"/>
  <c r="AM18" i="51"/>
  <c r="AL18" i="51"/>
  <c r="AK18" i="51"/>
  <c r="D18" i="51"/>
  <c r="A18" i="51"/>
  <c r="A20" i="51" s="1"/>
  <c r="AM16" i="51"/>
  <c r="AL16" i="51"/>
  <c r="AK16" i="51"/>
  <c r="D16" i="51"/>
  <c r="C16" i="51"/>
  <c r="C17" i="50"/>
  <c r="D17" i="50"/>
  <c r="E17" i="50"/>
  <c r="C18" i="50"/>
  <c r="D18" i="50"/>
  <c r="E18" i="50"/>
  <c r="C19" i="50"/>
  <c r="D19" i="50"/>
  <c r="E19" i="50"/>
  <c r="C20" i="50"/>
  <c r="D20" i="50"/>
  <c r="E20" i="50"/>
  <c r="C21" i="50"/>
  <c r="D21" i="50"/>
  <c r="E21" i="50"/>
  <c r="AJ20" i="49"/>
  <c r="D20" i="49"/>
  <c r="C20" i="49"/>
  <c r="AJ24" i="49"/>
  <c r="D24" i="49"/>
  <c r="C24" i="49"/>
  <c r="AJ22" i="49"/>
  <c r="D22" i="49"/>
  <c r="C22" i="49"/>
  <c r="F19" i="48"/>
  <c r="H21" i="48"/>
  <c r="F21" i="48"/>
  <c r="H20" i="48"/>
  <c r="F20" i="48"/>
  <c r="H19" i="48"/>
  <c r="H18" i="48"/>
  <c r="F18" i="48"/>
  <c r="H17" i="48"/>
  <c r="F17" i="48"/>
  <c r="H16" i="48"/>
  <c r="F16" i="48"/>
  <c r="H12" i="48"/>
  <c r="F12" i="48"/>
  <c r="H11" i="48"/>
  <c r="F11" i="48"/>
  <c r="H10" i="48"/>
  <c r="F10" i="48"/>
  <c r="C19" i="48"/>
  <c r="D19" i="48"/>
  <c r="E19" i="48"/>
  <c r="C20" i="48"/>
  <c r="D20" i="48"/>
  <c r="E20" i="48"/>
  <c r="L20" i="48"/>
  <c r="C21" i="48"/>
  <c r="D21" i="48"/>
  <c r="E21" i="48"/>
  <c r="AM26" i="47"/>
  <c r="AL26" i="47"/>
  <c r="AK26" i="47"/>
  <c r="AN26" i="47" s="1"/>
  <c r="D26" i="47"/>
  <c r="C26" i="47"/>
  <c r="AM24" i="47"/>
  <c r="AL24" i="47"/>
  <c r="AK24" i="47"/>
  <c r="AN24" i="47" s="1"/>
  <c r="D24" i="47"/>
  <c r="C24" i="47"/>
  <c r="AM22" i="47"/>
  <c r="AL22" i="47"/>
  <c r="AK22" i="47"/>
  <c r="AN22" i="47" s="1"/>
  <c r="D22" i="47"/>
  <c r="C22" i="47"/>
  <c r="E16" i="54"/>
  <c r="D16" i="54"/>
  <c r="C16" i="54"/>
  <c r="E12" i="54"/>
  <c r="D12" i="54"/>
  <c r="C12" i="54"/>
  <c r="E11" i="54"/>
  <c r="D11" i="54"/>
  <c r="C11" i="54"/>
  <c r="E10" i="54"/>
  <c r="D10" i="54"/>
  <c r="C10" i="54"/>
  <c r="E4" i="54"/>
  <c r="O25" i="54" s="1"/>
  <c r="AK26" i="53"/>
  <c r="D26" i="53"/>
  <c r="AK24" i="53"/>
  <c r="D24" i="53"/>
  <c r="AK22" i="53"/>
  <c r="D22" i="53"/>
  <c r="AK13" i="53"/>
  <c r="D13" i="53"/>
  <c r="C13" i="53"/>
  <c r="AK11" i="53"/>
  <c r="D11" i="53"/>
  <c r="C11" i="53"/>
  <c r="AK9" i="53"/>
  <c r="D9" i="53"/>
  <c r="C9" i="53"/>
  <c r="F5" i="53"/>
  <c r="F6" i="53" s="1"/>
  <c r="S1" i="53"/>
  <c r="E16" i="52"/>
  <c r="D16" i="52"/>
  <c r="C16" i="52"/>
  <c r="E12" i="52"/>
  <c r="D12" i="52"/>
  <c r="C12" i="52"/>
  <c r="E11" i="52"/>
  <c r="D11" i="52"/>
  <c r="C11" i="52"/>
  <c r="E10" i="52"/>
  <c r="D10" i="52"/>
  <c r="C10" i="52"/>
  <c r="E4" i="52"/>
  <c r="O25" i="52" s="1"/>
  <c r="AL26" i="51"/>
  <c r="D26" i="51"/>
  <c r="AL24" i="51"/>
  <c r="D24" i="51"/>
  <c r="AL22" i="51"/>
  <c r="D22" i="51"/>
  <c r="AL13" i="51"/>
  <c r="D13" i="51"/>
  <c r="C13" i="51"/>
  <c r="AL11" i="51"/>
  <c r="D11" i="51"/>
  <c r="C11" i="51"/>
  <c r="AL9" i="51"/>
  <c r="D9" i="51"/>
  <c r="C9" i="51"/>
  <c r="F5" i="51"/>
  <c r="F6" i="51" s="1"/>
  <c r="S1" i="51"/>
  <c r="N23" i="50"/>
  <c r="E16" i="50"/>
  <c r="D16" i="50"/>
  <c r="C16" i="50"/>
  <c r="E12" i="50"/>
  <c r="D12" i="50"/>
  <c r="C12" i="50"/>
  <c r="E11" i="50"/>
  <c r="D11" i="50"/>
  <c r="C11" i="50"/>
  <c r="E10" i="50"/>
  <c r="D10" i="50"/>
  <c r="C10" i="50"/>
  <c r="E4" i="50"/>
  <c r="O25" i="50" s="1"/>
  <c r="AJ26" i="49"/>
  <c r="D26" i="49"/>
  <c r="C26" i="49"/>
  <c r="AJ18" i="49"/>
  <c r="D18" i="49"/>
  <c r="C18" i="49"/>
  <c r="AJ16" i="49"/>
  <c r="D16" i="49"/>
  <c r="C16" i="49"/>
  <c r="AJ13" i="49"/>
  <c r="D13" i="49"/>
  <c r="C13" i="49"/>
  <c r="AJ11" i="49"/>
  <c r="D11" i="49"/>
  <c r="C11" i="49"/>
  <c r="AJ9" i="49"/>
  <c r="D9" i="49"/>
  <c r="C9" i="49"/>
  <c r="F5" i="49"/>
  <c r="F6" i="49" s="1"/>
  <c r="S1" i="49"/>
  <c r="E18" i="48"/>
  <c r="D18" i="48"/>
  <c r="C18" i="48"/>
  <c r="E17" i="48"/>
  <c r="D17" i="48"/>
  <c r="C17" i="48"/>
  <c r="E16" i="48"/>
  <c r="D16" i="48"/>
  <c r="C16" i="48"/>
  <c r="E12" i="48"/>
  <c r="D12" i="48"/>
  <c r="C12" i="48"/>
  <c r="E11" i="48"/>
  <c r="D11" i="48"/>
  <c r="C11" i="48"/>
  <c r="E10" i="48"/>
  <c r="D10" i="48"/>
  <c r="C10" i="48"/>
  <c r="E4" i="48"/>
  <c r="O25" i="48" s="1"/>
  <c r="AL20" i="47"/>
  <c r="D20" i="47"/>
  <c r="C20" i="47"/>
  <c r="AL18" i="47"/>
  <c r="D18" i="47"/>
  <c r="C18" i="47"/>
  <c r="A18" i="47"/>
  <c r="A20" i="47" s="1"/>
  <c r="AL16" i="47"/>
  <c r="D16" i="47"/>
  <c r="C16" i="47"/>
  <c r="AL13" i="47"/>
  <c r="D13" i="47"/>
  <c r="C13" i="47"/>
  <c r="AL11" i="47"/>
  <c r="D11" i="47"/>
  <c r="C11" i="47"/>
  <c r="AL9" i="47"/>
  <c r="D9" i="47"/>
  <c r="C9" i="47"/>
  <c r="F5" i="47"/>
  <c r="F6" i="47" s="1"/>
  <c r="S1" i="47"/>
  <c r="D1" i="50" l="1"/>
  <c r="J20" i="50"/>
  <c r="J18" i="50"/>
  <c r="E23" i="52"/>
  <c r="N23" i="52"/>
  <c r="J19" i="54"/>
  <c r="E23" i="50"/>
  <c r="Q2" i="54"/>
  <c r="I17" i="54" s="1"/>
  <c r="E23" i="54"/>
  <c r="N23" i="54"/>
  <c r="J18" i="54"/>
  <c r="Q2" i="48"/>
  <c r="I21" i="48" s="1"/>
  <c r="J19" i="52"/>
  <c r="N14" i="52"/>
  <c r="J20" i="52"/>
  <c r="E23" i="48"/>
  <c r="J21" i="48"/>
  <c r="J20" i="48"/>
  <c r="J18" i="52"/>
  <c r="AN20" i="45"/>
  <c r="AN18" i="45"/>
  <c r="F18" i="46"/>
  <c r="AN16" i="43"/>
  <c r="F18" i="44"/>
  <c r="H17" i="44"/>
  <c r="J17" i="44" s="1"/>
  <c r="AN16" i="41"/>
  <c r="AN18" i="41"/>
  <c r="AN20" i="41"/>
  <c r="J18" i="42"/>
  <c r="AN20" i="39"/>
  <c r="F17" i="40"/>
  <c r="J18" i="40"/>
  <c r="AN20" i="37"/>
  <c r="AN18" i="37"/>
  <c r="F18" i="38"/>
  <c r="AN20" i="35"/>
  <c r="F17" i="36"/>
  <c r="J18" i="36"/>
  <c r="AN18" i="33"/>
  <c r="F18" i="34"/>
  <c r="F17" i="34"/>
  <c r="AN16" i="33"/>
  <c r="F18" i="16"/>
  <c r="F17" i="16"/>
  <c r="J17" i="46"/>
  <c r="J17" i="42"/>
  <c r="J17" i="38"/>
  <c r="I11" i="54"/>
  <c r="G18" i="54"/>
  <c r="J20" i="54"/>
  <c r="Q2" i="50"/>
  <c r="G17" i="50" s="1"/>
  <c r="J21" i="54"/>
  <c r="J17" i="54"/>
  <c r="N14" i="54"/>
  <c r="J21" i="52"/>
  <c r="J17" i="52"/>
  <c r="D1" i="52"/>
  <c r="AN20" i="51"/>
  <c r="AN18" i="51"/>
  <c r="AN16" i="51"/>
  <c r="J21" i="50"/>
  <c r="L19" i="50"/>
  <c r="J17" i="50"/>
  <c r="L19" i="48"/>
  <c r="L21" i="48"/>
  <c r="J19" i="48"/>
  <c r="D1" i="48"/>
  <c r="D1" i="54"/>
  <c r="N14" i="48"/>
  <c r="G5" i="53"/>
  <c r="E14" i="54"/>
  <c r="N23" i="48"/>
  <c r="N14" i="50"/>
  <c r="G5" i="51"/>
  <c r="E14" i="52"/>
  <c r="G5" i="49"/>
  <c r="E14" i="50"/>
  <c r="G5" i="47"/>
  <c r="E14" i="48"/>
  <c r="C12" i="46"/>
  <c r="D12" i="46"/>
  <c r="E12" i="46"/>
  <c r="AL13" i="45"/>
  <c r="D13" i="45"/>
  <c r="C13" i="45"/>
  <c r="AL26" i="45"/>
  <c r="D26" i="45"/>
  <c r="C26" i="45"/>
  <c r="C12" i="44"/>
  <c r="D12" i="44"/>
  <c r="E12" i="44"/>
  <c r="AL13" i="43"/>
  <c r="D13" i="43"/>
  <c r="C13" i="43"/>
  <c r="A13" i="41"/>
  <c r="C13" i="41"/>
  <c r="D13" i="41"/>
  <c r="AL13" i="41"/>
  <c r="C12" i="42"/>
  <c r="D12" i="42"/>
  <c r="E12" i="42"/>
  <c r="I19" i="48" l="1"/>
  <c r="I20" i="48"/>
  <c r="G20" i="48"/>
  <c r="I16" i="54"/>
  <c r="I19" i="54"/>
  <c r="G12" i="54"/>
  <c r="I21" i="54"/>
  <c r="G20" i="54"/>
  <c r="I18" i="54"/>
  <c r="K18" i="54" s="1"/>
  <c r="M18" i="54" s="1"/>
  <c r="O18" i="54" s="1"/>
  <c r="G19" i="54"/>
  <c r="K19" i="54" s="1"/>
  <c r="M19" i="54" s="1"/>
  <c r="O19" i="54" s="1"/>
  <c r="G21" i="54"/>
  <c r="K21" i="54" s="1"/>
  <c r="M21" i="54" s="1"/>
  <c r="O21" i="54" s="1"/>
  <c r="I20" i="54"/>
  <c r="I12" i="54"/>
  <c r="G11" i="54"/>
  <c r="G16" i="54"/>
  <c r="G17" i="54"/>
  <c r="K17" i="54" s="1"/>
  <c r="M17" i="54" s="1"/>
  <c r="O17" i="54" s="1"/>
  <c r="G19" i="48"/>
  <c r="K19" i="48" s="1"/>
  <c r="M19" i="48" s="1"/>
  <c r="K20" i="48"/>
  <c r="M20" i="48" s="1"/>
  <c r="I18" i="50"/>
  <c r="G21" i="50"/>
  <c r="G21" i="48"/>
  <c r="K21" i="48" s="1"/>
  <c r="M21" i="48" s="1"/>
  <c r="G20" i="50"/>
  <c r="G18" i="50"/>
  <c r="J18" i="46"/>
  <c r="J18" i="44"/>
  <c r="J17" i="40"/>
  <c r="J18" i="38"/>
  <c r="J17" i="36"/>
  <c r="J18" i="34"/>
  <c r="J17" i="34"/>
  <c r="J17" i="16"/>
  <c r="J18" i="16"/>
  <c r="I21" i="50"/>
  <c r="I17" i="50"/>
  <c r="K17" i="50" s="1"/>
  <c r="M17" i="50" s="1"/>
  <c r="I19" i="50"/>
  <c r="I20" i="50"/>
  <c r="G19" i="50"/>
  <c r="G6" i="53"/>
  <c r="H5" i="53"/>
  <c r="G6" i="51"/>
  <c r="H5" i="51"/>
  <c r="G6" i="49"/>
  <c r="H5" i="49"/>
  <c r="H5" i="47"/>
  <c r="G6" i="47"/>
  <c r="K20" i="54" l="1"/>
  <c r="M20" i="54" s="1"/>
  <c r="O20" i="54" s="1"/>
  <c r="K21" i="50"/>
  <c r="M21" i="50" s="1"/>
  <c r="K18" i="50"/>
  <c r="M18" i="50" s="1"/>
  <c r="K20" i="50"/>
  <c r="M20" i="50" s="1"/>
  <c r="K19" i="50"/>
  <c r="M19" i="50" s="1"/>
  <c r="I5" i="53"/>
  <c r="H6" i="53"/>
  <c r="I5" i="51"/>
  <c r="H6" i="51"/>
  <c r="I5" i="49"/>
  <c r="H6" i="49"/>
  <c r="I5" i="47"/>
  <c r="H6" i="47"/>
  <c r="AL26" i="41"/>
  <c r="D26" i="41"/>
  <c r="C26" i="41"/>
  <c r="AL26" i="43"/>
  <c r="D26" i="43"/>
  <c r="C26" i="43"/>
  <c r="E16" i="46"/>
  <c r="D16" i="46"/>
  <c r="C16" i="46"/>
  <c r="E11" i="46"/>
  <c r="D11" i="46"/>
  <c r="C11" i="46"/>
  <c r="E10" i="46"/>
  <c r="D10" i="46"/>
  <c r="C10" i="46"/>
  <c r="E4" i="46"/>
  <c r="O25" i="46" s="1"/>
  <c r="AL24" i="45"/>
  <c r="D24" i="45"/>
  <c r="C24" i="45"/>
  <c r="AL22" i="45"/>
  <c r="D22" i="45"/>
  <c r="C22" i="45"/>
  <c r="AL11" i="45"/>
  <c r="D11" i="45"/>
  <c r="C11" i="45"/>
  <c r="AL9" i="45"/>
  <c r="D9" i="45"/>
  <c r="C9" i="45"/>
  <c r="F5" i="45"/>
  <c r="G5" i="45" s="1"/>
  <c r="S1" i="45"/>
  <c r="E16" i="44"/>
  <c r="D16" i="44"/>
  <c r="C16" i="44"/>
  <c r="E11" i="44"/>
  <c r="D11" i="44"/>
  <c r="C11" i="44"/>
  <c r="E10" i="44"/>
  <c r="D10" i="44"/>
  <c r="C10" i="44"/>
  <c r="E4" i="44"/>
  <c r="O25" i="44" s="1"/>
  <c r="AL24" i="43"/>
  <c r="D24" i="43"/>
  <c r="C24" i="43"/>
  <c r="AL22" i="43"/>
  <c r="D22" i="43"/>
  <c r="C22" i="43"/>
  <c r="AL11" i="43"/>
  <c r="D11" i="43"/>
  <c r="C11" i="43"/>
  <c r="A11" i="43"/>
  <c r="AL9" i="43"/>
  <c r="D9" i="43"/>
  <c r="C9" i="43"/>
  <c r="F5" i="43"/>
  <c r="G5" i="43" s="1"/>
  <c r="S1" i="43"/>
  <c r="E16" i="42"/>
  <c r="D16" i="42"/>
  <c r="C16" i="42"/>
  <c r="E11" i="42"/>
  <c r="D11" i="42"/>
  <c r="C11" i="42"/>
  <c r="E10" i="42"/>
  <c r="D10" i="42"/>
  <c r="C10" i="42"/>
  <c r="E4" i="42"/>
  <c r="O25" i="42" s="1"/>
  <c r="AL24" i="41"/>
  <c r="D24" i="41"/>
  <c r="C24" i="41"/>
  <c r="AL22" i="41"/>
  <c r="D22" i="41"/>
  <c r="C22" i="41"/>
  <c r="AL11" i="41"/>
  <c r="D11" i="41"/>
  <c r="C11" i="41"/>
  <c r="A11" i="41"/>
  <c r="AL9" i="41"/>
  <c r="D9" i="41"/>
  <c r="C9" i="41"/>
  <c r="F5" i="41"/>
  <c r="G5" i="41" s="1"/>
  <c r="S1" i="41"/>
  <c r="E14" i="46" l="1"/>
  <c r="N14" i="46"/>
  <c r="J5" i="53"/>
  <c r="I6" i="53"/>
  <c r="J5" i="51"/>
  <c r="I6" i="51"/>
  <c r="E14" i="44"/>
  <c r="N14" i="44"/>
  <c r="J5" i="49"/>
  <c r="I6" i="49"/>
  <c r="I6" i="47"/>
  <c r="J5" i="47"/>
  <c r="F6" i="43"/>
  <c r="E23" i="42"/>
  <c r="N23" i="42"/>
  <c r="E23" i="44"/>
  <c r="N23" i="44"/>
  <c r="F6" i="45"/>
  <c r="F6" i="41"/>
  <c r="E23" i="46"/>
  <c r="D1" i="42"/>
  <c r="D1" i="44"/>
  <c r="N23" i="46"/>
  <c r="D1" i="46"/>
  <c r="G6" i="45"/>
  <c r="H5" i="45"/>
  <c r="G6" i="43"/>
  <c r="H5" i="43"/>
  <c r="N14" i="42"/>
  <c r="G6" i="41"/>
  <c r="H5" i="41"/>
  <c r="E14" i="42"/>
  <c r="E16" i="40"/>
  <c r="D16" i="40"/>
  <c r="C16" i="40"/>
  <c r="E12" i="40"/>
  <c r="D12" i="40"/>
  <c r="C12" i="40"/>
  <c r="E11" i="40"/>
  <c r="D11" i="40"/>
  <c r="C11" i="40"/>
  <c r="E10" i="40"/>
  <c r="D10" i="40"/>
  <c r="C10" i="40"/>
  <c r="E4" i="40"/>
  <c r="O25" i="40" s="1"/>
  <c r="AL26" i="39"/>
  <c r="D26" i="39"/>
  <c r="C26" i="39"/>
  <c r="AL24" i="39"/>
  <c r="D24" i="39"/>
  <c r="C24" i="39"/>
  <c r="AL22" i="39"/>
  <c r="D22" i="39"/>
  <c r="C22" i="39"/>
  <c r="AL13" i="39"/>
  <c r="D13" i="39"/>
  <c r="C13" i="39"/>
  <c r="A13" i="39"/>
  <c r="AL11" i="39"/>
  <c r="D11" i="39"/>
  <c r="C11" i="39"/>
  <c r="A11" i="39"/>
  <c r="AL9" i="39"/>
  <c r="D9" i="39"/>
  <c r="C9" i="39"/>
  <c r="F5" i="39"/>
  <c r="G5" i="39" s="1"/>
  <c r="S1" i="39"/>
  <c r="E16" i="38"/>
  <c r="D16" i="38"/>
  <c r="C16" i="38"/>
  <c r="E12" i="38"/>
  <c r="D12" i="38"/>
  <c r="C12" i="38"/>
  <c r="E11" i="38"/>
  <c r="D11" i="38"/>
  <c r="C11" i="38"/>
  <c r="E10" i="38"/>
  <c r="D10" i="38"/>
  <c r="C10" i="38"/>
  <c r="E4" i="38"/>
  <c r="O25" i="38" s="1"/>
  <c r="AL26" i="37"/>
  <c r="D26" i="37"/>
  <c r="C26" i="37"/>
  <c r="AL24" i="37"/>
  <c r="D24" i="37"/>
  <c r="C24" i="37"/>
  <c r="AL22" i="37"/>
  <c r="D22" i="37"/>
  <c r="C22" i="37"/>
  <c r="AL13" i="37"/>
  <c r="D13" i="37"/>
  <c r="C13" i="37"/>
  <c r="A13" i="37"/>
  <c r="AL11" i="37"/>
  <c r="D11" i="37"/>
  <c r="C11" i="37"/>
  <c r="A11" i="37"/>
  <c r="AL9" i="37"/>
  <c r="D9" i="37"/>
  <c r="C9" i="37"/>
  <c r="F5" i="37"/>
  <c r="F6" i="37" s="1"/>
  <c r="S1" i="37"/>
  <c r="E16" i="36"/>
  <c r="D16" i="36"/>
  <c r="C16" i="36"/>
  <c r="E12" i="36"/>
  <c r="D12" i="36"/>
  <c r="C12" i="36"/>
  <c r="E11" i="36"/>
  <c r="D11" i="36"/>
  <c r="C11" i="36"/>
  <c r="E10" i="36"/>
  <c r="D10" i="36"/>
  <c r="C10" i="36"/>
  <c r="E4" i="36"/>
  <c r="O25" i="36" s="1"/>
  <c r="AL26" i="35"/>
  <c r="D26" i="35"/>
  <c r="C26" i="35"/>
  <c r="AL24" i="35"/>
  <c r="D24" i="35"/>
  <c r="C24" i="35"/>
  <c r="AL22" i="35"/>
  <c r="D22" i="35"/>
  <c r="C22" i="35"/>
  <c r="AL13" i="35"/>
  <c r="D13" i="35"/>
  <c r="C13" i="35"/>
  <c r="A13" i="35"/>
  <c r="AL11" i="35"/>
  <c r="D11" i="35"/>
  <c r="C11" i="35"/>
  <c r="A11" i="35"/>
  <c r="AL9" i="35"/>
  <c r="D9" i="35"/>
  <c r="C9" i="35"/>
  <c r="F5" i="35"/>
  <c r="F6" i="35" s="1"/>
  <c r="S1" i="35"/>
  <c r="D1" i="36" l="1"/>
  <c r="J6" i="53"/>
  <c r="K5" i="53"/>
  <c r="J6" i="51"/>
  <c r="K5" i="51"/>
  <c r="J6" i="49"/>
  <c r="K5" i="49"/>
  <c r="J6" i="47"/>
  <c r="K5" i="47"/>
  <c r="D1" i="38"/>
  <c r="I5" i="45"/>
  <c r="H6" i="45"/>
  <c r="N14" i="38"/>
  <c r="I5" i="43"/>
  <c r="H6" i="43"/>
  <c r="E23" i="40"/>
  <c r="N23" i="40"/>
  <c r="I5" i="41"/>
  <c r="H6" i="41"/>
  <c r="N14" i="36"/>
  <c r="E23" i="38"/>
  <c r="N23" i="38"/>
  <c r="N14" i="40"/>
  <c r="F6" i="39"/>
  <c r="D1" i="40"/>
  <c r="G6" i="39"/>
  <c r="H5" i="39"/>
  <c r="E14" i="40"/>
  <c r="E23" i="36"/>
  <c r="N23" i="36"/>
  <c r="G5" i="37"/>
  <c r="E14" i="38"/>
  <c r="G5" i="35"/>
  <c r="E14" i="36"/>
  <c r="C11" i="34"/>
  <c r="D11" i="34"/>
  <c r="E11" i="34"/>
  <c r="C12" i="34"/>
  <c r="D12" i="34"/>
  <c r="E12" i="34"/>
  <c r="AL11" i="33"/>
  <c r="D11" i="33"/>
  <c r="C11" i="33"/>
  <c r="A11" i="33"/>
  <c r="C16" i="16"/>
  <c r="D16" i="16"/>
  <c r="E16" i="16"/>
  <c r="C10" i="16"/>
  <c r="D10" i="16"/>
  <c r="E10" i="16"/>
  <c r="C11" i="16"/>
  <c r="D11" i="16"/>
  <c r="E11" i="16"/>
  <c r="C12" i="16"/>
  <c r="D12" i="16"/>
  <c r="E12" i="16"/>
  <c r="K6" i="53" l="1"/>
  <c r="L5" i="53"/>
  <c r="K6" i="51"/>
  <c r="L5" i="51"/>
  <c r="K6" i="49"/>
  <c r="L5" i="49"/>
  <c r="L5" i="47"/>
  <c r="K6" i="47"/>
  <c r="J5" i="45"/>
  <c r="I6" i="45"/>
  <c r="J5" i="43"/>
  <c r="I6" i="43"/>
  <c r="J5" i="41"/>
  <c r="I6" i="41"/>
  <c r="I5" i="39"/>
  <c r="H6" i="39"/>
  <c r="E14" i="16"/>
  <c r="G6" i="37"/>
  <c r="H5" i="37"/>
  <c r="E23" i="16"/>
  <c r="N23" i="16"/>
  <c r="N14" i="16"/>
  <c r="G6" i="35"/>
  <c r="H5" i="35"/>
  <c r="AL11" i="14"/>
  <c r="D11" i="14"/>
  <c r="C11" i="14"/>
  <c r="A12" i="15"/>
  <c r="A13" i="15"/>
  <c r="A14" i="15"/>
  <c r="A15" i="15"/>
  <c r="A16" i="15"/>
  <c r="A17" i="15"/>
  <c r="A18" i="15"/>
  <c r="A19" i="15"/>
  <c r="A20" i="15"/>
  <c r="A21" i="15"/>
  <c r="A11" i="15"/>
  <c r="M5" i="53" l="1"/>
  <c r="L6" i="53"/>
  <c r="M5" i="51"/>
  <c r="L6" i="51"/>
  <c r="M5" i="49"/>
  <c r="L6" i="49"/>
  <c r="M5" i="47"/>
  <c r="L6" i="47"/>
  <c r="J6" i="45"/>
  <c r="K5" i="45"/>
  <c r="J6" i="43"/>
  <c r="K5" i="43"/>
  <c r="J6" i="41"/>
  <c r="K5" i="41"/>
  <c r="J5" i="39"/>
  <c r="I6" i="39"/>
  <c r="I5" i="37"/>
  <c r="H6" i="37"/>
  <c r="I5" i="35"/>
  <c r="H6" i="35"/>
  <c r="E16" i="34"/>
  <c r="D16" i="34"/>
  <c r="C16" i="34"/>
  <c r="N14" i="34"/>
  <c r="E10" i="34"/>
  <c r="E14" i="34" s="1"/>
  <c r="D10" i="34"/>
  <c r="C10" i="34"/>
  <c r="E4" i="34"/>
  <c r="AL26" i="33"/>
  <c r="D26" i="33"/>
  <c r="C26" i="33"/>
  <c r="AL24" i="33"/>
  <c r="D24" i="33"/>
  <c r="C24" i="33"/>
  <c r="AL22" i="33"/>
  <c r="D22" i="33"/>
  <c r="C22" i="33"/>
  <c r="AL13" i="33"/>
  <c r="D13" i="33"/>
  <c r="C13" i="33"/>
  <c r="A13" i="33"/>
  <c r="AL9" i="33"/>
  <c r="D9" i="33"/>
  <c r="C9" i="33"/>
  <c r="F5" i="33"/>
  <c r="G5" i="33" s="1"/>
  <c r="S1" i="33"/>
  <c r="N5" i="53" l="1"/>
  <c r="M6" i="53"/>
  <c r="N5" i="51"/>
  <c r="M6" i="51"/>
  <c r="M6" i="49"/>
  <c r="N5" i="49"/>
  <c r="N5" i="47"/>
  <c r="M6" i="47"/>
  <c r="K6" i="45"/>
  <c r="L5" i="45"/>
  <c r="K6" i="43"/>
  <c r="L5" i="43"/>
  <c r="K6" i="41"/>
  <c r="L5" i="41"/>
  <c r="J6" i="39"/>
  <c r="K5" i="39"/>
  <c r="J5" i="37"/>
  <c r="I6" i="37"/>
  <c r="E23" i="34"/>
  <c r="N23" i="34"/>
  <c r="J5" i="35"/>
  <c r="I6" i="35"/>
  <c r="O25" i="34"/>
  <c r="F6" i="33"/>
  <c r="G6" i="33"/>
  <c r="H5" i="33"/>
  <c r="D1" i="34"/>
  <c r="N6" i="53" l="1"/>
  <c r="O5" i="53"/>
  <c r="N6" i="51"/>
  <c r="O5" i="51"/>
  <c r="N6" i="49"/>
  <c r="O5" i="49"/>
  <c r="N6" i="47"/>
  <c r="O5" i="47"/>
  <c r="M5" i="45"/>
  <c r="L6" i="45"/>
  <c r="M5" i="43"/>
  <c r="L6" i="43"/>
  <c r="M5" i="41"/>
  <c r="L6" i="41"/>
  <c r="K6" i="39"/>
  <c r="L5" i="39"/>
  <c r="J6" i="37"/>
  <c r="K5" i="37"/>
  <c r="J6" i="35"/>
  <c r="K5" i="35"/>
  <c r="I5" i="33"/>
  <c r="H6" i="33"/>
  <c r="F22" i="15"/>
  <c r="O6" i="53" l="1"/>
  <c r="P5" i="53"/>
  <c r="O6" i="51"/>
  <c r="P5" i="51"/>
  <c r="O6" i="49"/>
  <c r="P5" i="49"/>
  <c r="P5" i="47"/>
  <c r="O6" i="47"/>
  <c r="N5" i="45"/>
  <c r="M6" i="45"/>
  <c r="N5" i="43"/>
  <c r="M6" i="43"/>
  <c r="N5" i="41"/>
  <c r="M6" i="41"/>
  <c r="M5" i="39"/>
  <c r="L6" i="39"/>
  <c r="K6" i="37"/>
  <c r="L5" i="37"/>
  <c r="K6" i="35"/>
  <c r="L5" i="35"/>
  <c r="J5" i="33"/>
  <c r="I6" i="33"/>
  <c r="E4" i="16"/>
  <c r="Q5" i="53" l="1"/>
  <c r="P6" i="53"/>
  <c r="Q5" i="51"/>
  <c r="P6" i="51"/>
  <c r="Q5" i="49"/>
  <c r="P6" i="49"/>
  <c r="Q5" i="47"/>
  <c r="P6" i="47"/>
  <c r="N6" i="45"/>
  <c r="O5" i="45"/>
  <c r="N6" i="43"/>
  <c r="O5" i="43"/>
  <c r="N6" i="41"/>
  <c r="O5" i="41"/>
  <c r="N5" i="39"/>
  <c r="M6" i="39"/>
  <c r="M5" i="37"/>
  <c r="L6" i="37"/>
  <c r="M5" i="35"/>
  <c r="L6" i="35"/>
  <c r="D1" i="16"/>
  <c r="J6" i="33"/>
  <c r="K5" i="33"/>
  <c r="O25" i="16"/>
  <c r="R5" i="53" l="1"/>
  <c r="Q6" i="53"/>
  <c r="R5" i="51"/>
  <c r="Q6" i="51"/>
  <c r="R5" i="49"/>
  <c r="Q6" i="49"/>
  <c r="R5" i="47"/>
  <c r="Q6" i="47"/>
  <c r="O6" i="45"/>
  <c r="P5" i="45"/>
  <c r="O6" i="43"/>
  <c r="P5" i="43"/>
  <c r="O6" i="41"/>
  <c r="P5" i="41"/>
  <c r="N6" i="39"/>
  <c r="O5" i="39"/>
  <c r="N5" i="37"/>
  <c r="M6" i="37"/>
  <c r="N5" i="35"/>
  <c r="M6" i="35"/>
  <c r="K6" i="33"/>
  <c r="L5" i="33"/>
  <c r="R6" i="53" l="1"/>
  <c r="S5" i="53"/>
  <c r="R6" i="51"/>
  <c r="S5" i="51"/>
  <c r="R6" i="49"/>
  <c r="S5" i="49"/>
  <c r="R6" i="47"/>
  <c r="S5" i="47"/>
  <c r="Q5" i="45"/>
  <c r="P6" i="45"/>
  <c r="Q5" i="43"/>
  <c r="P6" i="43"/>
  <c r="Q5" i="41"/>
  <c r="P6" i="41"/>
  <c r="O6" i="39"/>
  <c r="P5" i="39"/>
  <c r="N6" i="37"/>
  <c r="O5" i="37"/>
  <c r="N6" i="35"/>
  <c r="O5" i="35"/>
  <c r="M5" i="33"/>
  <c r="L6" i="33"/>
  <c r="AL24" i="14"/>
  <c r="AL26" i="14"/>
  <c r="AL22" i="14"/>
  <c r="AL13" i="14"/>
  <c r="AL9" i="14"/>
  <c r="S6" i="53" l="1"/>
  <c r="T5" i="53"/>
  <c r="S6" i="51"/>
  <c r="T5" i="51"/>
  <c r="S6" i="49"/>
  <c r="T5" i="49"/>
  <c r="S6" i="47"/>
  <c r="T5" i="47"/>
  <c r="R5" i="45"/>
  <c r="Q6" i="45"/>
  <c r="R5" i="43"/>
  <c r="Q6" i="43"/>
  <c r="R5" i="41"/>
  <c r="Q6" i="41"/>
  <c r="Q5" i="39"/>
  <c r="P6" i="39"/>
  <c r="O6" i="37"/>
  <c r="P5" i="37"/>
  <c r="O6" i="35"/>
  <c r="P5" i="35"/>
  <c r="N5" i="33"/>
  <c r="M6" i="33"/>
  <c r="U5" i="53" l="1"/>
  <c r="T6" i="53"/>
  <c r="U5" i="51"/>
  <c r="T6" i="51"/>
  <c r="U5" i="49"/>
  <c r="T6" i="49"/>
  <c r="U5" i="47"/>
  <c r="T6" i="47"/>
  <c r="R6" i="45"/>
  <c r="S5" i="45"/>
  <c r="R6" i="43"/>
  <c r="S5" i="43"/>
  <c r="R6" i="41"/>
  <c r="S5" i="41"/>
  <c r="R5" i="39"/>
  <c r="Q6" i="39"/>
  <c r="Q5" i="37"/>
  <c r="P6" i="37"/>
  <c r="Q5" i="35"/>
  <c r="P6" i="35"/>
  <c r="N6" i="33"/>
  <c r="O5" i="33"/>
  <c r="S1" i="14"/>
  <c r="E22" i="15"/>
  <c r="V5" i="53" l="1"/>
  <c r="U6" i="53"/>
  <c r="V5" i="51"/>
  <c r="U6" i="51"/>
  <c r="V5" i="49"/>
  <c r="U6" i="49"/>
  <c r="U6" i="47"/>
  <c r="V5" i="47"/>
  <c r="S6" i="45"/>
  <c r="T5" i="45"/>
  <c r="S6" i="43"/>
  <c r="T5" i="43"/>
  <c r="S6" i="41"/>
  <c r="T5" i="41"/>
  <c r="R6" i="39"/>
  <c r="S5" i="39"/>
  <c r="R5" i="37"/>
  <c r="Q6" i="37"/>
  <c r="R5" i="35"/>
  <c r="Q6" i="35"/>
  <c r="O6" i="33"/>
  <c r="P5" i="33"/>
  <c r="D26" i="14"/>
  <c r="D24" i="14"/>
  <c r="D22" i="14"/>
  <c r="C13" i="14"/>
  <c r="A6" i="15"/>
  <c r="V6" i="53" l="1"/>
  <c r="W5" i="53"/>
  <c r="V6" i="51"/>
  <c r="W5" i="51"/>
  <c r="V6" i="49"/>
  <c r="W5" i="49"/>
  <c r="V6" i="47"/>
  <c r="W5" i="47"/>
  <c r="U5" i="45"/>
  <c r="T6" i="45"/>
  <c r="U5" i="43"/>
  <c r="T6" i="43"/>
  <c r="U5" i="41"/>
  <c r="T6" i="41"/>
  <c r="S6" i="39"/>
  <c r="T5" i="39"/>
  <c r="R6" i="37"/>
  <c r="S5" i="37"/>
  <c r="R6" i="35"/>
  <c r="S5" i="35"/>
  <c r="Q5" i="33"/>
  <c r="P6" i="33"/>
  <c r="C26" i="14"/>
  <c r="C22" i="14"/>
  <c r="C24" i="14"/>
  <c r="D13" i="14"/>
  <c r="D9" i="14"/>
  <c r="C9" i="14"/>
  <c r="F5" i="14"/>
  <c r="W6" i="53" l="1"/>
  <c r="X5" i="53"/>
  <c r="W6" i="51"/>
  <c r="X5" i="51"/>
  <c r="W6" i="49"/>
  <c r="X5" i="49"/>
  <c r="X5" i="47"/>
  <c r="W6" i="47"/>
  <c r="V5" i="45"/>
  <c r="U6" i="45"/>
  <c r="V5" i="43"/>
  <c r="U6" i="43"/>
  <c r="V5" i="41"/>
  <c r="U6" i="41"/>
  <c r="U5" i="39"/>
  <c r="T6" i="39"/>
  <c r="S6" i="37"/>
  <c r="T5" i="37"/>
  <c r="S6" i="35"/>
  <c r="T5" i="35"/>
  <c r="R5" i="33"/>
  <c r="Q6" i="33"/>
  <c r="F6" i="14"/>
  <c r="G5" i="14"/>
  <c r="Y5" i="53" l="1"/>
  <c r="X6" i="53"/>
  <c r="Y5" i="51"/>
  <c r="X6" i="51"/>
  <c r="Y5" i="49"/>
  <c r="X6" i="49"/>
  <c r="Y5" i="47"/>
  <c r="X6" i="47"/>
  <c r="V6" i="45"/>
  <c r="W5" i="45"/>
  <c r="V6" i="43"/>
  <c r="W5" i="43"/>
  <c r="V6" i="41"/>
  <c r="W5" i="41"/>
  <c r="V5" i="39"/>
  <c r="U6" i="39"/>
  <c r="U5" i="37"/>
  <c r="T6" i="37"/>
  <c r="U5" i="35"/>
  <c r="T6" i="35"/>
  <c r="R6" i="33"/>
  <c r="S5" i="33"/>
  <c r="H5" i="14"/>
  <c r="G6" i="14"/>
  <c r="Z5" i="53" l="1"/>
  <c r="Y6" i="53"/>
  <c r="Z5" i="51"/>
  <c r="Y6" i="51"/>
  <c r="Z5" i="49"/>
  <c r="Y6" i="49"/>
  <c r="Y6" i="47"/>
  <c r="Z5" i="47"/>
  <c r="W6" i="45"/>
  <c r="X5" i="45"/>
  <c r="W6" i="43"/>
  <c r="X5" i="43"/>
  <c r="W6" i="41"/>
  <c r="X5" i="41"/>
  <c r="V6" i="39"/>
  <c r="W5" i="39"/>
  <c r="V5" i="37"/>
  <c r="U6" i="37"/>
  <c r="V5" i="35"/>
  <c r="U6" i="35"/>
  <c r="S6" i="33"/>
  <c r="T5" i="33"/>
  <c r="H6" i="14"/>
  <c r="I5" i="14"/>
  <c r="Z6" i="53" l="1"/>
  <c r="AA5" i="53"/>
  <c r="Z6" i="51"/>
  <c r="AA5" i="51"/>
  <c r="Z6" i="49"/>
  <c r="AA5" i="49"/>
  <c r="Z6" i="47"/>
  <c r="AA5" i="47"/>
  <c r="Y5" i="45"/>
  <c r="X6" i="45"/>
  <c r="Y5" i="43"/>
  <c r="X6" i="43"/>
  <c r="Y5" i="41"/>
  <c r="X6" i="41"/>
  <c r="W6" i="39"/>
  <c r="X5" i="39"/>
  <c r="V6" i="37"/>
  <c r="W5" i="37"/>
  <c r="V6" i="35"/>
  <c r="W5" i="35"/>
  <c r="U5" i="33"/>
  <c r="T6" i="33"/>
  <c r="I6" i="14"/>
  <c r="J5" i="14"/>
  <c r="AA6" i="53" l="1"/>
  <c r="AB5" i="53"/>
  <c r="AA6" i="51"/>
  <c r="AB5" i="51"/>
  <c r="AA6" i="49"/>
  <c r="AB5" i="49"/>
  <c r="AB5" i="47"/>
  <c r="AA6" i="47"/>
  <c r="Z5" i="45"/>
  <c r="Y6" i="45"/>
  <c r="Z5" i="43"/>
  <c r="Y6" i="43"/>
  <c r="Z5" i="41"/>
  <c r="Y6" i="41"/>
  <c r="Y5" i="39"/>
  <c r="X6" i="39"/>
  <c r="W6" i="37"/>
  <c r="X5" i="37"/>
  <c r="W6" i="35"/>
  <c r="X5" i="35"/>
  <c r="V5" i="33"/>
  <c r="U6" i="33"/>
  <c r="K5" i="14"/>
  <c r="J6" i="14"/>
  <c r="AC5" i="53" l="1"/>
  <c r="AB6" i="53"/>
  <c r="AC5" i="51"/>
  <c r="AB6" i="51"/>
  <c r="AC5" i="49"/>
  <c r="AB6" i="49"/>
  <c r="AC5" i="47"/>
  <c r="AB6" i="47"/>
  <c r="Z6" i="45"/>
  <c r="AA5" i="45"/>
  <c r="Z6" i="43"/>
  <c r="AA5" i="43"/>
  <c r="Z6" i="41"/>
  <c r="AA5" i="41"/>
  <c r="Z5" i="39"/>
  <c r="Y6" i="39"/>
  <c r="Y5" i="37"/>
  <c r="X6" i="37"/>
  <c r="Y5" i="35"/>
  <c r="X6" i="35"/>
  <c r="V6" i="33"/>
  <c r="W5" i="33"/>
  <c r="K6" i="14"/>
  <c r="L5" i="14"/>
  <c r="AD5" i="53" l="1"/>
  <c r="AC6" i="53"/>
  <c r="AD5" i="51"/>
  <c r="AC6" i="51"/>
  <c r="AD5" i="49"/>
  <c r="AC6" i="49"/>
  <c r="AD5" i="47"/>
  <c r="AC6" i="47"/>
  <c r="AA6" i="45"/>
  <c r="AB5" i="45"/>
  <c r="AA6" i="43"/>
  <c r="AB5" i="43"/>
  <c r="AA6" i="41"/>
  <c r="AB5" i="41"/>
  <c r="Z6" i="39"/>
  <c r="AA5" i="39"/>
  <c r="Z5" i="37"/>
  <c r="Y6" i="37"/>
  <c r="Z5" i="35"/>
  <c r="Y6" i="35"/>
  <c r="W6" i="33"/>
  <c r="X5" i="33"/>
  <c r="M5" i="14"/>
  <c r="L6" i="14"/>
  <c r="AD6" i="53" l="1"/>
  <c r="AE5" i="53"/>
  <c r="AD6" i="51"/>
  <c r="AE5" i="51"/>
  <c r="AD6" i="49"/>
  <c r="AE5" i="49"/>
  <c r="AD6" i="47"/>
  <c r="AE5" i="47"/>
  <c r="AC5" i="45"/>
  <c r="AB6" i="45"/>
  <c r="AC5" i="43"/>
  <c r="AB6" i="43"/>
  <c r="AC5" i="41"/>
  <c r="AB6" i="41"/>
  <c r="AA6" i="39"/>
  <c r="AB5" i="39"/>
  <c r="Z6" i="37"/>
  <c r="AA5" i="37"/>
  <c r="Z6" i="35"/>
  <c r="AA5" i="35"/>
  <c r="Y5" i="33"/>
  <c r="X6" i="33"/>
  <c r="N5" i="14"/>
  <c r="M6" i="14"/>
  <c r="AE6" i="53" l="1"/>
  <c r="AF5" i="53"/>
  <c r="AE6" i="51"/>
  <c r="AF5" i="51"/>
  <c r="AE6" i="49"/>
  <c r="AF5" i="49"/>
  <c r="AF5" i="47"/>
  <c r="AE6" i="47"/>
  <c r="AD5" i="45"/>
  <c r="AC6" i="45"/>
  <c r="AD5" i="43"/>
  <c r="AC6" i="43"/>
  <c r="AD5" i="41"/>
  <c r="AC6" i="41"/>
  <c r="AC5" i="39"/>
  <c r="AB6" i="39"/>
  <c r="AA6" i="37"/>
  <c r="AB5" i="37"/>
  <c r="AA6" i="35"/>
  <c r="AB5" i="35"/>
  <c r="Z5" i="33"/>
  <c r="Y6" i="33"/>
  <c r="O5" i="14"/>
  <c r="N6" i="14"/>
  <c r="AG5" i="53" l="1"/>
  <c r="AF6" i="53"/>
  <c r="AG5" i="51"/>
  <c r="AF6" i="51"/>
  <c r="AG5" i="49"/>
  <c r="AF6" i="49"/>
  <c r="AG5" i="47"/>
  <c r="AF6" i="47"/>
  <c r="AD6" i="45"/>
  <c r="AE5" i="45"/>
  <c r="AD6" i="43"/>
  <c r="AE5" i="43"/>
  <c r="AD6" i="41"/>
  <c r="AE5" i="41"/>
  <c r="AD5" i="39"/>
  <c r="AC6" i="39"/>
  <c r="AC5" i="37"/>
  <c r="AB6" i="37"/>
  <c r="AC5" i="35"/>
  <c r="AB6" i="35"/>
  <c r="Z6" i="33"/>
  <c r="AA5" i="33"/>
  <c r="P5" i="14"/>
  <c r="O6" i="14"/>
  <c r="AH5" i="53" l="1"/>
  <c r="AG6" i="53"/>
  <c r="AH5" i="51"/>
  <c r="AG6" i="51"/>
  <c r="AH5" i="49"/>
  <c r="AG6" i="49"/>
  <c r="AH5" i="47"/>
  <c r="AG6" i="47"/>
  <c r="AE6" i="45"/>
  <c r="AF5" i="45"/>
  <c r="AE6" i="43"/>
  <c r="AF5" i="43"/>
  <c r="AE6" i="41"/>
  <c r="AF5" i="41"/>
  <c r="AD6" i="39"/>
  <c r="AE5" i="39"/>
  <c r="AD5" i="37"/>
  <c r="AC6" i="37"/>
  <c r="AD5" i="35"/>
  <c r="AC6" i="35"/>
  <c r="AA6" i="33"/>
  <c r="AB5" i="33"/>
  <c r="P6" i="14"/>
  <c r="Q5" i="14"/>
  <c r="AH6" i="53" l="1"/>
  <c r="AI5" i="53"/>
  <c r="AH6" i="51"/>
  <c r="AI5" i="51"/>
  <c r="AH6" i="49"/>
  <c r="AH6" i="47"/>
  <c r="AI5" i="47"/>
  <c r="AG5" i="45"/>
  <c r="AF6" i="45"/>
  <c r="AG5" i="43"/>
  <c r="AF6" i="43"/>
  <c r="AG5" i="41"/>
  <c r="AF6" i="41"/>
  <c r="AE6" i="39"/>
  <c r="AF5" i="39"/>
  <c r="AD6" i="37"/>
  <c r="AE5" i="37"/>
  <c r="AD6" i="35"/>
  <c r="AE5" i="35"/>
  <c r="AC5" i="33"/>
  <c r="AB6" i="33"/>
  <c r="R5" i="14"/>
  <c r="Q6" i="14"/>
  <c r="AI20" i="49" l="1"/>
  <c r="AL20" i="49" s="1"/>
  <c r="AK20" i="49"/>
  <c r="AI24" i="49"/>
  <c r="AK22" i="49"/>
  <c r="AK24" i="49"/>
  <c r="AI22" i="49"/>
  <c r="AI6" i="53"/>
  <c r="AI6" i="51"/>
  <c r="AJ5" i="51"/>
  <c r="AJ6" i="51" s="1"/>
  <c r="AJ5" i="47"/>
  <c r="AJ6" i="47" s="1"/>
  <c r="AI6" i="47"/>
  <c r="AH5" i="45"/>
  <c r="AG6" i="45"/>
  <c r="AH5" i="43"/>
  <c r="AG6" i="43"/>
  <c r="AH5" i="41"/>
  <c r="AG6" i="41"/>
  <c r="AG5" i="39"/>
  <c r="AF6" i="39"/>
  <c r="AE6" i="37"/>
  <c r="AF5" i="37"/>
  <c r="AE6" i="35"/>
  <c r="AF5" i="35"/>
  <c r="AD5" i="33"/>
  <c r="AC6" i="33"/>
  <c r="S5" i="14"/>
  <c r="R6" i="14"/>
  <c r="AJ18" i="53" l="1"/>
  <c r="AL16" i="53"/>
  <c r="AJ16" i="53"/>
  <c r="AM16" i="53" s="1"/>
  <c r="AL20" i="53"/>
  <c r="AJ20" i="53"/>
  <c r="AM20" i="53" s="1"/>
  <c r="AL18" i="53"/>
  <c r="AL22" i="49"/>
  <c r="AL24" i="49"/>
  <c r="AL22" i="53"/>
  <c r="AJ9" i="53"/>
  <c r="AL26" i="53"/>
  <c r="AJ22" i="53"/>
  <c r="AJ24" i="53"/>
  <c r="AL24" i="53"/>
  <c r="AL13" i="53"/>
  <c r="AJ13" i="53"/>
  <c r="AL11" i="53"/>
  <c r="AL9" i="53"/>
  <c r="AJ26" i="53"/>
  <c r="AJ11" i="53"/>
  <c r="AM22" i="51"/>
  <c r="H16" i="52" s="1"/>
  <c r="AM26" i="51"/>
  <c r="AM9" i="51"/>
  <c r="H10" i="52" s="1"/>
  <c r="AK24" i="51"/>
  <c r="AK9" i="51"/>
  <c r="AK13" i="51"/>
  <c r="AM13" i="51"/>
  <c r="H12" i="52" s="1"/>
  <c r="AK26" i="51"/>
  <c r="AM11" i="51"/>
  <c r="H11" i="52" s="1"/>
  <c r="AK11" i="51"/>
  <c r="AK22" i="51"/>
  <c r="AM24" i="51"/>
  <c r="AK9" i="49"/>
  <c r="AK18" i="49"/>
  <c r="AI11" i="49"/>
  <c r="AI26" i="49"/>
  <c r="AI9" i="49"/>
  <c r="AK11" i="49"/>
  <c r="AI18" i="49"/>
  <c r="AI16" i="49"/>
  <c r="AK16" i="49"/>
  <c r="AK13" i="49"/>
  <c r="AI13" i="49"/>
  <c r="AK26" i="49"/>
  <c r="AM20" i="47"/>
  <c r="I18" i="48" s="1"/>
  <c r="AK11" i="47"/>
  <c r="AM16" i="47"/>
  <c r="I16" i="48" s="1"/>
  <c r="AK20" i="47"/>
  <c r="AK18" i="47"/>
  <c r="AM11" i="47"/>
  <c r="I11" i="48" s="1"/>
  <c r="AM13" i="47"/>
  <c r="I12" i="48" s="1"/>
  <c r="AM9" i="47"/>
  <c r="I10" i="48" s="1"/>
  <c r="AK9" i="47"/>
  <c r="AK13" i="47"/>
  <c r="AK16" i="47"/>
  <c r="AM18" i="47"/>
  <c r="I17" i="48" s="1"/>
  <c r="AH6" i="45"/>
  <c r="AI5" i="45"/>
  <c r="AH6" i="43"/>
  <c r="AI5" i="43"/>
  <c r="AH6" i="41"/>
  <c r="AI5" i="41"/>
  <c r="AH5" i="39"/>
  <c r="AG6" i="39"/>
  <c r="AG5" i="37"/>
  <c r="AF6" i="37"/>
  <c r="AG5" i="35"/>
  <c r="AF6" i="35"/>
  <c r="AD6" i="33"/>
  <c r="AE5" i="33"/>
  <c r="S6" i="14"/>
  <c r="T5" i="14"/>
  <c r="AM18" i="53" l="1"/>
  <c r="AM11" i="53"/>
  <c r="AM13" i="53"/>
  <c r="AM22" i="53"/>
  <c r="AM26" i="53"/>
  <c r="AM9" i="53"/>
  <c r="I10" i="54" s="1"/>
  <c r="AM24" i="53"/>
  <c r="AN26" i="51"/>
  <c r="AN24" i="51"/>
  <c r="F16" i="52"/>
  <c r="AN22" i="51"/>
  <c r="F11" i="52"/>
  <c r="AN11" i="51"/>
  <c r="F12" i="52"/>
  <c r="AN13" i="51"/>
  <c r="AN9" i="51"/>
  <c r="F10" i="52"/>
  <c r="AL16" i="49"/>
  <c r="I16" i="50" s="1"/>
  <c r="AL26" i="49"/>
  <c r="AL13" i="49"/>
  <c r="I12" i="50" s="1"/>
  <c r="AL18" i="49"/>
  <c r="AL11" i="49"/>
  <c r="I11" i="50" s="1"/>
  <c r="AL9" i="49"/>
  <c r="I10" i="50" s="1"/>
  <c r="AN9" i="47"/>
  <c r="I14" i="48"/>
  <c r="AN20" i="47"/>
  <c r="AN16" i="47"/>
  <c r="I23" i="48"/>
  <c r="AN18" i="47"/>
  <c r="AN13" i="47"/>
  <c r="AN11" i="47"/>
  <c r="AI6" i="45"/>
  <c r="AJ5" i="45"/>
  <c r="AJ6" i="45" s="1"/>
  <c r="AI6" i="43"/>
  <c r="AJ5" i="43"/>
  <c r="AJ6" i="43" s="1"/>
  <c r="AI6" i="41"/>
  <c r="AJ5" i="41"/>
  <c r="AJ6" i="41" s="1"/>
  <c r="AH6" i="39"/>
  <c r="AI5" i="39"/>
  <c r="AH5" i="37"/>
  <c r="AG6" i="37"/>
  <c r="AH5" i="35"/>
  <c r="AG6" i="35"/>
  <c r="AE6" i="33"/>
  <c r="AF5" i="33"/>
  <c r="T6" i="14"/>
  <c r="U5" i="14"/>
  <c r="Q2" i="52" l="1"/>
  <c r="G11" i="52" s="1"/>
  <c r="I23" i="54"/>
  <c r="I14" i="54"/>
  <c r="I23" i="50"/>
  <c r="I14" i="50"/>
  <c r="AK13" i="45"/>
  <c r="AM13" i="45"/>
  <c r="H12" i="46" s="1"/>
  <c r="AM13" i="43"/>
  <c r="H12" i="44" s="1"/>
  <c r="AK13" i="43"/>
  <c r="J12" i="54"/>
  <c r="K12" i="54"/>
  <c r="G10" i="54"/>
  <c r="J10" i="54"/>
  <c r="J16" i="54"/>
  <c r="L23" i="54"/>
  <c r="K11" i="54"/>
  <c r="J11" i="54"/>
  <c r="J11" i="52"/>
  <c r="J12" i="52"/>
  <c r="J10" i="52"/>
  <c r="J16" i="52"/>
  <c r="L10" i="50"/>
  <c r="G10" i="50"/>
  <c r="J10" i="50"/>
  <c r="L11" i="50"/>
  <c r="G11" i="50"/>
  <c r="K11" i="50" s="1"/>
  <c r="J11" i="50"/>
  <c r="J12" i="50"/>
  <c r="L12" i="50"/>
  <c r="G12" i="50"/>
  <c r="K12" i="50" s="1"/>
  <c r="J16" i="50"/>
  <c r="L16" i="50"/>
  <c r="G16" i="50"/>
  <c r="L10" i="48"/>
  <c r="J10" i="48"/>
  <c r="G10" i="48"/>
  <c r="J16" i="48"/>
  <c r="L16" i="48"/>
  <c r="G16" i="48"/>
  <c r="J12" i="48"/>
  <c r="L12" i="48"/>
  <c r="G12" i="48"/>
  <c r="K12" i="48" s="1"/>
  <c r="L11" i="48"/>
  <c r="J11" i="48"/>
  <c r="G11" i="48"/>
  <c r="K11" i="48" s="1"/>
  <c r="L17" i="48"/>
  <c r="G17" i="48"/>
  <c r="K17" i="48" s="1"/>
  <c r="J17" i="48"/>
  <c r="L18" i="48"/>
  <c r="G18" i="48"/>
  <c r="K18" i="48" s="1"/>
  <c r="J18" i="48"/>
  <c r="AK26" i="45"/>
  <c r="F21" i="46" s="1"/>
  <c r="AM26" i="45"/>
  <c r="H21" i="46" s="1"/>
  <c r="AK13" i="41"/>
  <c r="AM13" i="41"/>
  <c r="H12" i="42" s="1"/>
  <c r="AK26" i="43"/>
  <c r="F21" i="44" s="1"/>
  <c r="AM26" i="43"/>
  <c r="H21" i="44" s="1"/>
  <c r="AM26" i="41"/>
  <c r="H21" i="42" s="1"/>
  <c r="AK26" i="41"/>
  <c r="F21" i="42" s="1"/>
  <c r="AM24" i="45"/>
  <c r="H20" i="46" s="1"/>
  <c r="AK22" i="45"/>
  <c r="F19" i="46" s="1"/>
  <c r="AM22" i="45"/>
  <c r="AK11" i="45"/>
  <c r="AM11" i="45"/>
  <c r="H11" i="46" s="1"/>
  <c r="AK9" i="45"/>
  <c r="AK24" i="45"/>
  <c r="F20" i="46" s="1"/>
  <c r="AM9" i="45"/>
  <c r="H10" i="46" s="1"/>
  <c r="AM24" i="43"/>
  <c r="H20" i="44" s="1"/>
  <c r="AK24" i="43"/>
  <c r="F20" i="44" s="1"/>
  <c r="AK11" i="43"/>
  <c r="AM11" i="43"/>
  <c r="H11" i="44" s="1"/>
  <c r="AK22" i="43"/>
  <c r="F19" i="44" s="1"/>
  <c r="AK9" i="43"/>
  <c r="AM22" i="43"/>
  <c r="AM9" i="43"/>
  <c r="H10" i="44" s="1"/>
  <c r="AK11" i="41"/>
  <c r="AK9" i="41"/>
  <c r="AK24" i="41"/>
  <c r="F20" i="42" s="1"/>
  <c r="AM11" i="41"/>
  <c r="H11" i="42" s="1"/>
  <c r="AK22" i="41"/>
  <c r="F19" i="42" s="1"/>
  <c r="AM24" i="41"/>
  <c r="H20" i="42" s="1"/>
  <c r="AM9" i="41"/>
  <c r="H10" i="42" s="1"/>
  <c r="AM22" i="41"/>
  <c r="AI6" i="39"/>
  <c r="AJ5" i="39"/>
  <c r="AJ6" i="39" s="1"/>
  <c r="AH6" i="37"/>
  <c r="AI5" i="37"/>
  <c r="AH6" i="35"/>
  <c r="AI5" i="35"/>
  <c r="AG5" i="33"/>
  <c r="AF6" i="33"/>
  <c r="V5" i="14"/>
  <c r="U6" i="14"/>
  <c r="G10" i="52" l="1"/>
  <c r="G16" i="52"/>
  <c r="L14" i="52"/>
  <c r="G12" i="52"/>
  <c r="J21" i="42"/>
  <c r="I20" i="52"/>
  <c r="G18" i="52"/>
  <c r="I19" i="52"/>
  <c r="I21" i="52"/>
  <c r="I18" i="52"/>
  <c r="G20" i="52"/>
  <c r="G19" i="52"/>
  <c r="K19" i="52" s="1"/>
  <c r="M19" i="52" s="1"/>
  <c r="O19" i="52" s="1"/>
  <c r="G17" i="52"/>
  <c r="I17" i="52"/>
  <c r="G21" i="52"/>
  <c r="I11" i="52"/>
  <c r="K11" i="52" s="1"/>
  <c r="M11" i="52" s="1"/>
  <c r="O11" i="52" s="1"/>
  <c r="I12" i="52"/>
  <c r="I10" i="52"/>
  <c r="I16" i="52"/>
  <c r="J20" i="46"/>
  <c r="H16" i="46"/>
  <c r="H19" i="46"/>
  <c r="J19" i="46" s="1"/>
  <c r="J21" i="46"/>
  <c r="H16" i="44"/>
  <c r="H19" i="44"/>
  <c r="J19" i="44" s="1"/>
  <c r="J20" i="44"/>
  <c r="J21" i="44"/>
  <c r="J20" i="42"/>
  <c r="H16" i="42"/>
  <c r="H19" i="42"/>
  <c r="J19" i="42" s="1"/>
  <c r="M11" i="54"/>
  <c r="O11" i="54" s="1"/>
  <c r="M12" i="54"/>
  <c r="O12" i="54" s="1"/>
  <c r="L14" i="54"/>
  <c r="AN26" i="45"/>
  <c r="AN13" i="45"/>
  <c r="F12" i="46"/>
  <c r="F12" i="44"/>
  <c r="AN13" i="43"/>
  <c r="G23" i="54"/>
  <c r="K16" i="54"/>
  <c r="G14" i="54"/>
  <c r="K10" i="54"/>
  <c r="L23" i="50"/>
  <c r="L23" i="52"/>
  <c r="G23" i="50"/>
  <c r="K16" i="50"/>
  <c r="M17" i="48"/>
  <c r="G14" i="50"/>
  <c r="K10" i="50"/>
  <c r="M18" i="48"/>
  <c r="M12" i="48"/>
  <c r="M12" i="50"/>
  <c r="M11" i="50"/>
  <c r="L14" i="50"/>
  <c r="M11" i="48"/>
  <c r="G14" i="48"/>
  <c r="K10" i="48"/>
  <c r="G23" i="48"/>
  <c r="K16" i="48"/>
  <c r="L23" i="48"/>
  <c r="L14" i="48"/>
  <c r="AN13" i="41"/>
  <c r="F12" i="42"/>
  <c r="AN26" i="43"/>
  <c r="AN26" i="41"/>
  <c r="F11" i="46"/>
  <c r="AN11" i="45"/>
  <c r="AN24" i="45"/>
  <c r="F16" i="46"/>
  <c r="AN22" i="45"/>
  <c r="AN9" i="45"/>
  <c r="F10" i="46"/>
  <c r="F11" i="44"/>
  <c r="AN11" i="43"/>
  <c r="AN24" i="43"/>
  <c r="AN9" i="43"/>
  <c r="F10" i="44"/>
  <c r="F16" i="44"/>
  <c r="AN22" i="43"/>
  <c r="AN9" i="41"/>
  <c r="F10" i="42"/>
  <c r="F16" i="42"/>
  <c r="AN22" i="41"/>
  <c r="AN11" i="41"/>
  <c r="F11" i="42"/>
  <c r="AN24" i="41"/>
  <c r="AK13" i="39"/>
  <c r="AM24" i="39"/>
  <c r="H20" i="40" s="1"/>
  <c r="AM13" i="39"/>
  <c r="H12" i="40" s="1"/>
  <c r="AK22" i="39"/>
  <c r="F19" i="40" s="1"/>
  <c r="AM26" i="39"/>
  <c r="H21" i="40" s="1"/>
  <c r="AK24" i="39"/>
  <c r="F20" i="40" s="1"/>
  <c r="AK11" i="39"/>
  <c r="AK26" i="39"/>
  <c r="F21" i="40" s="1"/>
  <c r="AM9" i="39"/>
  <c r="H10" i="40" s="1"/>
  <c r="AK9" i="39"/>
  <c r="AM11" i="39"/>
  <c r="H11" i="40" s="1"/>
  <c r="AM22" i="39"/>
  <c r="AI6" i="37"/>
  <c r="AJ5" i="37"/>
  <c r="AJ6" i="37" s="1"/>
  <c r="AI6" i="35"/>
  <c r="AJ5" i="35"/>
  <c r="AJ6" i="35" s="1"/>
  <c r="AH5" i="33"/>
  <c r="AG6" i="33"/>
  <c r="W5" i="14"/>
  <c r="V6" i="14"/>
  <c r="K10" i="52" l="1"/>
  <c r="G23" i="52"/>
  <c r="G14" i="52"/>
  <c r="K16" i="52"/>
  <c r="M16" i="52" s="1"/>
  <c r="O16" i="52" s="1"/>
  <c r="K21" i="52"/>
  <c r="M21" i="52" s="1"/>
  <c r="O21" i="52" s="1"/>
  <c r="K12" i="52"/>
  <c r="M12" i="52" s="1"/>
  <c r="O12" i="52" s="1"/>
  <c r="I14" i="52"/>
  <c r="K18" i="52"/>
  <c r="M18" i="52" s="1"/>
  <c r="O18" i="52" s="1"/>
  <c r="I23" i="52"/>
  <c r="K17" i="52"/>
  <c r="M17" i="52" s="1"/>
  <c r="O17" i="52" s="1"/>
  <c r="K20" i="52"/>
  <c r="M20" i="52" s="1"/>
  <c r="O20" i="52" s="1"/>
  <c r="Q2" i="46"/>
  <c r="I11" i="46" s="1"/>
  <c r="Q2" i="44"/>
  <c r="G10" i="44" s="1"/>
  <c r="Q2" i="42"/>
  <c r="I12" i="42" s="1"/>
  <c r="H16" i="40"/>
  <c r="H19" i="40"/>
  <c r="J19" i="40" s="1"/>
  <c r="J20" i="40"/>
  <c r="J21" i="40"/>
  <c r="J12" i="46"/>
  <c r="J12" i="44"/>
  <c r="K23" i="54"/>
  <c r="M16" i="54"/>
  <c r="O16" i="54" s="1"/>
  <c r="K14" i="54"/>
  <c r="M10" i="54"/>
  <c r="O10" i="54" s="1"/>
  <c r="M10" i="52"/>
  <c r="O10" i="52" s="1"/>
  <c r="K23" i="50"/>
  <c r="M16" i="50"/>
  <c r="K14" i="50"/>
  <c r="M10" i="50"/>
  <c r="K14" i="48"/>
  <c r="M10" i="48"/>
  <c r="K23" i="48"/>
  <c r="M16" i="48"/>
  <c r="J12" i="42"/>
  <c r="J10" i="46"/>
  <c r="J16" i="46"/>
  <c r="J11" i="46"/>
  <c r="J10" i="44"/>
  <c r="J11" i="44"/>
  <c r="J16" i="44"/>
  <c r="J11" i="42"/>
  <c r="J16" i="42"/>
  <c r="J10" i="42"/>
  <c r="AN26" i="39"/>
  <c r="F16" i="40"/>
  <c r="AN22" i="39"/>
  <c r="F11" i="40"/>
  <c r="AN11" i="39"/>
  <c r="AN9" i="39"/>
  <c r="F10" i="40"/>
  <c r="AN24" i="39"/>
  <c r="F12" i="40"/>
  <c r="AN13" i="39"/>
  <c r="AK9" i="37"/>
  <c r="AM11" i="37"/>
  <c r="H11" i="38" s="1"/>
  <c r="AK24" i="37"/>
  <c r="F20" i="38" s="1"/>
  <c r="AK13" i="37"/>
  <c r="AM9" i="37"/>
  <c r="H10" i="38" s="1"/>
  <c r="AK11" i="37"/>
  <c r="AM24" i="37"/>
  <c r="H20" i="38" s="1"/>
  <c r="AM13" i="37"/>
  <c r="H12" i="38" s="1"/>
  <c r="AM26" i="37"/>
  <c r="H21" i="38" s="1"/>
  <c r="AM22" i="37"/>
  <c r="AK22" i="37"/>
  <c r="F19" i="38" s="1"/>
  <c r="AK26" i="37"/>
  <c r="F21" i="38" s="1"/>
  <c r="AK9" i="35"/>
  <c r="AM13" i="35"/>
  <c r="H12" i="36" s="1"/>
  <c r="AK24" i="35"/>
  <c r="F20" i="36" s="1"/>
  <c r="AK11" i="35"/>
  <c r="AM24" i="35"/>
  <c r="H20" i="36" s="1"/>
  <c r="AK26" i="35"/>
  <c r="F21" i="36" s="1"/>
  <c r="AK22" i="35"/>
  <c r="F19" i="36" s="1"/>
  <c r="AM26" i="35"/>
  <c r="H21" i="36" s="1"/>
  <c r="AK13" i="35"/>
  <c r="AM11" i="35"/>
  <c r="H11" i="36" s="1"/>
  <c r="AM22" i="35"/>
  <c r="AM9" i="35"/>
  <c r="H10" i="36" s="1"/>
  <c r="AH6" i="33"/>
  <c r="AI5" i="33"/>
  <c r="X5" i="14"/>
  <c r="W6" i="14"/>
  <c r="G10" i="42" l="1"/>
  <c r="K14" i="52"/>
  <c r="I10" i="42"/>
  <c r="G20" i="42"/>
  <c r="G16" i="42"/>
  <c r="G11" i="42"/>
  <c r="I16" i="42"/>
  <c r="I17" i="42"/>
  <c r="K23" i="52"/>
  <c r="G21" i="42"/>
  <c r="I21" i="42"/>
  <c r="G12" i="42"/>
  <c r="K12" i="42" s="1"/>
  <c r="M12" i="42" s="1"/>
  <c r="O12" i="42" s="1"/>
  <c r="I11" i="42"/>
  <c r="I18" i="42"/>
  <c r="G12" i="46"/>
  <c r="G20" i="46"/>
  <c r="I16" i="46"/>
  <c r="I21" i="46"/>
  <c r="G11" i="46"/>
  <c r="K11" i="46" s="1"/>
  <c r="G19" i="46"/>
  <c r="I18" i="46"/>
  <c r="G17" i="46"/>
  <c r="I19" i="46"/>
  <c r="G18" i="46"/>
  <c r="G16" i="46"/>
  <c r="G10" i="46"/>
  <c r="I17" i="46"/>
  <c r="G21" i="46"/>
  <c r="I20" i="46"/>
  <c r="I10" i="46"/>
  <c r="K10" i="46" s="1"/>
  <c r="I12" i="46"/>
  <c r="K12" i="46" s="1"/>
  <c r="M12" i="46" s="1"/>
  <c r="O12" i="46" s="1"/>
  <c r="G12" i="44"/>
  <c r="G18" i="44"/>
  <c r="I20" i="44"/>
  <c r="G21" i="44"/>
  <c r="G20" i="44"/>
  <c r="I21" i="44"/>
  <c r="G19" i="44"/>
  <c r="I19" i="44"/>
  <c r="I18" i="44"/>
  <c r="I17" i="44"/>
  <c r="G17" i="44"/>
  <c r="I10" i="44"/>
  <c r="K10" i="44" s="1"/>
  <c r="I16" i="44"/>
  <c r="I11" i="44"/>
  <c r="I12" i="44"/>
  <c r="G16" i="44"/>
  <c r="G11" i="44"/>
  <c r="G17" i="42"/>
  <c r="I19" i="42"/>
  <c r="G18" i="42"/>
  <c r="I20" i="42"/>
  <c r="G19" i="42"/>
  <c r="Q2" i="40"/>
  <c r="H16" i="38"/>
  <c r="H19" i="38"/>
  <c r="J19" i="38" s="1"/>
  <c r="J21" i="38"/>
  <c r="J20" i="38"/>
  <c r="J21" i="36"/>
  <c r="H16" i="36"/>
  <c r="H19" i="36"/>
  <c r="J19" i="36" s="1"/>
  <c r="J20" i="36"/>
  <c r="L14" i="44"/>
  <c r="M14" i="54"/>
  <c r="M23" i="54"/>
  <c r="M23" i="52"/>
  <c r="M14" i="52"/>
  <c r="M14" i="50"/>
  <c r="M23" i="50"/>
  <c r="M23" i="48"/>
  <c r="M14" i="48"/>
  <c r="L14" i="46"/>
  <c r="L23" i="46"/>
  <c r="L23" i="44"/>
  <c r="K16" i="46"/>
  <c r="M11" i="46"/>
  <c r="O11" i="46" s="1"/>
  <c r="L14" i="42"/>
  <c r="L23" i="42"/>
  <c r="K10" i="42"/>
  <c r="J12" i="40"/>
  <c r="J10" i="40"/>
  <c r="J16" i="40"/>
  <c r="J11" i="40"/>
  <c r="AN26" i="37"/>
  <c r="F12" i="38"/>
  <c r="AN13" i="37"/>
  <c r="F16" i="38"/>
  <c r="AN22" i="37"/>
  <c r="AN24" i="37"/>
  <c r="F11" i="38"/>
  <c r="AN11" i="37"/>
  <c r="AN9" i="37"/>
  <c r="F10" i="38"/>
  <c r="AN11" i="35"/>
  <c r="F11" i="36"/>
  <c r="F16" i="36"/>
  <c r="AN22" i="35"/>
  <c r="AN24" i="35"/>
  <c r="AN26" i="35"/>
  <c r="F12" i="36"/>
  <c r="AN13" i="35"/>
  <c r="AN9" i="35"/>
  <c r="F10" i="36"/>
  <c r="AI6" i="33"/>
  <c r="AJ5" i="33"/>
  <c r="AJ6" i="33" s="1"/>
  <c r="Y5" i="14"/>
  <c r="X6" i="14"/>
  <c r="I14" i="42" l="1"/>
  <c r="K16" i="42"/>
  <c r="G14" i="42"/>
  <c r="K21" i="42"/>
  <c r="M21" i="42" s="1"/>
  <c r="O21" i="42" s="1"/>
  <c r="K19" i="42"/>
  <c r="M19" i="42" s="1"/>
  <c r="O19" i="42" s="1"/>
  <c r="K17" i="42"/>
  <c r="M17" i="42" s="1"/>
  <c r="O17" i="42" s="1"/>
  <c r="K11" i="42"/>
  <c r="M11" i="42" s="1"/>
  <c r="O11" i="42" s="1"/>
  <c r="K21" i="46"/>
  <c r="M21" i="46" s="1"/>
  <c r="O21" i="46" s="1"/>
  <c r="K18" i="42"/>
  <c r="M18" i="42" s="1"/>
  <c r="O18" i="42" s="1"/>
  <c r="K16" i="44"/>
  <c r="M16" i="44" s="1"/>
  <c r="O16" i="44" s="1"/>
  <c r="K18" i="46"/>
  <c r="M18" i="46" s="1"/>
  <c r="O18" i="46" s="1"/>
  <c r="K17" i="46"/>
  <c r="M17" i="46" s="1"/>
  <c r="O17" i="46" s="1"/>
  <c r="K19" i="46"/>
  <c r="M19" i="46" s="1"/>
  <c r="O19" i="46" s="1"/>
  <c r="G14" i="46"/>
  <c r="K20" i="46"/>
  <c r="M20" i="46" s="1"/>
  <c r="O20" i="46" s="1"/>
  <c r="G23" i="46"/>
  <c r="I23" i="46"/>
  <c r="I14" i="46"/>
  <c r="K14" i="46"/>
  <c r="K17" i="44"/>
  <c r="M17" i="44" s="1"/>
  <c r="O17" i="44" s="1"/>
  <c r="K11" i="44"/>
  <c r="M11" i="44" s="1"/>
  <c r="O11" i="44" s="1"/>
  <c r="I23" i="44"/>
  <c r="K18" i="44"/>
  <c r="M18" i="44" s="1"/>
  <c r="O18" i="44" s="1"/>
  <c r="K20" i="44"/>
  <c r="M20" i="44" s="1"/>
  <c r="O20" i="44" s="1"/>
  <c r="K12" i="44"/>
  <c r="M12" i="44" s="1"/>
  <c r="O12" i="44" s="1"/>
  <c r="G23" i="44"/>
  <c r="I14" i="44"/>
  <c r="K19" i="44"/>
  <c r="M19" i="44" s="1"/>
  <c r="O19" i="44" s="1"/>
  <c r="K21" i="44"/>
  <c r="M21" i="44" s="1"/>
  <c r="O21" i="44" s="1"/>
  <c r="G14" i="44"/>
  <c r="I23" i="42"/>
  <c r="K20" i="42"/>
  <c r="M20" i="42" s="1"/>
  <c r="O20" i="42" s="1"/>
  <c r="G23" i="42"/>
  <c r="G18" i="40"/>
  <c r="I20" i="40"/>
  <c r="I18" i="40"/>
  <c r="G21" i="40"/>
  <c r="G17" i="40"/>
  <c r="G20" i="40"/>
  <c r="K20" i="40" s="1"/>
  <c r="M20" i="40" s="1"/>
  <c r="O20" i="40" s="1"/>
  <c r="I19" i="40"/>
  <c r="G19" i="40"/>
  <c r="I21" i="40"/>
  <c r="I17" i="40"/>
  <c r="I10" i="40"/>
  <c r="I11" i="40"/>
  <c r="I12" i="40"/>
  <c r="I16" i="40"/>
  <c r="G16" i="40"/>
  <c r="G10" i="40"/>
  <c r="G11" i="40"/>
  <c r="G12" i="40"/>
  <c r="Q2" i="38"/>
  <c r="G12" i="38" s="1"/>
  <c r="Q2" i="36"/>
  <c r="O23" i="54"/>
  <c r="O14" i="54"/>
  <c r="O14" i="52"/>
  <c r="O23" i="52"/>
  <c r="O23" i="50"/>
  <c r="O14" i="50"/>
  <c r="O14" i="48"/>
  <c r="O23" i="48"/>
  <c r="M16" i="46"/>
  <c r="O16" i="46" s="1"/>
  <c r="M10" i="46"/>
  <c r="M10" i="44"/>
  <c r="O10" i="44" s="1"/>
  <c r="M10" i="42"/>
  <c r="O10" i="42" s="1"/>
  <c r="M16" i="42"/>
  <c r="O16" i="42" s="1"/>
  <c r="L23" i="40"/>
  <c r="L14" i="40"/>
  <c r="J12" i="38"/>
  <c r="J11" i="38"/>
  <c r="J10" i="38"/>
  <c r="J16" i="38"/>
  <c r="J10" i="36"/>
  <c r="J16" i="36"/>
  <c r="J11" i="36"/>
  <c r="J12" i="36"/>
  <c r="AM11" i="33"/>
  <c r="H11" i="34" s="1"/>
  <c r="AK11" i="33"/>
  <c r="AK24" i="33"/>
  <c r="F20" i="34" s="1"/>
  <c r="AM24" i="33"/>
  <c r="H20" i="34" s="1"/>
  <c r="AM9" i="33"/>
  <c r="H10" i="34" s="1"/>
  <c r="AM22" i="33"/>
  <c r="AK9" i="33"/>
  <c r="AK26" i="33"/>
  <c r="F21" i="34" s="1"/>
  <c r="AM26" i="33"/>
  <c r="H21" i="34" s="1"/>
  <c r="AM13" i="33"/>
  <c r="H12" i="34" s="1"/>
  <c r="AK22" i="33"/>
  <c r="F19" i="34" s="1"/>
  <c r="AK13" i="33"/>
  <c r="F12" i="34" s="1"/>
  <c r="Z5" i="14"/>
  <c r="Y6" i="14"/>
  <c r="M14" i="46" l="1"/>
  <c r="O10" i="46"/>
  <c r="K14" i="42"/>
  <c r="K23" i="46"/>
  <c r="K23" i="44"/>
  <c r="K14" i="44"/>
  <c r="M14" i="44"/>
  <c r="K23" i="42"/>
  <c r="K18" i="40"/>
  <c r="M18" i="40" s="1"/>
  <c r="O18" i="40" s="1"/>
  <c r="K21" i="40"/>
  <c r="M21" i="40" s="1"/>
  <c r="O21" i="40" s="1"/>
  <c r="K12" i="40"/>
  <c r="M12" i="40" s="1"/>
  <c r="O12" i="40" s="1"/>
  <c r="K16" i="40"/>
  <c r="M16" i="40" s="1"/>
  <c r="O16" i="40" s="1"/>
  <c r="G14" i="40"/>
  <c r="G23" i="40"/>
  <c r="K10" i="40"/>
  <c r="M10" i="40" s="1"/>
  <c r="O10" i="40" s="1"/>
  <c r="I23" i="40"/>
  <c r="I14" i="40"/>
  <c r="K19" i="40"/>
  <c r="M19" i="40" s="1"/>
  <c r="O19" i="40" s="1"/>
  <c r="K11" i="40"/>
  <c r="M11" i="40" s="1"/>
  <c r="O11" i="40" s="1"/>
  <c r="K17" i="40"/>
  <c r="M17" i="40" s="1"/>
  <c r="O17" i="40" s="1"/>
  <c r="G11" i="38"/>
  <c r="G10" i="38"/>
  <c r="G16" i="38"/>
  <c r="G20" i="38"/>
  <c r="G21" i="38"/>
  <c r="I20" i="38"/>
  <c r="G19" i="38"/>
  <c r="I19" i="38"/>
  <c r="I21" i="38"/>
  <c r="I18" i="38"/>
  <c r="G18" i="38"/>
  <c r="I17" i="38"/>
  <c r="G17" i="38"/>
  <c r="I11" i="38"/>
  <c r="I10" i="38"/>
  <c r="I16" i="38"/>
  <c r="I12" i="38"/>
  <c r="K12" i="38" s="1"/>
  <c r="M12" i="38" s="1"/>
  <c r="O12" i="38" s="1"/>
  <c r="G18" i="36"/>
  <c r="I19" i="36"/>
  <c r="I20" i="36"/>
  <c r="G19" i="36"/>
  <c r="I17" i="36"/>
  <c r="I21" i="36"/>
  <c r="I18" i="36"/>
  <c r="G20" i="36"/>
  <c r="G17" i="36"/>
  <c r="K17" i="36" s="1"/>
  <c r="M17" i="36" s="1"/>
  <c r="O17" i="36" s="1"/>
  <c r="G21" i="36"/>
  <c r="I11" i="36"/>
  <c r="I12" i="36"/>
  <c r="I10" i="36"/>
  <c r="I16" i="36"/>
  <c r="G16" i="36"/>
  <c r="G12" i="36"/>
  <c r="K12" i="36" s="1"/>
  <c r="M12" i="36" s="1"/>
  <c r="O12" i="36" s="1"/>
  <c r="G10" i="36"/>
  <c r="G11" i="36"/>
  <c r="J21" i="34"/>
  <c r="H16" i="34"/>
  <c r="H19" i="34"/>
  <c r="J19" i="34" s="1"/>
  <c r="J20" i="34"/>
  <c r="AN11" i="33"/>
  <c r="F11" i="34"/>
  <c r="J12" i="34"/>
  <c r="M23" i="46"/>
  <c r="M23" i="44"/>
  <c r="M23" i="42"/>
  <c r="M14" i="42"/>
  <c r="L23" i="38"/>
  <c r="L14" i="38"/>
  <c r="L23" i="36"/>
  <c r="L14" i="36"/>
  <c r="AN13" i="33"/>
  <c r="AN26" i="33"/>
  <c r="AN22" i="33"/>
  <c r="F16" i="34"/>
  <c r="F10" i="34"/>
  <c r="AN9" i="33"/>
  <c r="AN24" i="33"/>
  <c r="AA5" i="14"/>
  <c r="Z6" i="14"/>
  <c r="K10" i="36" l="1"/>
  <c r="M10" i="36" s="1"/>
  <c r="O10" i="36" s="1"/>
  <c r="K11" i="38"/>
  <c r="M11" i="38" s="1"/>
  <c r="O11" i="38" s="1"/>
  <c r="G14" i="38"/>
  <c r="K14" i="40"/>
  <c r="K23" i="40"/>
  <c r="K10" i="38"/>
  <c r="M10" i="38" s="1"/>
  <c r="O10" i="38" s="1"/>
  <c r="K16" i="38"/>
  <c r="I23" i="38"/>
  <c r="K20" i="38"/>
  <c r="M20" i="38" s="1"/>
  <c r="O20" i="38" s="1"/>
  <c r="G23" i="38"/>
  <c r="I14" i="38"/>
  <c r="K18" i="38"/>
  <c r="M18" i="38" s="1"/>
  <c r="O18" i="38" s="1"/>
  <c r="K19" i="38"/>
  <c r="M19" i="38" s="1"/>
  <c r="O19" i="38" s="1"/>
  <c r="K17" i="38"/>
  <c r="M17" i="38" s="1"/>
  <c r="O17" i="38" s="1"/>
  <c r="K21" i="38"/>
  <c r="M21" i="38" s="1"/>
  <c r="O21" i="38" s="1"/>
  <c r="G14" i="36"/>
  <c r="K21" i="36"/>
  <c r="M21" i="36" s="1"/>
  <c r="O21" i="36" s="1"/>
  <c r="K19" i="36"/>
  <c r="M19" i="36" s="1"/>
  <c r="O19" i="36" s="1"/>
  <c r="K16" i="36"/>
  <c r="M16" i="36" s="1"/>
  <c r="O16" i="36" s="1"/>
  <c r="K20" i="36"/>
  <c r="M20" i="36" s="1"/>
  <c r="O20" i="36" s="1"/>
  <c r="K11" i="36"/>
  <c r="M11" i="36" s="1"/>
  <c r="O11" i="36" s="1"/>
  <c r="I14" i="36"/>
  <c r="G23" i="36"/>
  <c r="K18" i="36"/>
  <c r="M18" i="36" s="1"/>
  <c r="O18" i="36" s="1"/>
  <c r="I23" i="36"/>
  <c r="Q2" i="34"/>
  <c r="I10" i="34" s="1"/>
  <c r="J11" i="34"/>
  <c r="O23" i="46"/>
  <c r="O14" i="46"/>
  <c r="O14" i="44"/>
  <c r="O23" i="44"/>
  <c r="O14" i="42"/>
  <c r="O23" i="42"/>
  <c r="M23" i="40"/>
  <c r="M14" i="40"/>
  <c r="M16" i="38"/>
  <c r="O16" i="38" s="1"/>
  <c r="J16" i="34"/>
  <c r="J10" i="34"/>
  <c r="AB5" i="14"/>
  <c r="AA6" i="14"/>
  <c r="K14" i="38" l="1"/>
  <c r="G11" i="34"/>
  <c r="I16" i="34"/>
  <c r="G19" i="34"/>
  <c r="I21" i="34"/>
  <c r="G12" i="34"/>
  <c r="G10" i="34"/>
  <c r="K10" i="34" s="1"/>
  <c r="G16" i="34"/>
  <c r="I12" i="34"/>
  <c r="I17" i="34"/>
  <c r="K23" i="38"/>
  <c r="K23" i="36"/>
  <c r="K14" i="36"/>
  <c r="G20" i="34"/>
  <c r="I18" i="34"/>
  <c r="G21" i="34"/>
  <c r="I19" i="34"/>
  <c r="G18" i="34"/>
  <c r="G17" i="34"/>
  <c r="I20" i="34"/>
  <c r="I11" i="34"/>
  <c r="L14" i="34"/>
  <c r="L23" i="34"/>
  <c r="O14" i="40"/>
  <c r="O23" i="40"/>
  <c r="M23" i="38"/>
  <c r="M14" i="38"/>
  <c r="M23" i="36"/>
  <c r="M14" i="36"/>
  <c r="AB6" i="14"/>
  <c r="AC5" i="14"/>
  <c r="K12" i="34" l="1"/>
  <c r="M12" i="34" s="1"/>
  <c r="O12" i="34" s="1"/>
  <c r="K21" i="34"/>
  <c r="M21" i="34" s="1"/>
  <c r="O21" i="34" s="1"/>
  <c r="K20" i="34"/>
  <c r="M20" i="34" s="1"/>
  <c r="O20" i="34" s="1"/>
  <c r="K17" i="34"/>
  <c r="M17" i="34" s="1"/>
  <c r="O17" i="34" s="1"/>
  <c r="K11" i="34"/>
  <c r="M11" i="34" s="1"/>
  <c r="O11" i="34" s="1"/>
  <c r="G14" i="34"/>
  <c r="K16" i="34"/>
  <c r="M16" i="34" s="1"/>
  <c r="O16" i="34" s="1"/>
  <c r="K19" i="34"/>
  <c r="M19" i="34" s="1"/>
  <c r="O19" i="34" s="1"/>
  <c r="G23" i="34"/>
  <c r="K18" i="34"/>
  <c r="M18" i="34" s="1"/>
  <c r="O18" i="34" s="1"/>
  <c r="I23" i="34"/>
  <c r="I14" i="34"/>
  <c r="K14" i="34"/>
  <c r="O14" i="38"/>
  <c r="O23" i="38"/>
  <c r="O14" i="36"/>
  <c r="O23" i="36"/>
  <c r="M10" i="34"/>
  <c r="O10" i="34" s="1"/>
  <c r="AC6" i="14"/>
  <c r="AD5" i="14"/>
  <c r="M14" i="34" l="1"/>
  <c r="M23" i="34"/>
  <c r="K23" i="34"/>
  <c r="O23" i="34"/>
  <c r="AD6" i="14"/>
  <c r="AE5" i="14"/>
  <c r="O14" i="34" l="1"/>
  <c r="AF5" i="14"/>
  <c r="AE6" i="14"/>
  <c r="AF6" i="14" l="1"/>
  <c r="AG5" i="14"/>
  <c r="AH5" i="14" l="1"/>
  <c r="AG6" i="14"/>
  <c r="AI5" i="14" l="1"/>
  <c r="AH6" i="14"/>
  <c r="AJ5" i="14" l="1"/>
  <c r="AJ6" i="14" s="1"/>
  <c r="AI6" i="14"/>
  <c r="AK11" i="14" l="1"/>
  <c r="F11" i="16" s="1"/>
  <c r="AM11" i="14"/>
  <c r="H11" i="16" s="1"/>
  <c r="AM24" i="14"/>
  <c r="H20" i="16" s="1"/>
  <c r="AK9" i="14"/>
  <c r="F10" i="16" s="1"/>
  <c r="AK24" i="14"/>
  <c r="F20" i="16" s="1"/>
  <c r="AM26" i="14"/>
  <c r="H21" i="16" s="1"/>
  <c r="AK22" i="14"/>
  <c r="AK26" i="14"/>
  <c r="F21" i="16" s="1"/>
  <c r="AM9" i="14"/>
  <c r="H10" i="16" s="1"/>
  <c r="AM22" i="14"/>
  <c r="AM13" i="14"/>
  <c r="H12" i="16" s="1"/>
  <c r="AK13" i="14"/>
  <c r="F12" i="16" s="1"/>
  <c r="H16" i="16" l="1"/>
  <c r="H19" i="16"/>
  <c r="J21" i="16"/>
  <c r="F16" i="16"/>
  <c r="F19" i="16"/>
  <c r="J20" i="16"/>
  <c r="J12" i="16"/>
  <c r="J10" i="16"/>
  <c r="J11" i="16"/>
  <c r="AN11" i="14"/>
  <c r="AN26" i="14"/>
  <c r="AN24" i="14"/>
  <c r="AN9" i="14"/>
  <c r="AN13" i="14"/>
  <c r="AN22" i="14"/>
  <c r="J16" i="16" l="1"/>
  <c r="L23" i="16"/>
  <c r="J19" i="16"/>
  <c r="Q2" i="16"/>
  <c r="L14" i="16"/>
  <c r="I12" i="16" l="1"/>
  <c r="G18" i="16"/>
  <c r="G11" i="16"/>
  <c r="G17" i="16"/>
  <c r="I17" i="16"/>
  <c r="I21" i="16"/>
  <c r="I10" i="16"/>
  <c r="G10" i="16"/>
  <c r="I19" i="16"/>
  <c r="I18" i="16"/>
  <c r="I11" i="16"/>
  <c r="I20" i="16"/>
  <c r="G19" i="16"/>
  <c r="I16" i="16"/>
  <c r="G12" i="16"/>
  <c r="G21" i="16"/>
  <c r="G20" i="16"/>
  <c r="G16" i="16"/>
  <c r="K19" i="16" l="1"/>
  <c r="M19" i="16" s="1"/>
  <c r="O19" i="16" s="1"/>
  <c r="K12" i="16"/>
  <c r="M12" i="16" s="1"/>
  <c r="O12" i="16" s="1"/>
  <c r="I23" i="16"/>
  <c r="K21" i="16"/>
  <c r="M21" i="16" s="1"/>
  <c r="O21" i="16" s="1"/>
  <c r="K20" i="16"/>
  <c r="M20" i="16" s="1"/>
  <c r="O20" i="16" s="1"/>
  <c r="G14" i="16"/>
  <c r="K10" i="16"/>
  <c r="I14" i="16"/>
  <c r="K11" i="16"/>
  <c r="M11" i="16" s="1"/>
  <c r="O11" i="16" s="1"/>
  <c r="K16" i="16"/>
  <c r="G23" i="16"/>
  <c r="K18" i="16"/>
  <c r="M18" i="16" s="1"/>
  <c r="O18" i="16" s="1"/>
  <c r="K17" i="16"/>
  <c r="M17" i="16" s="1"/>
  <c r="O17" i="16" s="1"/>
  <c r="M10" i="16" l="1"/>
  <c r="O10" i="16" s="1"/>
  <c r="K14" i="16"/>
  <c r="M16" i="16"/>
  <c r="O16" i="16" s="1"/>
  <c r="K23" i="16"/>
  <c r="M23" i="16" l="1"/>
  <c r="M14" i="16"/>
  <c r="O14" i="16" l="1"/>
  <c r="O23" i="16"/>
</calcChain>
</file>

<file path=xl/sharedStrings.xml><?xml version="1.0" encoding="utf-8"?>
<sst xmlns="http://schemas.openxmlformats.org/spreadsheetml/2006/main" count="1208" uniqueCount="88">
  <si>
    <t>Ghi chú</t>
  </si>
  <si>
    <t>Họ và Tên</t>
  </si>
  <si>
    <t>Chức Vụ</t>
  </si>
  <si>
    <t>Mã NV</t>
  </si>
  <si>
    <t>Thu nhập theo ngày công</t>
  </si>
  <si>
    <t>Tổng thu nhập</t>
  </si>
  <si>
    <t>Tạm Ứng</t>
  </si>
  <si>
    <t>Thực Lãnh</t>
  </si>
  <si>
    <t>Ký Nhận</t>
  </si>
  <si>
    <t>Ghi Chú</t>
  </si>
  <si>
    <t>Lập biểu</t>
  </si>
  <si>
    <t>Cộng (Giờ)</t>
  </si>
  <si>
    <t>BT</t>
  </si>
  <si>
    <t>CN</t>
  </si>
  <si>
    <t>thành tiền</t>
  </si>
  <si>
    <t>STT</t>
  </si>
  <si>
    <t>MNV</t>
  </si>
  <si>
    <t>Họ và Tên:</t>
  </si>
  <si>
    <t>Giám đốc</t>
  </si>
  <si>
    <t>TỔNG CỘNG</t>
  </si>
  <si>
    <t>Thu nhập ngày công</t>
  </si>
  <si>
    <t>Tổng ngày công</t>
  </si>
  <si>
    <t>Stt</t>
  </si>
  <si>
    <t>Chức
vụ</t>
  </si>
  <si>
    <t>Giờ công</t>
  </si>
  <si>
    <t>TC</t>
  </si>
  <si>
    <t>BT,CN</t>
  </si>
  <si>
    <t>CẬP NHẬT THÔNG TIN NGƯỜI LAO ĐỘNG  HÀNG THÁNG</t>
  </si>
  <si>
    <t>Ngày trong tháng</t>
  </si>
  <si>
    <t>Số ngày</t>
  </si>
  <si>
    <t>Ngày lễ</t>
  </si>
  <si>
    <t>Nghỉ việc riêng có lương</t>
  </si>
  <si>
    <t>Nghỉ không lương</t>
  </si>
  <si>
    <t>Nghỉ phép năm</t>
  </si>
  <si>
    <t>Tổng công thực tế</t>
  </si>
  <si>
    <t>Ro: Nghỉ việc riêng không lương</t>
  </si>
  <si>
    <t>F: Phép năm</t>
  </si>
  <si>
    <t>B: Nghỉ bù</t>
  </si>
  <si>
    <t>M: Nghỉ đám cưới</t>
  </si>
  <si>
    <t>TL: Tang lễ</t>
  </si>
  <si>
    <t>TC: Tăng ca</t>
  </si>
  <si>
    <t>O: Nghỉ ốm</t>
  </si>
  <si>
    <t>Co: Nghỉ con ốm</t>
  </si>
  <si>
    <t>L: Nghỉ lễ</t>
  </si>
  <si>
    <t>Lương căn bản</t>
  </si>
  <si>
    <t>Cơm</t>
  </si>
  <si>
    <t>Ngày công
trong tháng</t>
  </si>
  <si>
    <t>Ngày công hành chính</t>
  </si>
  <si>
    <t>Người lập biểu</t>
  </si>
  <si>
    <t>Công nhân</t>
  </si>
  <si>
    <t>TQL</t>
  </si>
  <si>
    <t>SLĐ</t>
  </si>
  <si>
    <t>TL - Chi</t>
  </si>
  <si>
    <t>Công ty TNHH Hải sản An Lạc</t>
  </si>
  <si>
    <t>Địa chỉ: Lô A14, đường 4A, KCN Hải Sơn, Đức Hòa, Long An</t>
  </si>
  <si>
    <t>I</t>
  </si>
  <si>
    <t>II</t>
  </si>
  <si>
    <t>BP: Thành Phẩm:</t>
  </si>
  <si>
    <t>Tăng ca &amp; CN</t>
  </si>
  <si>
    <t>BP: Công Nhân:</t>
  </si>
  <si>
    <t>QL01</t>
  </si>
  <si>
    <t>QL02</t>
  </si>
  <si>
    <t>CN01</t>
  </si>
  <si>
    <t>CN02</t>
  </si>
  <si>
    <t>CN03</t>
  </si>
  <si>
    <t>CN04</t>
  </si>
  <si>
    <t>CN05</t>
  </si>
  <si>
    <t>CN06</t>
  </si>
  <si>
    <t>Kinh Doanh</t>
  </si>
  <si>
    <t>Thợ in</t>
  </si>
  <si>
    <t>Thợ đóng - xả</t>
  </si>
  <si>
    <t>QL03</t>
  </si>
  <si>
    <t>BP: Quản lý :</t>
  </si>
  <si>
    <t>BP: Quản lý &amp; CN Trực Tiếp SX</t>
  </si>
  <si>
    <t>BP: Quản lý:</t>
  </si>
  <si>
    <t>Văn Phòng</t>
  </si>
  <si>
    <t>Lê Kim Ngọc Thảo</t>
  </si>
  <si>
    <t>Trần Hòa Toản</t>
  </si>
  <si>
    <t>Tài xế</t>
  </si>
  <si>
    <t>Bùi Trường Giang</t>
  </si>
  <si>
    <t>Huỳnh Thanh Tùng</t>
  </si>
  <si>
    <t>Danh Sà Phép</t>
  </si>
  <si>
    <t>Phan Thị Sương</t>
  </si>
  <si>
    <t>Dương Văn Em</t>
  </si>
  <si>
    <t>Lý Thanh Hải</t>
  </si>
  <si>
    <t>2011</t>
  </si>
  <si>
    <t>2012</t>
  </si>
  <si>
    <t>Lê Hoàng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</si>
</sst>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* #,##0.0_);_(* \(#,##0.0\);_(* &quot;-&quot;??_);_(@_)"/>
    <numFmt numFmtId="169" formatCode="_(* #,##0_);_(* \(#,##0\);_(* &quot;-&quot;??_);_(@_)"/>
    <numFmt numFmtId="170" formatCode="0.000"/>
    <numFmt numFmtId="171" formatCode="_(* #,##0.000_);_(* \(#,##0.000\);_(* &quot;-&quot;??_);_(@_)"/>
    <numFmt numFmtId="172" formatCode="_(* #,##0.0000_);_(* \(#,##0.0000\);_(* &quot;-&quot;??_);_(@_)"/>
    <numFmt numFmtId="173" formatCode="&quot;C&quot;#,##0_);[Red]\(&quot;C&quot;#,##0\)"/>
    <numFmt numFmtId="174" formatCode="0##,###.00"/>
    <numFmt numFmtId="175" formatCode="&quot;\&quot;#,##0;[Red]&quot;\&quot;\-#,##0"/>
    <numFmt numFmtId="176" formatCode="&quot;\&quot;#,##0.00;[Red]&quot;\&quot;\-#,##0.00"/>
    <numFmt numFmtId="177" formatCode="#,##0\ &quot;$&quot;_);[Red]\(#,##0\ &quot;$&quot;\)"/>
    <numFmt numFmtId="178" formatCode="&quot;$&quot;###,0&quot;.&quot;00_);[Red]\(&quot;$&quot;###,0&quot;.&quot;00\)"/>
    <numFmt numFmtId="179" formatCode="_-* #,##0\ _k_r_-;\-* #,##0\ _k_r_-;_-* &quot;-&quot;\ _k_r_-;_-@_-"/>
    <numFmt numFmtId="180" formatCode="m/d"/>
    <numFmt numFmtId="181" formatCode="00.000"/>
    <numFmt numFmtId="182" formatCode="_-&quot;£&quot;* #,##0_-;\-&quot;£&quot;* #,##0_-;_-&quot;£&quot;* &quot;-&quot;_-;_-@_-"/>
    <numFmt numFmtId="183" formatCode="_-&quot;£&quot;* #,##0.00_-;\-&quot;£&quot;* #,##0.00_-;_-&quot;£&quot;* &quot;-&quot;??_-;_-@_-"/>
    <numFmt numFmtId="184" formatCode="#,##0\ &quot;F&quot;;[Red]\-#,##0\ &quot;F&quot;"/>
    <numFmt numFmtId="185" formatCode="#,##0.00\ &quot;F&quot;;\-#,##0.00\ &quot;F&quot;"/>
    <numFmt numFmtId="186" formatCode="#,##0.00\ &quot;F&quot;;[Red]\-#,##0.00\ &quot;F&quot;"/>
    <numFmt numFmtId="187" formatCode="_-* #,##0\ &quot;F&quot;_-;\-* #,##0\ &quot;F&quot;_-;_-* &quot;-&quot;\ &quot;F&quot;_-;_-@_-"/>
    <numFmt numFmtId="188" formatCode="&quot;ß&quot;#,##0;\-&quot;&quot;\ß&quot;&quot;#,##0"/>
    <numFmt numFmtId="189" formatCode="\t0.00%"/>
    <numFmt numFmtId="190" formatCode="\t#\ ??/??"/>
    <numFmt numFmtId="191" formatCode="#,##0;\(#,##0\)"/>
    <numFmt numFmtId="192" formatCode="&quot;?&quot;#,##0;&quot;?&quot;\-#,##0"/>
    <numFmt numFmtId="193" formatCode="##,###.##"/>
    <numFmt numFmtId="194" formatCode="##.##%"/>
    <numFmt numFmtId="195" formatCode="##,##0.##"/>
    <numFmt numFmtId="196" formatCode="#0.##"/>
    <numFmt numFmtId="197" formatCode="##,###.####"/>
    <numFmt numFmtId="198" formatCode="###.###"/>
    <numFmt numFmtId="199" formatCode="###,###"/>
    <numFmt numFmtId="200" formatCode="#,###%"/>
    <numFmt numFmtId="201" formatCode="##,##0%"/>
    <numFmt numFmtId="202" formatCode="##.##"/>
    <numFmt numFmtId="203" formatCode="_-* #,##0\ _F_-;\-* #,##0\ _F_-;_-* &quot;-&quot;\ _F_-;_-@_-"/>
    <numFmt numFmtId="204" formatCode="_-* #,##0.00\ &quot;F&quot;_-;\-* #,##0.00\ &quot;F&quot;_-;_-* &quot;-&quot;??\ &quot;F&quot;_-;_-@_-"/>
    <numFmt numFmtId="205" formatCode="_-* #,##0.00\ _F_-;\-* #,##0.00\ _F_-;_-* &quot;-&quot;??\ _F_-;_-@_-"/>
    <numFmt numFmtId="206" formatCode="_-* #,##0\ _V_N_D_-;\-* #,##0\ _V_N_D_-;_-* &quot;-&quot;\ _V_N_D_-;_-@_-"/>
    <numFmt numFmtId="207" formatCode="_-* #,##0.00\ _V_N_D_-;\-* #,##0.00\ _V_N_D_-;_-* &quot;-&quot;??\ _V_N_D_-;_-@_-"/>
    <numFmt numFmtId="208" formatCode="_ * #,##0_ ;_ * &quot;\&quot;&quot;\&quot;&quot;\&quot;&quot;\&quot;&quot;\&quot;&quot;\&quot;&quot;\&quot;&quot;\&quot;&quot;\&quot;&quot;\&quot;&quot;\&quot;&quot;\&quot;\-#,##0_ ;_ * &quot;-&quot;_ ;_ @_ "/>
    <numFmt numFmtId="209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0" formatCode="_ * #,##0.00_ ;_ * &quot;\&quot;&quot;\&quot;&quot;\&quot;&quot;\&quot;&quot;\&quot;&quot;\&quot;&quot;\&quot;&quot;\&quot;&quot;\&quot;&quot;\&quot;&quot;\&quot;&quot;\&quot;\-#,##0.00_ ;_ * &quot;-&quot;??_ ;_ @_ "/>
    <numFmt numFmtId="211" formatCode="&quot;\&quot;#,##0;&quot;\&quot;&quot;\&quot;&quot;\&quot;&quot;\&quot;&quot;\&quot;&quot;\&quot;&quot;\&quot;&quot;\&quot;&quot;\&quot;&quot;\&quot;&quot;\&quot;&quot;\&quot;&quot;\&quot;&quot;\&quot;\-#,##0"/>
    <numFmt numFmtId="212" formatCode="&quot;\&quot;#,##0;[Red]&quot;\&quot;&quot;\&quot;&quot;\&quot;&quot;\&quot;&quot;\&quot;&quot;\&quot;&quot;\&quot;&quot;\&quot;&quot;\&quot;&quot;\&quot;&quot;\&quot;&quot;\&quot;&quot;\&quot;&quot;\&quot;\-#,##0"/>
    <numFmt numFmtId="213" formatCode="&quot;\&quot;#,##0.00;&quot;\&quot;&quot;\&quot;&quot;\&quot;&quot;\&quot;&quot;\&quot;&quot;\&quot;&quot;\&quot;&quot;\&quot;&quot;\&quot;&quot;\&quot;&quot;\&quot;&quot;\&quot;&quot;\&quot;&quot;\&quot;\-#,##0.00"/>
    <numFmt numFmtId="214" formatCode="&quot;\&quot;#,##0.00;[Red]&quot;\&quot;&quot;\&quot;&quot;\&quot;&quot;\&quot;&quot;\&quot;&quot;\&quot;&quot;\&quot;&quot;\&quot;&quot;\&quot;&quot;\&quot;&quot;\&quot;&quot;\&quot;&quot;\&quot;&quot;\&quot;\-#,##0.00"/>
    <numFmt numFmtId="215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216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217" formatCode="m\o\n\th\ \D\,\ \y\y\y\y"/>
    <numFmt numFmtId="218" formatCode="_ * #,##0_ ;_ * \-#,##0_ ;_ * &quot;-&quot;_ ;_ @_ "/>
    <numFmt numFmtId="219" formatCode="_ * #,##0.00_ ;_ * \-#,##0.00_ ;_ * &quot;-&quot;??_ ;_ @_ "/>
    <numFmt numFmtId="220" formatCode="_-* #,##0\ &quot;$&quot;_-;\-* #,##0\ &quot;$&quot;_-;_-* &quot;-&quot;\ &quot;$&quot;_-;_-@_-"/>
    <numFmt numFmtId="221" formatCode="_-* #,##0\ _$_-;\-* #,##0\ _$_-;_-* &quot;-&quot;\ _$_-;_-@_-"/>
    <numFmt numFmtId="222" formatCode="_ &quot;\&quot;* #,##0.00_ ;_ &quot;\&quot;* \-#,##0.00_ ;_ &quot;\&quot;* &quot;-&quot;??_ ;_ @_ "/>
    <numFmt numFmtId="223" formatCode="_(&quot;$&quot;\ * #,##0_);_(&quot;$&quot;\ * \(#,##0\);_(&quot;$&quot;\ * &quot;-&quot;_);_(@_)"/>
    <numFmt numFmtId="224" formatCode="_-* #,##0\ &quot;ñ&quot;_-;\-* #,##0\ &quot;ñ&quot;_-;_-* &quot;-&quot;\ &quot;ñ&quot;_-;_-@_-"/>
    <numFmt numFmtId="225" formatCode="_-* #,##0\ _ñ_-;\-* #,##0\ _ñ_-;_-* &quot;-&quot;\ _ñ_-;_-@_-"/>
    <numFmt numFmtId="226" formatCode="_-* #,##0.00\ _ñ_-;\-* #,##0.00\ _ñ_-;_-* &quot;-&quot;??\ _ñ_-;_-@_-"/>
    <numFmt numFmtId="227" formatCode="_-&quot;ñ&quot;* #,##0_-;\-&quot;ñ&quot;* #,##0_-;_-&quot;ñ&quot;* &quot;-&quot;_-;_-@_-"/>
    <numFmt numFmtId="228" formatCode="&quot;SFr.&quot;\ #,##0.00;[Red]&quot;SFr.&quot;\ \-#,##0.00"/>
    <numFmt numFmtId="229" formatCode="_ &quot;SFr.&quot;\ * #,##0_ ;_ &quot;SFr.&quot;\ * \-#,##0_ ;_ &quot;SFr.&quot;\ * &quot;-&quot;_ ;_ @_ "/>
    <numFmt numFmtId="230" formatCode="_-* #,##0_-;&quot;\&quot;\!\-* #,##0_-;_-* &quot;-&quot;_-;_-@_-"/>
    <numFmt numFmtId="231" formatCode="_-* #,##0.00\ _k_r_._-;\-* #,##0.00\ _k_r_._-;_-* &quot;-&quot;??\ _k_r_._-;_-@_-"/>
    <numFmt numFmtId="232" formatCode="#,##0.00\ \ "/>
    <numFmt numFmtId="233" formatCode="_ * #,##0_ ;_ * \-#,##0_ ;_ * &quot;-&quot;??_ ;_ @_ "/>
    <numFmt numFmtId="234" formatCode="_-* #,##0\ &quot;€&quot;_-;\-* #,##0\ &quot;€&quot;_-;_-* &quot;-&quot;\ &quot;€&quot;_-;_-@_-"/>
    <numFmt numFmtId="235" formatCode="_-* #,##0.00\ &quot;€&quot;_-;\-* #,##0.00\ &quot;€&quot;_-;_-* &quot;-&quot;??\ &quot;€&quot;_-;_-@_-"/>
    <numFmt numFmtId="236" formatCode="dd"/>
    <numFmt numFmtId="237" formatCode="0.0"/>
    <numFmt numFmtId="238" formatCode="#,##0.0_);\(#,##0.0\)"/>
  </numFmts>
  <fonts count="121">
    <font>
      <sz val="10"/>
      <name val="Arial"/>
    </font>
    <font>
      <sz val="10"/>
      <name val="Arial"/>
      <family val="2"/>
    </font>
    <font>
      <sz val="10"/>
      <name val=".VnTime"/>
      <family val="2"/>
    </font>
    <font>
      <b/>
      <sz val="10"/>
      <name val="SVNtimes new roman"/>
      <family val="2"/>
    </font>
    <font>
      <sz val="10"/>
      <name val="VNI-Helve-Condense"/>
    </font>
    <font>
      <sz val="11"/>
      <name val="??"/>
      <family val="3"/>
    </font>
    <font>
      <sz val="10"/>
      <name val="VNI-Times"/>
    </font>
    <font>
      <sz val="12"/>
      <name val="???"/>
    </font>
    <font>
      <sz val="12"/>
      <name val="바탕체"/>
      <family val="1"/>
      <charset val="129"/>
    </font>
    <font>
      <sz val="12"/>
      <name val="바탕체"/>
      <family val="1"/>
    </font>
    <font>
      <sz val="10"/>
      <name val=".VnArial"/>
      <family val="2"/>
    </font>
    <font>
      <sz val="12"/>
      <name val="????"/>
      <charset val="136"/>
    </font>
    <font>
      <sz val="11"/>
      <name val="??"/>
      <family val="3"/>
      <charset val="129"/>
    </font>
    <font>
      <sz val="12"/>
      <name val="???"/>
      <family val="1"/>
      <charset val="129"/>
    </font>
    <font>
      <sz val="10"/>
      <name val="Helv"/>
      <family val="2"/>
    </font>
    <font>
      <sz val="12"/>
      <name val="VNI-Times"/>
    </font>
    <font>
      <sz val="10"/>
      <name val="Helv"/>
    </font>
    <font>
      <sz val="10"/>
      <name val="Arial"/>
      <family val="2"/>
    </font>
    <font>
      <b/>
      <u/>
      <sz val="14"/>
      <color indexed="8"/>
      <name val=".VnBook-AntiquaH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name val="VNtimes new roman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Tms Rmn"/>
    </font>
    <font>
      <sz val="10"/>
      <name val="Times New Roman"/>
      <family val="1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0"/>
      <name val="VNtimes new roman"/>
      <family val="2"/>
    </font>
    <font>
      <sz val="10"/>
      <name val="SVNtimes new roman"/>
    </font>
    <font>
      <sz val="10"/>
      <color indexed="8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4"/>
      <name val=".VnTimeH"/>
      <family val="2"/>
    </font>
    <font>
      <sz val="12"/>
      <name val="NTTimes/Cyrillic"/>
    </font>
    <font>
      <sz val="11"/>
      <color indexed="62"/>
      <name val="Calibri"/>
      <family val="2"/>
    </font>
    <font>
      <sz val="10"/>
      <name val="VNI-Helve"/>
    </font>
    <font>
      <sz val="12"/>
      <name val=".VnTime"/>
      <family val="2"/>
    </font>
    <font>
      <sz val="10"/>
      <name val="VNI-Avo"/>
    </font>
    <font>
      <sz val="16"/>
      <name val="VNI-Times"/>
    </font>
    <font>
      <sz val="11"/>
      <color indexed="52"/>
      <name val="Calibri"/>
      <family val="2"/>
    </font>
    <font>
      <sz val="10"/>
      <name val="MS Sans Serif"/>
      <family val="2"/>
    </font>
    <font>
      <b/>
      <i/>
      <sz val="12"/>
      <name val=".VnAristote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sz val="12"/>
      <name val="VNtimes new roman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3"/>
      <name val=".VnTime"/>
      <family val="2"/>
    </font>
    <font>
      <sz val="13"/>
      <name val=".VnTime"/>
      <family val="2"/>
    </font>
    <font>
      <sz val="12"/>
      <name val=".VnTime"/>
      <family val="2"/>
    </font>
    <font>
      <b/>
      <sz val="12"/>
      <name val=".VnTime"/>
      <family val="2"/>
    </font>
    <font>
      <b/>
      <sz val="11"/>
      <name val="Times New Roman"/>
      <family val="1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VN Helvetica"/>
    </font>
    <font>
      <sz val="11"/>
      <color indexed="10"/>
      <name val="Calibri"/>
      <family val="2"/>
    </font>
    <font>
      <sz val="14"/>
      <name val=".VnArial"/>
      <family val="2"/>
    </font>
    <font>
      <sz val="11"/>
      <name val="NTTimes/Cyrillic"/>
    </font>
    <font>
      <sz val="16"/>
      <name val="AngsanaUPC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1"/>
      <name val="돋움"/>
      <family val="3"/>
      <charset val="129"/>
    </font>
    <font>
      <sz val="9"/>
      <name val="Arial"/>
      <family val="2"/>
    </font>
    <font>
      <sz val="10"/>
      <name val="굴림체"/>
      <family val="3"/>
      <charset val="129"/>
    </font>
    <font>
      <sz val="10"/>
      <name val=".VnArial"/>
      <family val="1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6"/>
      <name val="Times New Roman"/>
      <family val="1"/>
    </font>
    <font>
      <b/>
      <sz val="22"/>
      <name val="Times New Roman"/>
      <family val="1"/>
    </font>
    <font>
      <b/>
      <sz val="18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2"/>
      <color indexed="9"/>
      <name val="Times New Roman"/>
      <family val="1"/>
    </font>
    <font>
      <sz val="9"/>
      <color indexed="10"/>
      <name val="Times New Roman"/>
      <family val="1"/>
    </font>
    <font>
      <sz val="22"/>
      <name val="Times New Roman"/>
      <family val="1"/>
    </font>
    <font>
      <sz val="10"/>
      <color indexed="9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2"/>
      <color theme="0"/>
      <name val="Times New Roman"/>
      <family val="1"/>
    </font>
    <font>
      <sz val="11"/>
      <color rgb="FFFF0000"/>
      <name val="Times New Roman"/>
      <family val="1"/>
    </font>
    <font>
      <b/>
      <sz val="9"/>
      <color theme="0"/>
      <name val="Times New Roman"/>
      <family val="1"/>
    </font>
    <font>
      <sz val="10"/>
      <color rgb="FF0000FF"/>
      <name val="Times New Roman"/>
      <family val="1"/>
    </font>
    <font>
      <sz val="11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07">
    <xf numFmtId="0" fontId="0" fillId="0" borderId="0"/>
    <xf numFmtId="227" fontId="15" fillId="0" borderId="0" applyFont="0" applyFill="0" applyBorder="0" applyAlignment="0" applyProtection="0"/>
    <xf numFmtId="194" fontId="3" fillId="0" borderId="1">
      <alignment horizontal="center"/>
      <protection hidden="1"/>
    </xf>
    <xf numFmtId="0" fontId="4" fillId="0" borderId="2" applyNumberFormat="0"/>
    <xf numFmtId="181" fontId="5" fillId="0" borderId="0" applyFont="0" applyFill="0" applyBorder="0" applyAlignment="0" applyProtection="0"/>
    <xf numFmtId="203" fontId="6" fillId="0" borderId="0" applyFont="0" applyFill="0" applyBorder="0" applyAlignment="0" applyProtection="0"/>
    <xf numFmtId="192" fontId="5" fillId="0" borderId="0" applyFont="0" applyFill="0" applyBorder="0" applyAlignment="0" applyProtection="0"/>
    <xf numFmtId="0" fontId="9" fillId="0" borderId="0"/>
    <xf numFmtId="219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6" fillId="0" borderId="0"/>
    <xf numFmtId="220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7" fillId="0" borderId="0"/>
    <xf numFmtId="0" fontId="4" fillId="0" borderId="2"/>
    <xf numFmtId="0" fontId="4" fillId="0" borderId="2"/>
    <xf numFmtId="0" fontId="18" fillId="2" borderId="0"/>
    <xf numFmtId="9" fontId="19" fillId="0" borderId="0" applyBorder="0" applyAlignment="0" applyProtection="0"/>
    <xf numFmtId="0" fontId="20" fillId="2" borderId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2" borderId="0"/>
    <xf numFmtId="0" fontId="23" fillId="0" borderId="0">
      <alignment wrapText="1"/>
    </xf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5" fillId="0" borderId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20" borderId="0" applyNumberFormat="0" applyBorder="0" applyAlignment="0" applyProtection="0"/>
    <xf numFmtId="228" fontId="1" fillId="0" borderId="0" applyFont="0" applyFill="0" applyBorder="0" applyAlignment="0" applyProtection="0"/>
    <xf numFmtId="0" fontId="26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6" fillId="0" borderId="0" applyFont="0" applyFill="0" applyBorder="0" applyAlignment="0" applyProtection="0"/>
    <xf numFmtId="222" fontId="27" fillId="0" borderId="0" applyFont="0" applyFill="0" applyBorder="0" applyAlignment="0" applyProtection="0"/>
    <xf numFmtId="218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218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219" fontId="27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8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26" fillId="0" borderId="0"/>
    <xf numFmtId="0" fontId="30" fillId="0" borderId="0"/>
    <xf numFmtId="0" fontId="26" fillId="0" borderId="0"/>
    <xf numFmtId="0" fontId="31" fillId="0" borderId="0"/>
    <xf numFmtId="208" fontId="1" fillId="0" borderId="0" applyFill="0" applyBorder="0" applyAlignment="0"/>
    <xf numFmtId="209" fontId="1" fillId="0" borderId="0" applyFill="0" applyBorder="0" applyAlignment="0"/>
    <xf numFmtId="210" fontId="1" fillId="0" borderId="0" applyFill="0" applyBorder="0" applyAlignment="0"/>
    <xf numFmtId="211" fontId="1" fillId="0" borderId="0" applyFill="0" applyBorder="0" applyAlignment="0"/>
    <xf numFmtId="212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32" fillId="21" borderId="3" applyNumberFormat="0" applyAlignment="0" applyProtection="0"/>
    <xf numFmtId="0" fontId="33" fillId="0" borderId="0"/>
    <xf numFmtId="193" fontId="34" fillId="0" borderId="4" applyBorder="0"/>
    <xf numFmtId="193" fontId="35" fillId="0" borderId="2">
      <protection locked="0"/>
    </xf>
    <xf numFmtId="204" fontId="6" fillId="0" borderId="0" applyFont="0" applyFill="0" applyBorder="0" applyAlignment="0" applyProtection="0"/>
    <xf numFmtId="196" fontId="36" fillId="0" borderId="2"/>
    <xf numFmtId="0" fontId="37" fillId="22" borderId="5" applyNumberFormat="0" applyAlignment="0" applyProtection="0"/>
    <xf numFmtId="43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179" fontId="1" fillId="0" borderId="0" applyFont="0" applyFill="0" applyBorder="0" applyProtection="0"/>
    <xf numFmtId="179" fontId="1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1" fontId="30" fillId="0" borderId="0"/>
    <xf numFmtId="3" fontId="17" fillId="0" borderId="0" applyFont="0" applyFill="0" applyBorder="0" applyAlignment="0" applyProtection="0"/>
    <xf numFmtId="201" fontId="38" fillId="0" borderId="0">
      <protection locked="0"/>
    </xf>
    <xf numFmtId="200" fontId="38" fillId="0" borderId="0">
      <protection locked="0"/>
    </xf>
    <xf numFmtId="202" fontId="39" fillId="0" borderId="6">
      <protection locked="0"/>
    </xf>
    <xf numFmtId="199" fontId="38" fillId="0" borderId="0">
      <protection locked="0"/>
    </xf>
    <xf numFmtId="198" fontId="38" fillId="0" borderId="0">
      <protection locked="0"/>
    </xf>
    <xf numFmtId="199" fontId="38" fillId="0" borderId="0" applyNumberFormat="0">
      <protection locked="0"/>
    </xf>
    <xf numFmtId="199" fontId="38" fillId="0" borderId="0">
      <protection locked="0"/>
    </xf>
    <xf numFmtId="193" fontId="40" fillId="0" borderId="1"/>
    <xf numFmtId="197" fontId="40" fillId="0" borderId="1"/>
    <xf numFmtId="209" fontId="1" fillId="0" borderId="0" applyFont="0" applyFill="0" applyBorder="0" applyAlignment="0" applyProtection="0"/>
    <xf numFmtId="173" fontId="41" fillId="0" borderId="0" applyFont="0" applyFill="0" applyBorder="0" applyAlignment="0" applyProtection="0"/>
    <xf numFmtId="189" fontId="1" fillId="0" borderId="0"/>
    <xf numFmtId="193" fontId="3" fillId="0" borderId="1">
      <alignment horizontal="center"/>
      <protection hidden="1"/>
    </xf>
    <xf numFmtId="218" fontId="7" fillId="0" borderId="0" applyFont="0" applyFill="0" applyBorder="0" applyAlignment="0" applyProtection="0"/>
    <xf numFmtId="218" fontId="8" fillId="0" borderId="0" applyFont="0" applyFill="0" applyBorder="0" applyAlignment="0" applyProtection="0"/>
    <xf numFmtId="195" fontId="42" fillId="0" borderId="1">
      <alignment horizontal="center"/>
      <protection hidden="1"/>
    </xf>
    <xf numFmtId="2" fontId="3" fillId="0" borderId="1">
      <alignment horizontal="center"/>
      <protection hidden="1"/>
    </xf>
    <xf numFmtId="0" fontId="17" fillId="0" borderId="0" applyFont="0" applyFill="0" applyBorder="0" applyAlignment="0" applyProtection="0"/>
    <xf numFmtId="14" fontId="43" fillId="0" borderId="0" applyFill="0" applyBorder="0" applyAlignment="0"/>
    <xf numFmtId="217" fontId="44" fillId="0" borderId="0">
      <protection locked="0"/>
    </xf>
    <xf numFmtId="17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90" fontId="1" fillId="0" borderId="0"/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45" fillId="0" borderId="0" applyNumberFormat="0" applyFill="0" applyBorder="0" applyAlignment="0" applyProtection="0"/>
    <xf numFmtId="2" fontId="17" fillId="0" borderId="0" applyFont="0" applyFill="0" applyBorder="0" applyAlignment="0" applyProtection="0"/>
    <xf numFmtId="0" fontId="46" fillId="5" borderId="0" applyNumberFormat="0" applyBorder="0" applyAlignment="0" applyProtection="0"/>
    <xf numFmtId="38" fontId="47" fillId="2" borderId="0" applyNumberFormat="0" applyBorder="0" applyAlignment="0" applyProtection="0"/>
    <xf numFmtId="0" fontId="48" fillId="0" borderId="0">
      <alignment horizontal="left"/>
    </xf>
    <xf numFmtId="0" fontId="49" fillId="0" borderId="7" applyNumberFormat="0" applyAlignment="0" applyProtection="0">
      <alignment horizontal="left" vertical="center"/>
    </xf>
    <xf numFmtId="0" fontId="49" fillId="0" borderId="8">
      <alignment horizontal="left" vertical="center"/>
    </xf>
    <xf numFmtId="0" fontId="50" fillId="0" borderId="9" applyNumberFormat="0" applyFill="0" applyAlignment="0" applyProtection="0"/>
    <xf numFmtId="0" fontId="51" fillId="0" borderId="10" applyNumberFormat="0" applyFill="0" applyAlignment="0" applyProtection="0"/>
    <xf numFmtId="0" fontId="52" fillId="0" borderId="11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Protection="0"/>
    <xf numFmtId="0" fontId="54" fillId="0" borderId="0" applyProtection="0"/>
    <xf numFmtId="49" fontId="55" fillId="0" borderId="12">
      <alignment vertical="center"/>
    </xf>
    <xf numFmtId="225" fontId="6" fillId="0" borderId="0" applyFont="0" applyFill="0" applyBorder="0" applyAlignment="0" applyProtection="0"/>
    <xf numFmtId="0" fontId="56" fillId="0" borderId="0"/>
    <xf numFmtId="0" fontId="57" fillId="8" borderId="3" applyNumberFormat="0" applyAlignment="0" applyProtection="0"/>
    <xf numFmtId="10" fontId="47" fillId="23" borderId="12" applyNumberFormat="0" applyBorder="0" applyAlignment="0" applyProtection="0"/>
    <xf numFmtId="2" fontId="58" fillId="0" borderId="13" applyBorder="0"/>
    <xf numFmtId="0" fontId="59" fillId="0" borderId="0"/>
    <xf numFmtId="2" fontId="60" fillId="0" borderId="14" applyBorder="0"/>
    <xf numFmtId="2" fontId="61" fillId="0" borderId="0" applyNumberFormat="0" applyFill="0">
      <alignment horizontal="center"/>
    </xf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62" fillId="0" borderId="15" applyNumberFormat="0" applyFill="0" applyAlignment="0" applyProtection="0"/>
    <xf numFmtId="193" fontId="47" fillId="0" borderId="4" applyFont="0"/>
    <xf numFmtId="3" fontId="1" fillId="0" borderId="16"/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0" fontId="64" fillId="0" borderId="2"/>
    <xf numFmtId="0" fontId="65" fillId="0" borderId="17"/>
    <xf numFmtId="177" fontId="63" fillId="0" borderId="0" applyFont="0" applyFill="0" applyBorder="0" applyAlignment="0" applyProtection="0"/>
    <xf numFmtId="178" fontId="63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66" fillId="0" borderId="0" applyNumberFormat="0" applyFont="0" applyFill="0" applyAlignment="0"/>
    <xf numFmtId="0" fontId="40" fillId="0" borderId="0">
      <alignment horizontal="justify" vertical="top"/>
    </xf>
    <xf numFmtId="0" fontId="67" fillId="24" borderId="0" applyNumberFormat="0" applyBorder="0" applyAlignment="0" applyProtection="0"/>
    <xf numFmtId="0" fontId="30" fillId="0" borderId="0"/>
    <xf numFmtId="37" fontId="68" fillId="0" borderId="0"/>
    <xf numFmtId="0" fontId="69" fillId="0" borderId="0"/>
    <xf numFmtId="174" fontId="70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17" fillId="25" borderId="18" applyNumberFormat="0" applyFont="0" applyAlignment="0" applyProtection="0"/>
    <xf numFmtId="0" fontId="17" fillId="0" borderId="0" applyFont="0" applyFill="0" applyBorder="0" applyAlignment="0" applyProtection="0"/>
    <xf numFmtId="0" fontId="71" fillId="0" borderId="0"/>
    <xf numFmtId="0" fontId="72" fillId="21" borderId="19" applyNumberFormat="0" applyAlignment="0" applyProtection="0"/>
    <xf numFmtId="212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225" fontId="6" fillId="0" borderId="0" applyFont="0" applyFill="0" applyBorder="0" applyAlignment="0" applyProtection="0"/>
    <xf numFmtId="3" fontId="6" fillId="0" borderId="20">
      <alignment horizontal="right" wrapText="1"/>
    </xf>
    <xf numFmtId="0" fontId="2" fillId="0" borderId="0" applyNumberForma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0" fontId="65" fillId="0" borderId="0"/>
    <xf numFmtId="186" fontId="73" fillId="0" borderId="13">
      <alignment horizontal="right" vertical="center"/>
    </xf>
    <xf numFmtId="232" fontId="6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233" fontId="1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93" fontId="40" fillId="0" borderId="1">
      <protection hidden="1"/>
    </xf>
    <xf numFmtId="49" fontId="43" fillId="0" borderId="0" applyFill="0" applyBorder="0" applyAlignment="0"/>
    <xf numFmtId="214" fontId="1" fillId="0" borderId="0" applyFill="0" applyBorder="0" applyAlignment="0"/>
    <xf numFmtId="215" fontId="1" fillId="0" borderId="0" applyFill="0" applyBorder="0" applyAlignment="0"/>
    <xf numFmtId="187" fontId="73" fillId="0" borderId="13">
      <alignment horizontal="center"/>
    </xf>
    <xf numFmtId="0" fontId="75" fillId="0" borderId="21"/>
    <xf numFmtId="49" fontId="76" fillId="0" borderId="0">
      <alignment horizontal="justify" vertical="center" wrapText="1"/>
    </xf>
    <xf numFmtId="40" fontId="77" fillId="0" borderId="0"/>
    <xf numFmtId="0" fontId="78" fillId="0" borderId="2"/>
    <xf numFmtId="0" fontId="79" fillId="0" borderId="0" applyNumberFormat="0" applyFill="0" applyBorder="0" applyAlignment="0" applyProtection="0"/>
    <xf numFmtId="0" fontId="80" fillId="0" borderId="22" applyNumberForma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4" fontId="73" fillId="0" borderId="0"/>
    <xf numFmtId="185" fontId="73" fillId="0" borderId="12"/>
    <xf numFmtId="0" fontId="81" fillId="0" borderId="23">
      <alignment horizontal="left" vertical="center"/>
    </xf>
    <xf numFmtId="17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>
      <alignment horizontal="left" wrapText="1"/>
    </xf>
    <xf numFmtId="234" fontId="85" fillId="0" borderId="0" applyFont="0" applyFill="0" applyBorder="0" applyAlignment="0" applyProtection="0"/>
    <xf numFmtId="235" fontId="85" fillId="0" borderId="0" applyFont="0" applyFill="0" applyBorder="0" applyAlignment="0" applyProtection="0"/>
    <xf numFmtId="0" fontId="85" fillId="0" borderId="0"/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88" fillId="0" borderId="0"/>
    <xf numFmtId="230" fontId="89" fillId="0" borderId="0" applyFont="0" applyFill="0" applyBorder="0" applyAlignment="0" applyProtection="0"/>
    <xf numFmtId="231" fontId="17" fillId="0" borderId="0" applyFont="0" applyFill="0" applyBorder="0" applyAlignment="0" applyProtection="0"/>
    <xf numFmtId="0" fontId="66" fillId="0" borderId="0"/>
    <xf numFmtId="165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91" fillId="0" borderId="0"/>
    <xf numFmtId="219" fontId="92" fillId="0" borderId="0" applyFont="0" applyFill="0" applyBorder="0" applyAlignment="0" applyProtection="0"/>
    <xf numFmtId="218" fontId="92" fillId="0" borderId="0" applyFont="0" applyFill="0" applyBorder="0" applyAlignment="0" applyProtection="0"/>
    <xf numFmtId="0" fontId="92" fillId="0" borderId="0"/>
    <xf numFmtId="182" fontId="90" fillId="0" borderId="0" applyFont="0" applyFill="0" applyBorder="0" applyAlignment="0" applyProtection="0"/>
    <xf numFmtId="6" fontId="93" fillId="0" borderId="0" applyFont="0" applyFill="0" applyBorder="0" applyAlignment="0" applyProtection="0"/>
    <xf numFmtId="183" fontId="90" fillId="0" borderId="0" applyFont="0" applyFill="0" applyBorder="0" applyAlignment="0" applyProtection="0"/>
    <xf numFmtId="235" fontId="92" fillId="0" borderId="0" applyFont="0" applyFill="0" applyBorder="0" applyAlignment="0" applyProtection="0"/>
    <xf numFmtId="234" fontId="92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>
      <alignment vertical="center"/>
    </xf>
  </cellStyleXfs>
  <cellXfs count="279">
    <xf numFmtId="0" fontId="0" fillId="0" borderId="0" xfId="0"/>
    <xf numFmtId="0" fontId="96" fillId="0" borderId="0" xfId="0" applyFont="1"/>
    <xf numFmtId="0" fontId="30" fillId="0" borderId="0" xfId="0" applyFont="1"/>
    <xf numFmtId="0" fontId="30" fillId="0" borderId="24" xfId="0" applyFont="1" applyFill="1" applyBorder="1" applyAlignment="1">
      <alignment horizontal="center" vertical="center"/>
    </xf>
    <xf numFmtId="0" fontId="98" fillId="0" borderId="0" xfId="0" applyFont="1" applyFill="1" applyAlignment="1">
      <alignment vertical="center"/>
    </xf>
    <xf numFmtId="169" fontId="98" fillId="0" borderId="0" xfId="337" applyNumberFormat="1" applyFont="1" applyFill="1" applyAlignment="1">
      <alignment vertical="center"/>
    </xf>
    <xf numFmtId="0" fontId="98" fillId="0" borderId="0" xfId="0" applyFont="1" applyFill="1" applyAlignment="1">
      <alignment vertical="center" wrapText="1"/>
    </xf>
    <xf numFmtId="169" fontId="98" fillId="0" borderId="0" xfId="337" applyNumberFormat="1" applyFont="1" applyFill="1" applyAlignment="1">
      <alignment vertical="center" wrapText="1"/>
    </xf>
    <xf numFmtId="0" fontId="98" fillId="0" borderId="0" xfId="0" applyFont="1" applyFill="1" applyBorder="1" applyAlignment="1">
      <alignment vertical="center" wrapText="1"/>
    </xf>
    <xf numFmtId="0" fontId="98" fillId="0" borderId="25" xfId="0" applyFont="1" applyFill="1" applyBorder="1" applyAlignment="1">
      <alignment vertical="center" wrapText="1"/>
    </xf>
    <xf numFmtId="0" fontId="103" fillId="0" borderId="0" xfId="0" applyFont="1" applyFill="1" applyBorder="1" applyAlignment="1">
      <alignment horizontal="center" vertical="center"/>
    </xf>
    <xf numFmtId="0" fontId="98" fillId="0" borderId="0" xfId="0" applyFont="1" applyFill="1" applyBorder="1" applyAlignment="1">
      <alignment vertical="center"/>
    </xf>
    <xf numFmtId="0" fontId="98" fillId="0" borderId="0" xfId="0" applyFont="1" applyFill="1" applyBorder="1" applyAlignment="1">
      <alignment horizontal="center" vertical="center"/>
    </xf>
    <xf numFmtId="169" fontId="98" fillId="0" borderId="0" xfId="337" applyNumberFormat="1" applyFont="1" applyFill="1" applyBorder="1" applyAlignment="1">
      <alignment horizontal="center" vertical="center"/>
    </xf>
    <xf numFmtId="0" fontId="103" fillId="0" borderId="0" xfId="0" applyFont="1" applyFill="1" applyBorder="1" applyAlignment="1">
      <alignment horizontal="left" vertical="center"/>
    </xf>
    <xf numFmtId="0" fontId="98" fillId="0" borderId="0" xfId="0" applyFont="1" applyFill="1" applyAlignment="1">
      <alignment horizontal="center" vertical="center" wrapText="1"/>
    </xf>
    <xf numFmtId="169" fontId="98" fillId="0" borderId="0" xfId="337" applyNumberFormat="1" applyFont="1" applyFill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169" fontId="30" fillId="0" borderId="2" xfId="337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0" fontId="102" fillId="0" borderId="0" xfId="0" applyFont="1" applyFill="1" applyBorder="1" applyAlignment="1">
      <alignment vertical="center"/>
    </xf>
    <xf numFmtId="0" fontId="102" fillId="0" borderId="0" xfId="0" applyFont="1" applyBorder="1" applyAlignment="1">
      <alignment horizontal="center" vertical="center"/>
    </xf>
    <xf numFmtId="169" fontId="102" fillId="0" borderId="0" xfId="337" applyNumberFormat="1" applyFont="1" applyBorder="1" applyAlignment="1">
      <alignment horizontal="center" vertical="center"/>
    </xf>
    <xf numFmtId="0" fontId="102" fillId="0" borderId="0" xfId="0" applyFont="1" applyBorder="1" applyAlignment="1">
      <alignment vertical="center" wrapText="1"/>
    </xf>
    <xf numFmtId="169" fontId="100" fillId="0" borderId="12" xfId="337" applyNumberFormat="1" applyFont="1" applyFill="1" applyBorder="1" applyAlignment="1">
      <alignment horizontal="center" vertical="center" wrapText="1"/>
    </xf>
    <xf numFmtId="0" fontId="100" fillId="0" borderId="0" xfId="0" applyFont="1" applyFill="1" applyAlignment="1">
      <alignment horizontal="center" vertical="center" wrapText="1"/>
    </xf>
    <xf numFmtId="169" fontId="100" fillId="0" borderId="0" xfId="337" applyNumberFormat="1" applyFont="1" applyFill="1" applyAlignment="1">
      <alignment horizontal="center" vertical="center" wrapText="1"/>
    </xf>
    <xf numFmtId="0" fontId="102" fillId="0" borderId="0" xfId="0" applyFont="1" applyFill="1" applyBorder="1" applyAlignment="1">
      <alignment horizontal="left" vertical="center"/>
    </xf>
    <xf numFmtId="10" fontId="102" fillId="0" borderId="0" xfId="337" applyNumberFormat="1" applyFont="1" applyBorder="1" applyAlignment="1">
      <alignment horizontal="center" vertical="center"/>
    </xf>
    <xf numFmtId="10" fontId="30" fillId="0" borderId="0" xfId="0" applyNumberFormat="1" applyFont="1"/>
    <xf numFmtId="0" fontId="100" fillId="0" borderId="0" xfId="0" applyFont="1" applyFill="1" applyAlignment="1">
      <alignment vertical="center" wrapText="1"/>
    </xf>
    <xf numFmtId="169" fontId="100" fillId="0" borderId="0" xfId="337" applyNumberFormat="1" applyFont="1" applyFill="1" applyAlignment="1">
      <alignment vertical="center" wrapText="1"/>
    </xf>
    <xf numFmtId="0" fontId="77" fillId="26" borderId="14" xfId="0" applyFont="1" applyFill="1" applyBorder="1" applyAlignment="1">
      <alignment horizontal="center" vertical="center" wrapText="1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 wrapText="1"/>
    </xf>
    <xf numFmtId="169" fontId="30" fillId="0" borderId="0" xfId="337" applyNumberFormat="1" applyFont="1" applyFill="1" applyAlignment="1">
      <alignment vertical="center" wrapText="1"/>
    </xf>
    <xf numFmtId="0" fontId="30" fillId="0" borderId="2" xfId="0" applyFont="1" applyFill="1" applyBorder="1" applyAlignment="1">
      <alignment vertical="center" wrapText="1"/>
    </xf>
    <xf numFmtId="169" fontId="30" fillId="0" borderId="2" xfId="337" applyNumberFormat="1" applyFont="1" applyFill="1" applyBorder="1" applyAlignment="1">
      <alignment horizontal="center" vertical="center" wrapText="1"/>
    </xf>
    <xf numFmtId="169" fontId="30" fillId="0" borderId="2" xfId="337" quotePrefix="1" applyNumberFormat="1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vertical="center" wrapText="1"/>
    </xf>
    <xf numFmtId="0" fontId="30" fillId="0" borderId="24" xfId="0" applyFont="1" applyFill="1" applyBorder="1" applyAlignment="1">
      <alignment horizontal="left" vertical="center"/>
    </xf>
    <xf numFmtId="169" fontId="30" fillId="0" borderId="24" xfId="337" applyNumberFormat="1" applyFont="1" applyFill="1" applyBorder="1" applyAlignment="1">
      <alignment horizontal="center" vertical="center" wrapText="1"/>
    </xf>
    <xf numFmtId="43" fontId="30" fillId="0" borderId="24" xfId="337" applyFont="1" applyFill="1" applyBorder="1" applyAlignment="1">
      <alignment horizontal="center" vertical="center" wrapText="1"/>
    </xf>
    <xf numFmtId="169" fontId="30" fillId="26" borderId="2" xfId="337" applyNumberFormat="1" applyFont="1" applyFill="1" applyBorder="1" applyAlignment="1">
      <alignment horizontal="center" vertical="center" wrapText="1"/>
    </xf>
    <xf numFmtId="0" fontId="30" fillId="0" borderId="0" xfId="0" applyFont="1" applyBorder="1"/>
    <xf numFmtId="0" fontId="105" fillId="0" borderId="0" xfId="0" applyFont="1" applyFill="1" applyBorder="1" applyAlignment="1">
      <alignment horizontal="center" vertical="center"/>
    </xf>
    <xf numFmtId="169" fontId="30" fillId="0" borderId="0" xfId="337" applyNumberFormat="1" applyFont="1"/>
    <xf numFmtId="169" fontId="102" fillId="0" borderId="0" xfId="337" applyNumberFormat="1" applyFont="1" applyBorder="1" applyAlignment="1">
      <alignment vertical="center"/>
    </xf>
    <xf numFmtId="169" fontId="102" fillId="0" borderId="0" xfId="337" applyNumberFormat="1" applyFont="1" applyBorder="1" applyAlignment="1">
      <alignment horizontal="left" vertical="center"/>
    </xf>
    <xf numFmtId="10" fontId="30" fillId="0" borderId="0" xfId="0" applyNumberFormat="1" applyFont="1" applyBorder="1"/>
    <xf numFmtId="169" fontId="30" fillId="0" borderId="0" xfId="337" applyNumberFormat="1" applyFont="1" applyBorder="1"/>
    <xf numFmtId="0" fontId="30" fillId="0" borderId="2" xfId="0" applyFont="1" applyFill="1" applyBorder="1" applyAlignment="1">
      <alignment horizontal="left" vertical="center" wrapText="1"/>
    </xf>
    <xf numFmtId="0" fontId="103" fillId="0" borderId="0" xfId="0" applyFont="1" applyBorder="1" applyAlignment="1">
      <alignment vertical="center"/>
    </xf>
    <xf numFmtId="0" fontId="104" fillId="0" borderId="0" xfId="0" applyNumberFormat="1" applyFont="1" applyBorder="1" applyAlignment="1">
      <alignment vertical="center" wrapText="1"/>
    </xf>
    <xf numFmtId="0" fontId="104" fillId="0" borderId="0" xfId="0" applyNumberFormat="1" applyFont="1" applyBorder="1" applyAlignment="1">
      <alignment horizontal="center" vertical="center"/>
    </xf>
    <xf numFmtId="0" fontId="97" fillId="0" borderId="0" xfId="0" applyFont="1" applyBorder="1" applyAlignment="1">
      <alignment vertical="center"/>
    </xf>
    <xf numFmtId="0" fontId="103" fillId="0" borderId="0" xfId="0" applyFont="1" applyBorder="1" applyAlignment="1">
      <alignment horizontal="center" vertical="center"/>
    </xf>
    <xf numFmtId="0" fontId="100" fillId="0" borderId="0" xfId="0" applyFont="1" applyBorder="1" applyAlignment="1">
      <alignment vertical="center"/>
    </xf>
    <xf numFmtId="0" fontId="98" fillId="0" borderId="0" xfId="0" applyFont="1" applyBorder="1" applyAlignment="1">
      <alignment vertical="center"/>
    </xf>
    <xf numFmtId="0" fontId="99" fillId="0" borderId="0" xfId="0" applyNumberFormat="1" applyFont="1" applyBorder="1" applyAlignment="1">
      <alignment horizontal="center" vertical="center" wrapText="1"/>
    </xf>
    <xf numFmtId="43" fontId="110" fillId="0" borderId="0" xfId="337" applyFont="1" applyBorder="1" applyAlignment="1">
      <alignment horizontal="left" vertical="center"/>
    </xf>
    <xf numFmtId="0" fontId="101" fillId="0" borderId="26" xfId="0" applyFont="1" applyBorder="1" applyAlignment="1">
      <alignment horizontal="center" vertical="center"/>
    </xf>
    <xf numFmtId="14" fontId="109" fillId="0" borderId="26" xfId="0" applyNumberFormat="1" applyFont="1" applyBorder="1" applyAlignment="1"/>
    <xf numFmtId="168" fontId="101" fillId="0" borderId="26" xfId="337" applyNumberFormat="1" applyFont="1" applyFill="1" applyBorder="1" applyAlignment="1">
      <alignment horizontal="center" vertical="center"/>
    </xf>
    <xf numFmtId="168" fontId="101" fillId="0" borderId="26" xfId="337" applyNumberFormat="1" applyFont="1" applyBorder="1" applyAlignment="1">
      <alignment horizontal="center" vertical="center"/>
    </xf>
    <xf numFmtId="0" fontId="102" fillId="0" borderId="0" xfId="0" applyFont="1"/>
    <xf numFmtId="0" fontId="98" fillId="0" borderId="29" xfId="421" applyFont="1" applyFill="1" applyBorder="1" applyAlignment="1">
      <alignment horizontal="center" vertical="center"/>
    </xf>
    <xf numFmtId="0" fontId="98" fillId="0" borderId="24" xfId="421" applyFont="1" applyFill="1" applyBorder="1" applyAlignment="1">
      <alignment horizontal="center" vertical="center"/>
    </xf>
    <xf numFmtId="0" fontId="30" fillId="0" borderId="0" xfId="0" applyNumberFormat="1" applyFont="1"/>
    <xf numFmtId="0" fontId="98" fillId="0" borderId="0" xfId="0" applyFont="1" applyAlignment="1">
      <alignment horizontal="center"/>
    </xf>
    <xf numFmtId="168" fontId="103" fillId="0" borderId="0" xfId="337" applyNumberFormat="1" applyFont="1" applyFill="1" applyBorder="1" applyAlignment="1">
      <alignment horizontal="center" vertical="center"/>
    </xf>
    <xf numFmtId="0" fontId="98" fillId="0" borderId="0" xfId="0" applyFont="1"/>
    <xf numFmtId="43" fontId="103" fillId="0" borderId="0" xfId="337" applyFont="1" applyFill="1" applyAlignment="1">
      <alignment horizontal="center" vertical="center"/>
    </xf>
    <xf numFmtId="168" fontId="98" fillId="0" borderId="0" xfId="337" applyNumberFormat="1" applyFont="1" applyFill="1" applyAlignment="1">
      <alignment horizontal="center" vertical="center"/>
    </xf>
    <xf numFmtId="43" fontId="98" fillId="0" borderId="0" xfId="337" applyFont="1" applyFill="1" applyAlignment="1">
      <alignment horizontal="center" vertical="center"/>
    </xf>
    <xf numFmtId="0" fontId="103" fillId="0" borderId="0" xfId="0" applyFont="1" applyFill="1" applyAlignment="1">
      <alignment vertical="center"/>
    </xf>
    <xf numFmtId="0" fontId="30" fillId="0" borderId="0" xfId="0" applyFont="1" applyFill="1" applyBorder="1" applyAlignment="1">
      <alignment vertical="center" wrapText="1"/>
    </xf>
    <xf numFmtId="169" fontId="102" fillId="0" borderId="0" xfId="337" applyNumberFormat="1" applyFont="1" applyFill="1" applyBorder="1" applyAlignment="1">
      <alignment horizontal="center" vertical="center"/>
    </xf>
    <xf numFmtId="168" fontId="103" fillId="26" borderId="12" xfId="337" applyNumberFormat="1" applyFont="1" applyFill="1" applyBorder="1" applyAlignment="1">
      <alignment vertical="center"/>
    </xf>
    <xf numFmtId="169" fontId="105" fillId="0" borderId="0" xfId="337" applyNumberFormat="1" applyFont="1" applyFill="1" applyBorder="1" applyAlignment="1">
      <alignment horizontal="center" vertical="center"/>
    </xf>
    <xf numFmtId="43" fontId="105" fillId="0" borderId="0" xfId="337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 vertical="center"/>
    </xf>
    <xf numFmtId="0" fontId="99" fillId="26" borderId="12" xfId="0" applyFont="1" applyFill="1" applyBorder="1" applyAlignment="1">
      <alignment horizontal="center" vertical="center"/>
    </xf>
    <xf numFmtId="0" fontId="99" fillId="0" borderId="0" xfId="0" applyFont="1" applyFill="1" applyAlignment="1">
      <alignment horizontal="center" vertical="center" wrapText="1"/>
    </xf>
    <xf numFmtId="169" fontId="99" fillId="0" borderId="0" xfId="337" applyNumberFormat="1" applyFont="1" applyFill="1" applyAlignment="1">
      <alignment horizontal="center" vertical="center" wrapText="1"/>
    </xf>
    <xf numFmtId="169" fontId="99" fillId="0" borderId="0" xfId="337" applyNumberFormat="1" applyFont="1" applyFill="1" applyAlignment="1">
      <alignment vertical="center"/>
    </xf>
    <xf numFmtId="0" fontId="99" fillId="0" borderId="0" xfId="0" applyFont="1" applyFill="1" applyAlignment="1">
      <alignment vertical="center"/>
    </xf>
    <xf numFmtId="0" fontId="30" fillId="0" borderId="2" xfId="0" applyFont="1" applyFill="1" applyBorder="1" applyAlignment="1">
      <alignment horizontal="left" vertical="center"/>
    </xf>
    <xf numFmtId="169" fontId="30" fillId="0" borderId="2" xfId="337" applyNumberFormat="1" applyFont="1" applyFill="1" applyBorder="1" applyAlignment="1">
      <alignment horizontal="left" vertical="center"/>
    </xf>
    <xf numFmtId="43" fontId="98" fillId="0" borderId="0" xfId="337" applyFont="1" applyFill="1" applyAlignment="1">
      <alignment vertical="center" wrapText="1"/>
    </xf>
    <xf numFmtId="168" fontId="30" fillId="0" borderId="2" xfId="337" applyNumberFormat="1" applyFont="1" applyFill="1" applyBorder="1" applyAlignment="1">
      <alignment horizontal="left" vertical="center"/>
    </xf>
    <xf numFmtId="43" fontId="30" fillId="0" borderId="2" xfId="337" applyNumberFormat="1" applyFont="1" applyFill="1" applyBorder="1" applyAlignment="1">
      <alignment horizontal="left" vertical="center"/>
    </xf>
    <xf numFmtId="169" fontId="98" fillId="0" borderId="25" xfId="337" applyNumberFormat="1" applyFont="1" applyFill="1" applyBorder="1" applyAlignment="1">
      <alignment vertical="center" wrapText="1"/>
    </xf>
    <xf numFmtId="43" fontId="97" fillId="0" borderId="0" xfId="0" applyNumberFormat="1" applyFont="1" applyBorder="1" applyAlignment="1">
      <alignment vertical="center"/>
    </xf>
    <xf numFmtId="43" fontId="104" fillId="0" borderId="0" xfId="337" applyFont="1" applyBorder="1" applyAlignment="1">
      <alignment horizontal="center" vertical="center" wrapText="1"/>
    </xf>
    <xf numFmtId="43" fontId="101" fillId="0" borderId="26" xfId="337" applyFont="1" applyBorder="1" applyAlignment="1">
      <alignment horizontal="center" vertical="center"/>
    </xf>
    <xf numFmtId="43" fontId="98" fillId="0" borderId="0" xfId="337" applyFont="1" applyFill="1" applyAlignment="1">
      <alignment vertical="center"/>
    </xf>
    <xf numFmtId="43" fontId="103" fillId="0" borderId="0" xfId="337" applyFont="1" applyFill="1" applyAlignment="1">
      <alignment vertical="center"/>
    </xf>
    <xf numFmtId="43" fontId="30" fillId="0" borderId="0" xfId="337" applyFont="1"/>
    <xf numFmtId="0" fontId="101" fillId="0" borderId="0" xfId="0" applyFont="1" applyBorder="1" applyAlignment="1">
      <alignment horizontal="center" vertical="center"/>
    </xf>
    <xf numFmtId="169" fontId="98" fillId="0" borderId="25" xfId="0" applyNumberFormat="1" applyFont="1" applyFill="1" applyBorder="1" applyAlignment="1">
      <alignment vertical="center" wrapText="1"/>
    </xf>
    <xf numFmtId="0" fontId="97" fillId="0" borderId="0" xfId="0" applyFont="1" applyBorder="1"/>
    <xf numFmtId="0" fontId="100" fillId="0" borderId="0" xfId="0" applyFont="1" applyFill="1" applyBorder="1" applyAlignment="1">
      <alignment horizontal="center" vertical="center"/>
    </xf>
    <xf numFmtId="0" fontId="97" fillId="0" borderId="0" xfId="0" applyFont="1" applyFill="1" applyAlignment="1">
      <alignment vertical="center"/>
    </xf>
    <xf numFmtId="169" fontId="97" fillId="0" borderId="0" xfId="337" applyNumberFormat="1" applyFont="1" applyFill="1" applyAlignment="1">
      <alignment vertical="center"/>
    </xf>
    <xf numFmtId="169" fontId="96" fillId="0" borderId="0" xfId="337" applyNumberFormat="1" applyFont="1"/>
    <xf numFmtId="0" fontId="30" fillId="0" borderId="0" xfId="0" applyFont="1" applyFill="1" applyBorder="1" applyAlignment="1">
      <alignment horizontal="center" vertical="center"/>
    </xf>
    <xf numFmtId="0" fontId="112" fillId="0" borderId="0" xfId="0" applyFont="1"/>
    <xf numFmtId="0" fontId="30" fillId="26" borderId="12" xfId="0" applyFont="1" applyFill="1" applyBorder="1" applyAlignment="1">
      <alignment horizontal="center" vertical="center"/>
    </xf>
    <xf numFmtId="0" fontId="102" fillId="26" borderId="12" xfId="0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98" fillId="0" borderId="0" xfId="0" applyFont="1" applyFill="1" applyAlignment="1">
      <alignment horizontal="center" vertical="center"/>
    </xf>
    <xf numFmtId="0" fontId="103" fillId="0" borderId="0" xfId="0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2" xfId="0" applyFont="1" applyFill="1" applyBorder="1" applyAlignment="1">
      <alignment horizontal="center" vertical="center"/>
    </xf>
    <xf numFmtId="0" fontId="98" fillId="0" borderId="25" xfId="0" applyFont="1" applyFill="1" applyBorder="1" applyAlignment="1">
      <alignment horizontal="center" vertical="center" wrapText="1"/>
    </xf>
    <xf numFmtId="236" fontId="98" fillId="26" borderId="12" xfId="0" applyNumberFormat="1" applyFont="1" applyFill="1" applyBorder="1" applyAlignment="1">
      <alignment horizontal="center" vertical="center"/>
    </xf>
    <xf numFmtId="0" fontId="104" fillId="0" borderId="0" xfId="0" applyNumberFormat="1" applyFont="1" applyBorder="1" applyAlignment="1">
      <alignment horizontal="center" vertical="center" wrapText="1"/>
    </xf>
    <xf numFmtId="168" fontId="98" fillId="0" borderId="0" xfId="337" applyNumberFormat="1" applyFont="1" applyFill="1" applyAlignment="1">
      <alignment horizontal="center"/>
    </xf>
    <xf numFmtId="168" fontId="98" fillId="0" borderId="0" xfId="337" applyNumberFormat="1" applyFont="1" applyFill="1" applyBorder="1" applyAlignment="1">
      <alignment horizontal="center" vertical="center"/>
    </xf>
    <xf numFmtId="168" fontId="103" fillId="0" borderId="0" xfId="337" applyNumberFormat="1" applyFont="1" applyFill="1" applyAlignment="1">
      <alignment horizontal="center" vertical="center"/>
    </xf>
    <xf numFmtId="168" fontId="30" fillId="0" borderId="0" xfId="337" applyNumberFormat="1" applyFont="1" applyFill="1" applyAlignment="1">
      <alignment horizontal="center"/>
    </xf>
    <xf numFmtId="168" fontId="30" fillId="0" borderId="0" xfId="337" applyNumberFormat="1" applyFont="1" applyAlignment="1">
      <alignment horizontal="center"/>
    </xf>
    <xf numFmtId="0" fontId="113" fillId="0" borderId="26" xfId="0" applyFont="1" applyBorder="1" applyAlignment="1">
      <alignment vertical="center"/>
    </xf>
    <xf numFmtId="169" fontId="114" fillId="0" borderId="0" xfId="337" applyNumberFormat="1" applyFont="1"/>
    <xf numFmtId="0" fontId="114" fillId="0" borderId="0" xfId="0" applyFont="1"/>
    <xf numFmtId="169" fontId="77" fillId="26" borderId="14" xfId="341" applyNumberFormat="1" applyFont="1" applyFill="1" applyBorder="1" applyAlignment="1">
      <alignment horizontal="center" vertical="center" wrapText="1"/>
    </xf>
    <xf numFmtId="0" fontId="30" fillId="27" borderId="14" xfId="0" applyFont="1" applyFill="1" applyBorder="1" applyAlignment="1">
      <alignment horizontal="center" vertical="center" wrapText="1"/>
    </xf>
    <xf numFmtId="0" fontId="98" fillId="26" borderId="12" xfId="0" applyFont="1" applyFill="1" applyBorder="1" applyAlignment="1">
      <alignment vertical="center" wrapText="1"/>
    </xf>
    <xf numFmtId="168" fontId="103" fillId="26" borderId="0" xfId="337" applyNumberFormat="1" applyFont="1" applyFill="1" applyBorder="1" applyAlignment="1">
      <alignment vertical="center"/>
    </xf>
    <xf numFmtId="0" fontId="102" fillId="26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169" fontId="30" fillId="0" borderId="0" xfId="337" applyNumberFormat="1" applyFont="1" applyFill="1" applyBorder="1" applyAlignment="1">
      <alignment vertical="center" wrapText="1"/>
    </xf>
    <xf numFmtId="43" fontId="30" fillId="0" borderId="0" xfId="337" applyFont="1" applyFill="1" applyBorder="1" applyAlignment="1">
      <alignment vertical="center" wrapText="1"/>
    </xf>
    <xf numFmtId="0" fontId="102" fillId="0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 wrapText="1"/>
    </xf>
    <xf numFmtId="43" fontId="30" fillId="0" borderId="0" xfId="337" applyFont="1" applyFill="1" applyAlignment="1">
      <alignment vertical="center" wrapText="1"/>
    </xf>
    <xf numFmtId="0" fontId="96" fillId="0" borderId="0" xfId="420" applyNumberFormat="1" applyFont="1" applyBorder="1" applyAlignment="1"/>
    <xf numFmtId="169" fontId="100" fillId="0" borderId="12" xfId="0" applyNumberFormat="1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168" fontId="99" fillId="0" borderId="29" xfId="341" applyNumberFormat="1" applyFont="1" applyFill="1" applyBorder="1" applyAlignment="1">
      <alignment horizontal="center" vertical="center"/>
    </xf>
    <xf numFmtId="168" fontId="99" fillId="0" borderId="24" xfId="341" applyNumberFormat="1" applyFont="1" applyFill="1" applyBorder="1" applyAlignment="1">
      <alignment horizontal="center" vertical="center"/>
    </xf>
    <xf numFmtId="169" fontId="30" fillId="0" borderId="2" xfId="341" applyNumberFormat="1" applyFont="1" applyFill="1" applyBorder="1" applyAlignment="1">
      <alignment horizontal="center" vertical="center" wrapText="1"/>
    </xf>
    <xf numFmtId="43" fontId="30" fillId="0" borderId="2" xfId="341" applyNumberFormat="1" applyFont="1" applyFill="1" applyBorder="1" applyAlignment="1">
      <alignment horizontal="left" vertical="center"/>
    </xf>
    <xf numFmtId="0" fontId="100" fillId="0" borderId="6" xfId="0" applyFont="1" applyFill="1" applyBorder="1" applyAlignment="1">
      <alignment horizontal="center" vertical="center"/>
    </xf>
    <xf numFmtId="0" fontId="102" fillId="0" borderId="0" xfId="0" applyFont="1" applyFill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left" vertical="center" wrapText="1"/>
    </xf>
    <xf numFmtId="169" fontId="30" fillId="0" borderId="30" xfId="337" applyNumberFormat="1" applyFont="1" applyBorder="1" applyAlignment="1">
      <alignment horizontal="center" vertical="center" wrapText="1"/>
    </xf>
    <xf numFmtId="169" fontId="30" fillId="0" borderId="12" xfId="337" applyNumberFormat="1" applyFont="1" applyBorder="1" applyAlignment="1">
      <alignment horizontal="center" vertical="center" wrapText="1"/>
    </xf>
    <xf numFmtId="169" fontId="115" fillId="0" borderId="2" xfId="337" applyNumberFormat="1" applyFont="1" applyBorder="1" applyAlignment="1">
      <alignment horizontal="center" vertical="center" wrapText="1"/>
    </xf>
    <xf numFmtId="0" fontId="30" fillId="0" borderId="0" xfId="0" applyFont="1" applyAlignment="1"/>
    <xf numFmtId="0" fontId="102" fillId="0" borderId="12" xfId="0" applyFont="1" applyBorder="1" applyAlignment="1">
      <alignment vertical="center" wrapText="1"/>
    </xf>
    <xf numFmtId="14" fontId="109" fillId="0" borderId="26" xfId="0" applyNumberFormat="1" applyFont="1" applyBorder="1" applyAlignment="1">
      <alignment horizontal="center"/>
    </xf>
    <xf numFmtId="0" fontId="116" fillId="0" borderId="26" xfId="0" applyNumberFormat="1" applyFont="1" applyBorder="1" applyAlignment="1">
      <alignment horizontal="center"/>
    </xf>
    <xf numFmtId="0" fontId="115" fillId="0" borderId="2" xfId="0" applyFont="1" applyBorder="1" applyAlignment="1">
      <alignment horizontal="center" vertical="center" wrapText="1"/>
    </xf>
    <xf numFmtId="169" fontId="117" fillId="0" borderId="0" xfId="337" applyNumberFormat="1" applyFont="1"/>
    <xf numFmtId="169" fontId="115" fillId="0" borderId="0" xfId="337" applyNumberFormat="1" applyFont="1"/>
    <xf numFmtId="0" fontId="115" fillId="0" borderId="0" xfId="0" applyFont="1"/>
    <xf numFmtId="0" fontId="115" fillId="0" borderId="2" xfId="0" applyFont="1" applyFill="1" applyBorder="1" applyAlignment="1">
      <alignment horizontal="left" vertical="center" wrapText="1"/>
    </xf>
    <xf numFmtId="0" fontId="119" fillId="0" borderId="2" xfId="0" applyFont="1" applyBorder="1" applyAlignment="1">
      <alignment horizontal="center" vertical="center" wrapText="1"/>
    </xf>
    <xf numFmtId="0" fontId="119" fillId="0" borderId="2" xfId="0" applyFont="1" applyFill="1" applyBorder="1" applyAlignment="1">
      <alignment horizontal="center" vertical="center" wrapText="1"/>
    </xf>
    <xf numFmtId="0" fontId="119" fillId="0" borderId="2" xfId="0" applyFont="1" applyFill="1" applyBorder="1" applyAlignment="1">
      <alignment horizontal="left" vertical="center"/>
    </xf>
    <xf numFmtId="169" fontId="119" fillId="0" borderId="2" xfId="337" applyNumberFormat="1" applyFont="1" applyBorder="1" applyAlignment="1">
      <alignment horizontal="center" vertical="center" wrapText="1"/>
    </xf>
    <xf numFmtId="169" fontId="120" fillId="0" borderId="0" xfId="337" applyNumberFormat="1" applyFont="1"/>
    <xf numFmtId="169" fontId="119" fillId="0" borderId="0" xfId="337" applyNumberFormat="1" applyFont="1"/>
    <xf numFmtId="0" fontId="119" fillId="0" borderId="0" xfId="0" applyFont="1"/>
    <xf numFmtId="0" fontId="77" fillId="26" borderId="14" xfId="0" applyFont="1" applyFill="1" applyBorder="1" applyAlignment="1">
      <alignment horizontal="center" vertical="center" wrapText="1"/>
    </xf>
    <xf numFmtId="49" fontId="77" fillId="26" borderId="12" xfId="337" applyNumberFormat="1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168" fontId="98" fillId="26" borderId="23" xfId="337" applyNumberFormat="1" applyFont="1" applyFill="1" applyBorder="1" applyAlignment="1">
      <alignment horizontal="center" vertical="center" textRotation="90"/>
    </xf>
    <xf numFmtId="0" fontId="103" fillId="26" borderId="14" xfId="0" applyFont="1" applyFill="1" applyBorder="1" applyAlignment="1">
      <alignment horizontal="center" vertical="center"/>
    </xf>
    <xf numFmtId="43" fontId="103" fillId="26" borderId="14" xfId="337" applyFont="1" applyFill="1" applyBorder="1" applyAlignment="1">
      <alignment horizontal="center" vertical="center"/>
    </xf>
    <xf numFmtId="0" fontId="97" fillId="27" borderId="12" xfId="0" applyFont="1" applyFill="1" applyBorder="1" applyAlignment="1">
      <alignment horizontal="center" vertical="center"/>
    </xf>
    <xf numFmtId="0" fontId="77" fillId="0" borderId="12" xfId="0" applyFont="1" applyFill="1" applyBorder="1" applyAlignment="1">
      <alignment horizontal="center" vertical="center"/>
    </xf>
    <xf numFmtId="0" fontId="77" fillId="0" borderId="6" xfId="0" applyFont="1" applyFill="1" applyBorder="1" applyAlignment="1">
      <alignment horizontal="center" vertical="center"/>
    </xf>
    <xf numFmtId="0" fontId="77" fillId="0" borderId="0" xfId="0" applyFont="1" applyFill="1"/>
    <xf numFmtId="0" fontId="77" fillId="0" borderId="13" xfId="0" applyFont="1" applyFill="1" applyBorder="1" applyAlignment="1">
      <alignment horizontal="left" vertical="center"/>
    </xf>
    <xf numFmtId="0" fontId="77" fillId="0" borderId="8" xfId="0" applyFont="1" applyFill="1" applyBorder="1" applyAlignment="1">
      <alignment horizontal="center" vertical="center"/>
    </xf>
    <xf numFmtId="0" fontId="77" fillId="0" borderId="27" xfId="0" applyFont="1" applyFill="1" applyBorder="1" applyAlignment="1">
      <alignment horizontal="center" vertical="center"/>
    </xf>
    <xf numFmtId="169" fontId="30" fillId="0" borderId="24" xfId="337" quotePrefix="1" applyNumberFormat="1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99" fillId="0" borderId="23" xfId="0" applyFont="1" applyFill="1" applyBorder="1" applyAlignment="1">
      <alignment horizontal="center" vertical="center"/>
    </xf>
    <xf numFmtId="0" fontId="102" fillId="0" borderId="23" xfId="0" applyFont="1" applyFill="1" applyBorder="1" applyAlignment="1">
      <alignment horizontal="left" vertical="center"/>
    </xf>
    <xf numFmtId="0" fontId="102" fillId="0" borderId="23" xfId="0" applyFont="1" applyFill="1" applyBorder="1" applyAlignment="1">
      <alignment horizontal="center" vertical="center"/>
    </xf>
    <xf numFmtId="14" fontId="118" fillId="0" borderId="0" xfId="0" applyNumberFormat="1" applyFont="1" applyFill="1" applyBorder="1" applyAlignment="1">
      <alignment horizontal="center" vertical="center"/>
    </xf>
    <xf numFmtId="169" fontId="115" fillId="29" borderId="2" xfId="337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left" vertical="center"/>
    </xf>
    <xf numFmtId="0" fontId="30" fillId="0" borderId="23" xfId="0" applyFont="1" applyFill="1" applyBorder="1" applyAlignment="1">
      <alignment horizontal="center" vertical="center"/>
    </xf>
    <xf numFmtId="169" fontId="30" fillId="0" borderId="23" xfId="337" applyNumberFormat="1" applyFont="1" applyFill="1" applyBorder="1" applyAlignment="1">
      <alignment horizontal="left" vertical="center"/>
    </xf>
    <xf numFmtId="168" fontId="30" fillId="0" borderId="23" xfId="337" applyNumberFormat="1" applyFont="1" applyFill="1" applyBorder="1" applyAlignment="1">
      <alignment horizontal="left" vertical="center"/>
    </xf>
    <xf numFmtId="169" fontId="30" fillId="0" borderId="23" xfId="341" applyNumberFormat="1" applyFont="1" applyFill="1" applyBorder="1" applyAlignment="1">
      <alignment horizontal="center" vertical="center" wrapText="1"/>
    </xf>
    <xf numFmtId="43" fontId="30" fillId="0" borderId="23" xfId="337" applyNumberFormat="1" applyFont="1" applyFill="1" applyBorder="1" applyAlignment="1">
      <alignment horizontal="left" vertical="center"/>
    </xf>
    <xf numFmtId="169" fontId="30" fillId="0" borderId="23" xfId="337" applyNumberFormat="1" applyFont="1" applyFill="1" applyBorder="1" applyAlignment="1">
      <alignment horizontal="center" vertical="center" wrapText="1"/>
    </xf>
    <xf numFmtId="169" fontId="30" fillId="0" borderId="23" xfId="337" quotePrefix="1" applyNumberFormat="1" applyFont="1" applyFill="1" applyBorder="1" applyAlignment="1">
      <alignment horizontal="center" vertical="center" wrapText="1"/>
    </xf>
    <xf numFmtId="169" fontId="30" fillId="26" borderId="23" xfId="337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0" fontId="115" fillId="0" borderId="2" xfId="0" applyFont="1" applyFill="1" applyBorder="1" applyAlignment="1">
      <alignment horizontal="left" vertical="center"/>
    </xf>
    <xf numFmtId="169" fontId="77" fillId="26" borderId="12" xfId="337" applyNumberFormat="1" applyFont="1" applyFill="1" applyBorder="1" applyAlignment="1">
      <alignment horizontal="center" vertical="center" wrapText="1"/>
    </xf>
    <xf numFmtId="169" fontId="77" fillId="26" borderId="14" xfId="337" applyNumberFormat="1" applyFont="1" applyFill="1" applyBorder="1" applyAlignment="1">
      <alignment horizontal="center" vertical="center" wrapText="1"/>
    </xf>
    <xf numFmtId="169" fontId="77" fillId="26" borderId="23" xfId="337" applyNumberFormat="1" applyFont="1" applyFill="1" applyBorder="1" applyAlignment="1">
      <alignment horizontal="center" vertical="center" wrapText="1"/>
    </xf>
    <xf numFmtId="0" fontId="106" fillId="0" borderId="0" xfId="0" applyFont="1" applyBorder="1" applyAlignment="1">
      <alignment horizontal="center" vertical="top"/>
    </xf>
    <xf numFmtId="0" fontId="107" fillId="0" borderId="0" xfId="0" applyFont="1" applyBorder="1" applyAlignment="1">
      <alignment horizontal="center" vertical="top"/>
    </xf>
    <xf numFmtId="0" fontId="77" fillId="26" borderId="12" xfId="0" applyFont="1" applyFill="1" applyBorder="1" applyAlignment="1">
      <alignment horizontal="center" vertical="center" wrapText="1"/>
    </xf>
    <xf numFmtId="0" fontId="102" fillId="0" borderId="31" xfId="0" applyFont="1" applyBorder="1" applyAlignment="1">
      <alignment horizontal="center" vertical="center" wrapText="1"/>
    </xf>
    <xf numFmtId="0" fontId="102" fillId="0" borderId="25" xfId="0" applyFont="1" applyBorder="1" applyAlignment="1">
      <alignment horizontal="center" vertical="center" wrapText="1"/>
    </xf>
    <xf numFmtId="0" fontId="102" fillId="0" borderId="6" xfId="0" applyFont="1" applyBorder="1" applyAlignment="1">
      <alignment horizontal="center" vertical="center" wrapText="1"/>
    </xf>
    <xf numFmtId="0" fontId="102" fillId="0" borderId="0" xfId="0" applyFont="1" applyBorder="1" applyAlignment="1">
      <alignment horizontal="center" vertical="center" wrapText="1"/>
    </xf>
    <xf numFmtId="0" fontId="102" fillId="0" borderId="33" xfId="0" applyFont="1" applyBorder="1" applyAlignment="1">
      <alignment horizontal="center" vertical="center" wrapText="1"/>
    </xf>
    <xf numFmtId="0" fontId="102" fillId="0" borderId="26" xfId="0" applyFont="1" applyBorder="1" applyAlignment="1">
      <alignment horizontal="center" vertical="center" wrapText="1"/>
    </xf>
    <xf numFmtId="43" fontId="98" fillId="0" borderId="14" xfId="337" applyFont="1" applyBorder="1" applyAlignment="1">
      <alignment horizontal="center" vertical="center"/>
    </xf>
    <xf numFmtId="43" fontId="98" fillId="0" borderId="28" xfId="337" applyFont="1" applyBorder="1" applyAlignment="1">
      <alignment horizontal="center" vertical="center"/>
    </xf>
    <xf numFmtId="238" fontId="98" fillId="0" borderId="14" xfId="337" applyNumberFormat="1" applyFont="1" applyBorder="1" applyAlignment="1">
      <alignment horizontal="center" vertical="center"/>
    </xf>
    <xf numFmtId="238" fontId="98" fillId="0" borderId="28" xfId="337" applyNumberFormat="1" applyFont="1" applyBorder="1" applyAlignment="1">
      <alignment horizontal="center" vertical="center"/>
    </xf>
    <xf numFmtId="169" fontId="30" fillId="0" borderId="14" xfId="337" applyNumberFormat="1" applyFont="1" applyBorder="1" applyAlignment="1">
      <alignment horizontal="center" vertical="center"/>
    </xf>
    <xf numFmtId="169" fontId="30" fillId="0" borderId="28" xfId="337" applyNumberFormat="1" applyFont="1" applyBorder="1" applyAlignment="1">
      <alignment horizontal="center" vertical="center"/>
    </xf>
    <xf numFmtId="0" fontId="98" fillId="0" borderId="14" xfId="0" applyFont="1" applyFill="1" applyBorder="1" applyAlignment="1">
      <alignment horizontal="center" vertical="center" wrapText="1"/>
    </xf>
    <xf numFmtId="0" fontId="98" fillId="0" borderId="28" xfId="0" applyFont="1" applyFill="1" applyBorder="1" applyAlignment="1">
      <alignment horizontal="center" vertical="center" wrapText="1"/>
    </xf>
    <xf numFmtId="0" fontId="98" fillId="0" borderId="14" xfId="421" applyNumberFormat="1" applyFont="1" applyFill="1" applyBorder="1" applyAlignment="1">
      <alignment horizontal="left" vertical="center"/>
    </xf>
    <xf numFmtId="0" fontId="98" fillId="0" borderId="28" xfId="421" applyNumberFormat="1" applyFont="1" applyFill="1" applyBorder="1" applyAlignment="1">
      <alignment horizontal="left" vertical="center"/>
    </xf>
    <xf numFmtId="0" fontId="98" fillId="0" borderId="14" xfId="421" applyNumberFormat="1" applyFont="1" applyFill="1" applyBorder="1" applyAlignment="1">
      <alignment horizontal="center" vertical="center" wrapText="1"/>
    </xf>
    <xf numFmtId="0" fontId="98" fillId="0" borderId="28" xfId="421" applyNumberFormat="1" applyFont="1" applyFill="1" applyBorder="1" applyAlignment="1">
      <alignment horizontal="center" vertical="center" wrapText="1"/>
    </xf>
    <xf numFmtId="237" fontId="99" fillId="28" borderId="14" xfId="0" applyNumberFormat="1" applyFont="1" applyFill="1" applyBorder="1" applyAlignment="1">
      <alignment horizontal="center" vertical="center"/>
    </xf>
    <xf numFmtId="0" fontId="99" fillId="28" borderId="28" xfId="0" applyFont="1" applyFill="1" applyBorder="1" applyAlignment="1">
      <alignment horizontal="center" vertical="center"/>
    </xf>
    <xf numFmtId="238" fontId="99" fillId="28" borderId="14" xfId="337" applyNumberFormat="1" applyFont="1" applyFill="1" applyBorder="1" applyAlignment="1">
      <alignment horizontal="center" vertical="center"/>
    </xf>
    <xf numFmtId="238" fontId="99" fillId="28" borderId="28" xfId="337" applyNumberFormat="1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43" fontId="95" fillId="0" borderId="13" xfId="337" applyFont="1" applyBorder="1" applyAlignment="1">
      <alignment horizontal="center" vertical="center" wrapText="1"/>
    </xf>
    <xf numFmtId="43" fontId="95" fillId="0" borderId="8" xfId="337" applyFont="1" applyBorder="1" applyAlignment="1">
      <alignment horizontal="center" vertical="center" wrapText="1"/>
    </xf>
    <xf numFmtId="43" fontId="95" fillId="0" borderId="27" xfId="337" applyFont="1" applyBorder="1" applyAlignment="1">
      <alignment horizontal="center" vertical="center" wrapText="1"/>
    </xf>
    <xf numFmtId="0" fontId="100" fillId="26" borderId="14" xfId="0" applyFont="1" applyFill="1" applyBorder="1" applyAlignment="1">
      <alignment horizontal="center" vertical="center"/>
    </xf>
    <xf numFmtId="0" fontId="100" fillId="26" borderId="23" xfId="0" applyFont="1" applyFill="1" applyBorder="1" applyAlignment="1">
      <alignment horizontal="center" vertical="center"/>
    </xf>
    <xf numFmtId="0" fontId="100" fillId="26" borderId="14" xfId="0" applyFont="1" applyFill="1" applyBorder="1" applyAlignment="1">
      <alignment horizontal="center" vertical="center" wrapText="1"/>
    </xf>
    <xf numFmtId="0" fontId="100" fillId="26" borderId="31" xfId="0" applyFont="1" applyFill="1" applyBorder="1" applyAlignment="1">
      <alignment horizontal="center" vertical="center"/>
    </xf>
    <xf numFmtId="0" fontId="100" fillId="26" borderId="25" xfId="0" applyFont="1" applyFill="1" applyBorder="1" applyAlignment="1">
      <alignment horizontal="center" vertical="center"/>
    </xf>
    <xf numFmtId="0" fontId="100" fillId="26" borderId="32" xfId="0" applyFont="1" applyFill="1" applyBorder="1" applyAlignment="1">
      <alignment horizontal="center" vertical="center"/>
    </xf>
    <xf numFmtId="43" fontId="100" fillId="26" borderId="14" xfId="337" applyFont="1" applyFill="1" applyBorder="1" applyAlignment="1">
      <alignment horizontal="center" vertical="center" wrapText="1"/>
    </xf>
    <xf numFmtId="43" fontId="100" fillId="26" borderId="23" xfId="337" applyFont="1" applyFill="1" applyBorder="1" applyAlignment="1">
      <alignment horizontal="center" vertical="center"/>
    </xf>
    <xf numFmtId="0" fontId="100" fillId="0" borderId="12" xfId="0" applyFont="1" applyFill="1" applyBorder="1" applyAlignment="1">
      <alignment horizontal="center" vertical="center" wrapText="1"/>
    </xf>
    <xf numFmtId="43" fontId="77" fillId="26" borderId="14" xfId="337" applyFont="1" applyFill="1" applyBorder="1" applyAlignment="1">
      <alignment horizontal="center" vertical="center" wrapText="1"/>
    </xf>
    <xf numFmtId="43" fontId="77" fillId="26" borderId="23" xfId="337" applyFont="1" applyFill="1" applyBorder="1" applyAlignment="1">
      <alignment horizontal="center" vertical="center" wrapText="1"/>
    </xf>
    <xf numFmtId="0" fontId="77" fillId="26" borderId="14" xfId="0" applyFont="1" applyFill="1" applyBorder="1" applyAlignment="1">
      <alignment horizontal="center" vertical="center" wrapText="1"/>
    </xf>
    <xf numFmtId="0" fontId="77" fillId="26" borderId="23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43" fontId="101" fillId="27" borderId="13" xfId="337" applyFont="1" applyFill="1" applyBorder="1" applyAlignment="1">
      <alignment horizontal="center" vertical="center" wrapText="1"/>
    </xf>
    <xf numFmtId="43" fontId="101" fillId="27" borderId="8" xfId="337" applyFont="1" applyFill="1" applyBorder="1" applyAlignment="1">
      <alignment horizontal="center" vertical="center" wrapText="1"/>
    </xf>
    <xf numFmtId="43" fontId="101" fillId="27" borderId="27" xfId="337" applyFont="1" applyFill="1" applyBorder="1" applyAlignment="1">
      <alignment horizontal="center" vertical="center" wrapText="1"/>
    </xf>
    <xf numFmtId="0" fontId="77" fillId="26" borderId="14" xfId="0" applyFont="1" applyFill="1" applyBorder="1" applyAlignment="1">
      <alignment horizontal="center" vertical="center"/>
    </xf>
    <xf numFmtId="0" fontId="77" fillId="26" borderId="23" xfId="0" applyFont="1" applyFill="1" applyBorder="1" applyAlignment="1">
      <alignment horizontal="center" vertical="center"/>
    </xf>
    <xf numFmtId="0" fontId="77" fillId="26" borderId="13" xfId="0" applyFont="1" applyFill="1" applyBorder="1" applyAlignment="1">
      <alignment horizontal="center" vertical="center" wrapText="1"/>
    </xf>
    <xf numFmtId="0" fontId="77" fillId="26" borderId="8" xfId="0" applyFont="1" applyFill="1" applyBorder="1" applyAlignment="1">
      <alignment horizontal="center" vertical="center" wrapText="1"/>
    </xf>
    <xf numFmtId="0" fontId="77" fillId="26" borderId="27" xfId="0" applyFont="1" applyFill="1" applyBorder="1" applyAlignment="1">
      <alignment horizontal="center" vertical="center" wrapText="1"/>
    </xf>
    <xf numFmtId="0" fontId="77" fillId="26" borderId="28" xfId="0" applyFont="1" applyFill="1" applyBorder="1" applyAlignment="1">
      <alignment horizontal="center" vertical="center" wrapText="1"/>
    </xf>
    <xf numFmtId="237" fontId="99" fillId="28" borderId="28" xfId="0" applyNumberFormat="1" applyFont="1" applyFill="1" applyBorder="1" applyAlignment="1">
      <alignment horizontal="center" vertical="center"/>
    </xf>
  </cellXfs>
  <cellStyles count="607">
    <cellStyle name="_x0001_" xfId="1"/>
    <cellStyle name="%" xfId="2"/>
    <cellStyle name="," xfId="3"/>
    <cellStyle name="??" xfId="4"/>
    <cellStyle name="?? [0.00]_List-dwg" xfId="5"/>
    <cellStyle name="?? [0]" xfId="6"/>
    <cellStyle name="??&amp;O?&amp;H?_x0008_??_x0007__x0001__x0001_" xfId="7"/>
    <cellStyle name="???? [0.00]_List-dwg" xfId="8"/>
    <cellStyle name="????_List-dwg" xfId="9"/>
    <cellStyle name="???[0]_Book1" xfId="10"/>
    <cellStyle name="???_???" xfId="11"/>
    <cellStyle name="??_ ??? ???? " xfId="12"/>
    <cellStyle name="_01 DUNGTIEN BIEU SX KINH DOANH" xfId="13"/>
    <cellStyle name="_01 modul tvql 06 08 09" xfId="14"/>
    <cellStyle name="_01 modul tvql 06 08 09_J&amp;J BCC+BL 082011 v2" xfId="15"/>
    <cellStyle name="_01 modul tvql 06 08 09_thaotuan luong 102011 v2" xfId="16"/>
    <cellStyle name="_Book1" xfId="17"/>
    <cellStyle name="_Book1_01 modul tvql 06 08 09" xfId="18"/>
    <cellStyle name="_Book1_1" xfId="19"/>
    <cellStyle name="_Book1_1_01 modul tvql 06 08 09" xfId="20"/>
    <cellStyle name="_Book1_1_CHINH DUC - MTCV GUI ANH HAI 051208" xfId="21"/>
    <cellStyle name="_Book1_1_CHINH DUC - MTCV GUI ANH HAI 051208_J&amp;J BCC+BL 082011 v2" xfId="22"/>
    <cellStyle name="_Book1_1_CHINH DUC - MTCV GUI ANH HAI 051208_thaotuan luong 102011 v2" xfId="23"/>
    <cellStyle name="_Book1_1_DAINAM" xfId="24"/>
    <cellStyle name="_Book1_1_DSKH" xfId="25"/>
    <cellStyle name="_Book1_1_DSKH_J&amp;J BCC+BL 082011 v2" xfId="26"/>
    <cellStyle name="_Book1_1_DSKH_thaotuan luong 102011 v2" xfId="27"/>
    <cellStyle name="_Book1_1_DUNG TIEN MAUKETOAN" xfId="28"/>
    <cellStyle name="_Book1_1_DUNG TIEN MAUKETOAN_J&amp;J BCC+BL 082011 v2" xfId="29"/>
    <cellStyle name="_Book1_1_DUNG TIEN MAUKETOAN_thaotuan luong 102011 v2" xfId="30"/>
    <cellStyle name="_Book1_1_hiep thanh bao gia thang 2008" xfId="31"/>
    <cellStyle name="_Book1_1_KH - HE THONG BM" xfId="32"/>
    <cellStyle name="_Book1_1_KH - Mau gui KH" xfId="33"/>
    <cellStyle name="_Book1_1_nhatkycongviec" xfId="34"/>
    <cellStyle name="_Book1_1_nhatkycongviec_J&amp;J BCC+BL 082011 v2" xfId="35"/>
    <cellStyle name="_Book1_1_nhatkycongviec_thaotuan luong 102011 v2" xfId="36"/>
    <cellStyle name="_Book1_1_NS DANH MUC  CONGVIEC" xfId="37"/>
    <cellStyle name="_Book1_1_viva ky nang mem 1108" xfId="38"/>
    <cellStyle name="_Book1_1_VIVA SO QUY 2009" xfId="39"/>
    <cellStyle name="_Book1_1_VIVA SO QUY 2009_J&amp;J BCC+BL 082011 v2" xfId="40"/>
    <cellStyle name="_Book1_1_VIVA SO QUY 2009_thaotuan luong 102011 v2" xfId="41"/>
    <cellStyle name="_Book1_1_VV - BIEU MAU NOI BO" xfId="42"/>
    <cellStyle name="_Book1_1_VV - BIEU MAU NOI BO_J&amp;J BCC+BL 082011 v2" xfId="43"/>
    <cellStyle name="_Book1_1_VV - BIEU MAU NOI BO_thaotuan luong 102011 v2" xfId="44"/>
    <cellStyle name="_Book1_1_VV - MT SWOT" xfId="45"/>
    <cellStyle name="_Book1_1_vv bao gia dvns 0309" xfId="46"/>
    <cellStyle name="_Book1_1_vv bao gia dvns 0309_J&amp;J BCC+BL 082011 v2" xfId="47"/>
    <cellStyle name="_Book1_1_vv bao gia dvns 0309_thaotuan luong 102011 v2" xfId="48"/>
    <cellStyle name="_Book1_1_vv bao gia mau 0309" xfId="49"/>
    <cellStyle name="_Book1_1_vv bieu mau gui kh" xfId="50"/>
    <cellStyle name="_Book1_1_vv bieu mau gui kh_J&amp;J BCC+BL 082011 v2" xfId="51"/>
    <cellStyle name="_Book1_1_vv bieu mau gui kh_thaotuan luong 102011 v2" xfId="52"/>
    <cellStyle name="_Book1_1_vv de nghi thanh toan" xfId="53"/>
    <cellStyle name="_Book1_1_vv de nghi thanh toan_J&amp;J BCC+BL 082011 v2" xfId="54"/>
    <cellStyle name="_Book1_1_vv de nghi thanh toan_thaotuan luong 102011 v2" xfId="55"/>
    <cellStyle name="_Book1_1_vv memo" xfId="56"/>
    <cellStyle name="_Book1_1_vv memo_J&amp;J BCC+BL 082011 v2" xfId="57"/>
    <cellStyle name="_Book1_1_vv memo_thaotuan luong 102011 v2" xfId="58"/>
    <cellStyle name="_Book1_2" xfId="59"/>
    <cellStyle name="_Book1_BC-QT-WB-dthao" xfId="60"/>
    <cellStyle name="_Book1_CHINH DUC - MTCV GUI ANH HAI 051208" xfId="61"/>
    <cellStyle name="_Book1_DAINAM" xfId="62"/>
    <cellStyle name="_Book1_DSKH" xfId="63"/>
    <cellStyle name="_Book1_DUNG TIEN MAUKETOAN" xfId="64"/>
    <cellStyle name="_Book1_hiep thanh bao gia thang 2008" xfId="65"/>
    <cellStyle name="_Book1_KH - HE THONG BM" xfId="66"/>
    <cellStyle name="_Book1_KH - Mau gui KH" xfId="67"/>
    <cellStyle name="_Book1_nhatkycongviec" xfId="68"/>
    <cellStyle name="_Book1_NS DANH MUC  CONGVIEC" xfId="69"/>
    <cellStyle name="_Book1_phieu yeu cau bo sung thong tin." xfId="70"/>
    <cellStyle name="_Book1_viva ky nang mem 1108" xfId="71"/>
    <cellStyle name="_Book1_VIVA SO QUY 2009" xfId="72"/>
    <cellStyle name="_Book1_VV - BIEU MAU NOI BO" xfId="73"/>
    <cellStyle name="_Book1_VV - MT SWOT" xfId="74"/>
    <cellStyle name="_Book1_vv bao gia dvns 0309" xfId="75"/>
    <cellStyle name="_Book1_vv bao gia mau 0309" xfId="76"/>
    <cellStyle name="_Book1_vv bieu mau gui kh" xfId="77"/>
    <cellStyle name="_Book1_vv de nghi thanh toan" xfId="78"/>
    <cellStyle name="_Book1_vv memo" xfId="79"/>
    <cellStyle name="_CHINH DUC - MTCV GUI ANH HAI 051208" xfId="80"/>
    <cellStyle name="_DAINAM" xfId="81"/>
    <cellStyle name="_DAINAM_J&amp;J BCC+BL 082011 v2" xfId="82"/>
    <cellStyle name="_DAINAM_thaotuan luong 102011 v2" xfId="83"/>
    <cellStyle name="_DSKH" xfId="84"/>
    <cellStyle name="_DUNG TIEN" xfId="85"/>
    <cellStyle name="_DUNG TIEN MAUKETOAN" xfId="86"/>
    <cellStyle name="_DUNG TIEN_J&amp;J BCC+BL 082011 v2" xfId="87"/>
    <cellStyle name="_DUNG TIEN_thaotuan luong 102011 v2" xfId="88"/>
    <cellStyle name="_hiep thanh bao gia thang 2008" xfId="89"/>
    <cellStyle name="_hiep thanh bao gia thang 2008_J&amp;J BCC+BL 082011 v2" xfId="90"/>
    <cellStyle name="_hiep thanh bao gia thang 2008_thaotuan luong 102011 v2" xfId="91"/>
    <cellStyle name="_KH - HE THONG BM" xfId="92"/>
    <cellStyle name="_KH - HE THONG BM_J&amp;J BCC+BL 082011 v2" xfId="93"/>
    <cellStyle name="_KH - HE THONG BM_thaotuan luong 102011 v2" xfId="94"/>
    <cellStyle name="_KH - Mau gui KH" xfId="95"/>
    <cellStyle name="_KH - Mau gui KH_J&amp;J BCC+BL 082011 v2" xfId="96"/>
    <cellStyle name="_KH - Mau gui KH_thaotuan luong 102011 v2" xfId="97"/>
    <cellStyle name="_KT (2)" xfId="98"/>
    <cellStyle name="_KT (2)_1" xfId="99"/>
    <cellStyle name="_KT (2)_1_Lora-tungchau" xfId="100"/>
    <cellStyle name="_KT (2)_1_Qt-HT3PQ1(CauKho)" xfId="101"/>
    <cellStyle name="_KT (2)_2" xfId="102"/>
    <cellStyle name="_KT (2)_2_TG-TH" xfId="103"/>
    <cellStyle name="_KT (2)_2_TG-TH_BAO CAO KLCT PT2000" xfId="104"/>
    <cellStyle name="_KT (2)_2_TG-TH_BAO CAO PT2000" xfId="105"/>
    <cellStyle name="_KT (2)_2_TG-TH_BAO CAO PT2000_Book1" xfId="106"/>
    <cellStyle name="_KT (2)_2_TG-TH_Bao cao XDCB 2001 - T11 KH dieu chinh 20-11-THAI" xfId="107"/>
    <cellStyle name="_KT (2)_2_TG-TH_Book1" xfId="108"/>
    <cellStyle name="_KT (2)_2_TG-TH_Book1_1" xfId="109"/>
    <cellStyle name="_KT (2)_2_TG-TH_Book1_2" xfId="110"/>
    <cellStyle name="_KT (2)_2_TG-TH_DTCDT MR.2N110.HOCMON.TDTOAN.CCUNG" xfId="111"/>
    <cellStyle name="_KT (2)_2_TG-TH_Lora-tungchau" xfId="112"/>
    <cellStyle name="_KT (2)_2_TG-TH_PGIA-phieu tham tra Kho bac" xfId="113"/>
    <cellStyle name="_KT (2)_2_TG-TH_PT02-02" xfId="114"/>
    <cellStyle name="_KT (2)_2_TG-TH_PT02-02_Book1" xfId="115"/>
    <cellStyle name="_KT (2)_2_TG-TH_PT02-03" xfId="116"/>
    <cellStyle name="_KT (2)_2_TG-TH_PT02-03_Book1" xfId="117"/>
    <cellStyle name="_KT (2)_2_TG-TH_Qt-HT3PQ1(CauKho)" xfId="118"/>
    <cellStyle name="_KT (2)_3" xfId="119"/>
    <cellStyle name="_KT (2)_3_TG-TH" xfId="120"/>
    <cellStyle name="_KT (2)_3_TG-TH_Book1" xfId="121"/>
    <cellStyle name="_KT (2)_3_TG-TH_Book1_BC-QT-WB-dthao" xfId="122"/>
    <cellStyle name="_KT (2)_3_TG-TH_Lora-tungchau" xfId="123"/>
    <cellStyle name="_KT (2)_3_TG-TH_PERSONAL" xfId="124"/>
    <cellStyle name="_KT (2)_3_TG-TH_PERSONAL_HTQ.8 GD1" xfId="125"/>
    <cellStyle name="_KT (2)_3_TG-TH_PERSONAL_Tong hop KHCB 2001" xfId="126"/>
    <cellStyle name="_KT (2)_3_TG-TH_Qt-HT3PQ1(CauKho)" xfId="127"/>
    <cellStyle name="_KT (2)_4" xfId="128"/>
    <cellStyle name="_KT (2)_4_BAO CAO KLCT PT2000" xfId="129"/>
    <cellStyle name="_KT (2)_4_BAO CAO PT2000" xfId="130"/>
    <cellStyle name="_KT (2)_4_BAO CAO PT2000_Book1" xfId="131"/>
    <cellStyle name="_KT (2)_4_Bao cao XDCB 2001 - T11 KH dieu chinh 20-11-THAI" xfId="132"/>
    <cellStyle name="_KT (2)_4_Book1" xfId="133"/>
    <cellStyle name="_KT (2)_4_Book1_1" xfId="134"/>
    <cellStyle name="_KT (2)_4_Book1_2" xfId="135"/>
    <cellStyle name="_KT (2)_4_DTCDT MR.2N110.HOCMON.TDTOAN.CCUNG" xfId="136"/>
    <cellStyle name="_KT (2)_4_Lora-tungchau" xfId="137"/>
    <cellStyle name="_KT (2)_4_PGIA-phieu tham tra Kho bac" xfId="138"/>
    <cellStyle name="_KT (2)_4_PT02-02" xfId="139"/>
    <cellStyle name="_KT (2)_4_PT02-02_Book1" xfId="140"/>
    <cellStyle name="_KT (2)_4_PT02-03" xfId="141"/>
    <cellStyle name="_KT (2)_4_PT02-03_Book1" xfId="142"/>
    <cellStyle name="_KT (2)_4_Qt-HT3PQ1(CauKho)" xfId="143"/>
    <cellStyle name="_KT (2)_4_TG-TH" xfId="144"/>
    <cellStyle name="_KT (2)_5" xfId="145"/>
    <cellStyle name="_KT (2)_5_BAO CAO KLCT PT2000" xfId="146"/>
    <cellStyle name="_KT (2)_5_BAO CAO PT2000" xfId="147"/>
    <cellStyle name="_KT (2)_5_BAO CAO PT2000_Book1" xfId="148"/>
    <cellStyle name="_KT (2)_5_Bao cao XDCB 2001 - T11 KH dieu chinh 20-11-THAI" xfId="149"/>
    <cellStyle name="_KT (2)_5_Book1" xfId="150"/>
    <cellStyle name="_KT (2)_5_Book1_1" xfId="151"/>
    <cellStyle name="_KT (2)_5_Book1_2" xfId="152"/>
    <cellStyle name="_KT (2)_5_Book1_BC-QT-WB-dthao" xfId="153"/>
    <cellStyle name="_KT (2)_5_DTCDT MR.2N110.HOCMON.TDTOAN.CCUNG" xfId="154"/>
    <cellStyle name="_KT (2)_5_Lora-tungchau" xfId="155"/>
    <cellStyle name="_KT (2)_5_PGIA-phieu tham tra Kho bac" xfId="156"/>
    <cellStyle name="_KT (2)_5_PT02-02" xfId="157"/>
    <cellStyle name="_KT (2)_5_PT02-02_Book1" xfId="158"/>
    <cellStyle name="_KT (2)_5_PT02-03" xfId="159"/>
    <cellStyle name="_KT (2)_5_PT02-03_Book1" xfId="160"/>
    <cellStyle name="_KT (2)_5_Qt-HT3PQ1(CauKho)" xfId="161"/>
    <cellStyle name="_KT (2)_Book1" xfId="162"/>
    <cellStyle name="_KT (2)_Book1_BC-QT-WB-dthao" xfId="163"/>
    <cellStyle name="_KT (2)_Lora-tungchau" xfId="164"/>
    <cellStyle name="_KT (2)_PERSONAL" xfId="165"/>
    <cellStyle name="_KT (2)_PERSONAL_HTQ.8 GD1" xfId="166"/>
    <cellStyle name="_KT (2)_PERSONAL_Tong hop KHCB 2001" xfId="167"/>
    <cellStyle name="_KT (2)_Qt-HT3PQ1(CauKho)" xfId="168"/>
    <cellStyle name="_KT (2)_TG-TH" xfId="169"/>
    <cellStyle name="_KT_TG" xfId="170"/>
    <cellStyle name="_KT_TG_1" xfId="171"/>
    <cellStyle name="_KT_TG_1_BAO CAO KLCT PT2000" xfId="172"/>
    <cellStyle name="_KT_TG_1_BAO CAO PT2000" xfId="173"/>
    <cellStyle name="_KT_TG_1_BAO CAO PT2000_Book1" xfId="174"/>
    <cellStyle name="_KT_TG_1_Bao cao XDCB 2001 - T11 KH dieu chinh 20-11-THAI" xfId="175"/>
    <cellStyle name="_KT_TG_1_Book1" xfId="176"/>
    <cellStyle name="_KT_TG_1_Book1_1" xfId="177"/>
    <cellStyle name="_KT_TG_1_Book1_2" xfId="178"/>
    <cellStyle name="_KT_TG_1_Book1_BC-QT-WB-dthao" xfId="179"/>
    <cellStyle name="_KT_TG_1_DTCDT MR.2N110.HOCMON.TDTOAN.CCUNG" xfId="180"/>
    <cellStyle name="_KT_TG_1_Lora-tungchau" xfId="181"/>
    <cellStyle name="_KT_TG_1_PGIA-phieu tham tra Kho bac" xfId="182"/>
    <cellStyle name="_KT_TG_1_PT02-02" xfId="183"/>
    <cellStyle name="_KT_TG_1_PT02-02_Book1" xfId="184"/>
    <cellStyle name="_KT_TG_1_PT02-03" xfId="185"/>
    <cellStyle name="_KT_TG_1_PT02-03_Book1" xfId="186"/>
    <cellStyle name="_KT_TG_1_Qt-HT3PQ1(CauKho)" xfId="187"/>
    <cellStyle name="_KT_TG_2" xfId="188"/>
    <cellStyle name="_KT_TG_2_BAO CAO KLCT PT2000" xfId="189"/>
    <cellStyle name="_KT_TG_2_BAO CAO PT2000" xfId="190"/>
    <cellStyle name="_KT_TG_2_BAO CAO PT2000_Book1" xfId="191"/>
    <cellStyle name="_KT_TG_2_Bao cao XDCB 2001 - T11 KH dieu chinh 20-11-THAI" xfId="192"/>
    <cellStyle name="_KT_TG_2_Book1" xfId="193"/>
    <cellStyle name="_KT_TG_2_Book1_1" xfId="194"/>
    <cellStyle name="_KT_TG_2_Book1_2" xfId="195"/>
    <cellStyle name="_KT_TG_2_DTCDT MR.2N110.HOCMON.TDTOAN.CCUNG" xfId="196"/>
    <cellStyle name="_KT_TG_2_Lora-tungchau" xfId="197"/>
    <cellStyle name="_KT_TG_2_PGIA-phieu tham tra Kho bac" xfId="198"/>
    <cellStyle name="_KT_TG_2_PT02-02" xfId="199"/>
    <cellStyle name="_KT_TG_2_PT02-02_Book1" xfId="200"/>
    <cellStyle name="_KT_TG_2_PT02-03" xfId="201"/>
    <cellStyle name="_KT_TG_2_PT02-03_Book1" xfId="202"/>
    <cellStyle name="_KT_TG_2_Qt-HT3PQ1(CauKho)" xfId="203"/>
    <cellStyle name="_KT_TG_3" xfId="204"/>
    <cellStyle name="_KT_TG_4" xfId="205"/>
    <cellStyle name="_KT_TG_4_Lora-tungchau" xfId="206"/>
    <cellStyle name="_KT_TG_4_Qt-HT3PQ1(CauKho)" xfId="207"/>
    <cellStyle name="_Lora-tungchau" xfId="208"/>
    <cellStyle name="_nhatkycongviec" xfId="209"/>
    <cellStyle name="_NS DANH MUC  CONGVIEC" xfId="210"/>
    <cellStyle name="_NS DANH MUC  CONGVIEC_J&amp;J BCC+BL 082011 v2" xfId="211"/>
    <cellStyle name="_NS DANH MUC  CONGVIEC_thaotuan luong 102011 v2" xfId="212"/>
    <cellStyle name="_PERSONAL" xfId="213"/>
    <cellStyle name="_PERSONAL_HTQ.8 GD1" xfId="214"/>
    <cellStyle name="_PERSONAL_Tong hop KHCB 2001" xfId="215"/>
    <cellStyle name="_phieu yeu cau bo sung thong tin." xfId="216"/>
    <cellStyle name="_Qt-HT3PQ1(CauKho)" xfId="217"/>
    <cellStyle name="_TG-TH" xfId="218"/>
    <cellStyle name="_TG-TH_1" xfId="219"/>
    <cellStyle name="_TG-TH_1_BAO CAO KLCT PT2000" xfId="220"/>
    <cellStyle name="_TG-TH_1_BAO CAO PT2000" xfId="221"/>
    <cellStyle name="_TG-TH_1_BAO CAO PT2000_Book1" xfId="222"/>
    <cellStyle name="_TG-TH_1_Bao cao XDCB 2001 - T11 KH dieu chinh 20-11-THAI" xfId="223"/>
    <cellStyle name="_TG-TH_1_Book1" xfId="224"/>
    <cellStyle name="_TG-TH_1_Book1_1" xfId="225"/>
    <cellStyle name="_TG-TH_1_Book1_2" xfId="226"/>
    <cellStyle name="_TG-TH_1_Book1_BC-QT-WB-dthao" xfId="227"/>
    <cellStyle name="_TG-TH_1_DTCDT MR.2N110.HOCMON.TDTOAN.CCUNG" xfId="228"/>
    <cellStyle name="_TG-TH_1_Lora-tungchau" xfId="229"/>
    <cellStyle name="_TG-TH_1_PGIA-phieu tham tra Kho bac" xfId="230"/>
    <cellStyle name="_TG-TH_1_PT02-02" xfId="231"/>
    <cellStyle name="_TG-TH_1_PT02-02_Book1" xfId="232"/>
    <cellStyle name="_TG-TH_1_PT02-03" xfId="233"/>
    <cellStyle name="_TG-TH_1_PT02-03_Book1" xfId="234"/>
    <cellStyle name="_TG-TH_1_Qt-HT3PQ1(CauKho)" xfId="235"/>
    <cellStyle name="_TG-TH_2" xfId="236"/>
    <cellStyle name="_TG-TH_2_BAO CAO KLCT PT2000" xfId="237"/>
    <cellStyle name="_TG-TH_2_BAO CAO PT2000" xfId="238"/>
    <cellStyle name="_TG-TH_2_BAO CAO PT2000_Book1" xfId="239"/>
    <cellStyle name="_TG-TH_2_Bao cao XDCB 2001 - T11 KH dieu chinh 20-11-THAI" xfId="240"/>
    <cellStyle name="_TG-TH_2_Book1" xfId="241"/>
    <cellStyle name="_TG-TH_2_Book1_1" xfId="242"/>
    <cellStyle name="_TG-TH_2_Book1_2" xfId="243"/>
    <cellStyle name="_TG-TH_2_DTCDT MR.2N110.HOCMON.TDTOAN.CCUNG" xfId="244"/>
    <cellStyle name="_TG-TH_2_Lora-tungchau" xfId="245"/>
    <cellStyle name="_TG-TH_2_PGIA-phieu tham tra Kho bac" xfId="246"/>
    <cellStyle name="_TG-TH_2_PT02-02" xfId="247"/>
    <cellStyle name="_TG-TH_2_PT02-02_Book1" xfId="248"/>
    <cellStyle name="_TG-TH_2_PT02-03" xfId="249"/>
    <cellStyle name="_TG-TH_2_PT02-03_Book1" xfId="250"/>
    <cellStyle name="_TG-TH_2_Qt-HT3PQ1(CauKho)" xfId="251"/>
    <cellStyle name="_TG-TH_3" xfId="252"/>
    <cellStyle name="_TG-TH_3_Lora-tungchau" xfId="253"/>
    <cellStyle name="_TG-TH_3_Qt-HT3PQ1(CauKho)" xfId="254"/>
    <cellStyle name="_TG-TH_4" xfId="255"/>
    <cellStyle name="_viva ky nang mem 1108" xfId="256"/>
    <cellStyle name="_viva ky nang mem 1108_J&amp;J BCC+BL 082011 v2" xfId="257"/>
    <cellStyle name="_viva ky nang mem 1108_thaotuan luong 102011 v2" xfId="258"/>
    <cellStyle name="_VIVA SO QUY 2009" xfId="259"/>
    <cellStyle name="_VV - BIEU MAU NOI BO" xfId="260"/>
    <cellStyle name="_VV - MT SWOT" xfId="261"/>
    <cellStyle name="_VV - MT SWOT_J&amp;J BCC+BL 082011 v2" xfId="262"/>
    <cellStyle name="_VV - MT SWOT_thaotuan luong 102011 v2" xfId="263"/>
    <cellStyle name="_vv bao gia dvns 0309" xfId="264"/>
    <cellStyle name="_vv bao gia mau 0309" xfId="265"/>
    <cellStyle name="_vv bao gia mau 0309_J&amp;J BCC+BL 082011 v2" xfId="266"/>
    <cellStyle name="_vv bao gia mau 0309_thaotuan luong 102011 v2" xfId="267"/>
    <cellStyle name="_vv bieu mau gui kh" xfId="268"/>
    <cellStyle name="_vv de nghi thanh toan" xfId="269"/>
    <cellStyle name="_vv memo" xfId="270"/>
    <cellStyle name="•W€_STDFOR" xfId="271"/>
    <cellStyle name="000," xfId="272"/>
    <cellStyle name="000,000" xfId="273"/>
    <cellStyle name="1" xfId="274"/>
    <cellStyle name="¹éºÐÀ²_      " xfId="275"/>
    <cellStyle name="2" xfId="276"/>
    <cellStyle name="20% - Accent1" xfId="277" builtinId="30" customBuiltin="1"/>
    <cellStyle name="20% - Accent2" xfId="278" builtinId="34" customBuiltin="1"/>
    <cellStyle name="20% - Accent3" xfId="279" builtinId="38" customBuiltin="1"/>
    <cellStyle name="20% - Accent4" xfId="280" builtinId="42" customBuiltin="1"/>
    <cellStyle name="20% - Accent5" xfId="281" builtinId="46" customBuiltin="1"/>
    <cellStyle name="20% - Accent6" xfId="282" builtinId="50" customBuiltin="1"/>
    <cellStyle name="3" xfId="283"/>
    <cellStyle name="4" xfId="284"/>
    <cellStyle name="40% - Accent1" xfId="285" builtinId="31" customBuiltin="1"/>
    <cellStyle name="40% - Accent2" xfId="286" builtinId="35" customBuiltin="1"/>
    <cellStyle name="40% - Accent3" xfId="287" builtinId="39" customBuiltin="1"/>
    <cellStyle name="40% - Accent4" xfId="288" builtinId="43" customBuiltin="1"/>
    <cellStyle name="40% - Accent5" xfId="289" builtinId="47" customBuiltin="1"/>
    <cellStyle name="40% - Accent6" xfId="290" builtinId="51" customBuiltin="1"/>
    <cellStyle name="60% - Accent1" xfId="291" builtinId="32" customBuiltin="1"/>
    <cellStyle name="60% - Accent2" xfId="292" builtinId="36" customBuiltin="1"/>
    <cellStyle name="60% - Accent3" xfId="293" builtinId="40" customBuiltin="1"/>
    <cellStyle name="60% - Accent4" xfId="294" builtinId="44" customBuiltin="1"/>
    <cellStyle name="60% - Accent5" xfId="295" builtinId="48" customBuiltin="1"/>
    <cellStyle name="60% - Accent6" xfId="296" builtinId="52" customBuiltin="1"/>
    <cellStyle name="a" xfId="297"/>
    <cellStyle name="Accent1" xfId="298" builtinId="29" customBuiltin="1"/>
    <cellStyle name="Accent2" xfId="299" builtinId="33" customBuiltin="1"/>
    <cellStyle name="Accent3" xfId="300" builtinId="37" customBuiltin="1"/>
    <cellStyle name="Accent4" xfId="301" builtinId="41" customBuiltin="1"/>
    <cellStyle name="Accent5" xfId="302" builtinId="45" customBuiltin="1"/>
    <cellStyle name="Accent6" xfId="303" builtinId="49" customBuiltin="1"/>
    <cellStyle name="ÅëÈ­ [0]_      " xfId="304"/>
    <cellStyle name="AeE­ [0]_INQUIRY ¿?¾÷AßAø " xfId="305"/>
    <cellStyle name="ÅëÈ­_      " xfId="306"/>
    <cellStyle name="AeE­_INQUIRY ¿?¾÷AßAø " xfId="307"/>
    <cellStyle name="ÅëÈ­_L601CPT" xfId="308"/>
    <cellStyle name="ÄÞ¸¶ [0]_      " xfId="309"/>
    <cellStyle name="AÞ¸¶ [0]_INQUIRY ¿?¾÷AßAø" xfId="310"/>
    <cellStyle name="ÄÞ¸¶ [0]_L601CPT" xfId="311"/>
    <cellStyle name="ÄÞ¸¶_      " xfId="312"/>
    <cellStyle name="AÞ¸¶_INQUIRY ¿?¾÷AßAø" xfId="313"/>
    <cellStyle name="ÄÞ¸¶_L601CPT" xfId="314"/>
    <cellStyle name="AutoFormat Options" xfId="315"/>
    <cellStyle name="Bad" xfId="316" builtinId="27" customBuiltin="1"/>
    <cellStyle name="Body" xfId="317"/>
    <cellStyle name="C?AØ_¿?¾÷CoE² " xfId="318"/>
    <cellStyle name="Ç¥ÁØ_      " xfId="319"/>
    <cellStyle name="C￥AØ_¿μ¾÷CoE² " xfId="320"/>
    <cellStyle name="Ç¥ÁØ_±¸¹Ì´ëÃ¥" xfId="321"/>
    <cellStyle name="Calc Currency (0)" xfId="322"/>
    <cellStyle name="Calc Currency (2)" xfId="323"/>
    <cellStyle name="Calc Percent (0)" xfId="324"/>
    <cellStyle name="Calc Percent (1)" xfId="325"/>
    <cellStyle name="Calc Percent (2)" xfId="326"/>
    <cellStyle name="Calc Units (0)" xfId="327"/>
    <cellStyle name="Calc Units (1)" xfId="328"/>
    <cellStyle name="Calc Units (2)" xfId="329"/>
    <cellStyle name="Calculation" xfId="330" builtinId="22" customBuiltin="1"/>
    <cellStyle name="category" xfId="331"/>
    <cellStyle name="CC1" xfId="332"/>
    <cellStyle name="CC2" xfId="333"/>
    <cellStyle name="Cerrency_Sheet2_XANGDAU" xfId="334"/>
    <cellStyle name="chchuyen" xfId="335"/>
    <cellStyle name="Check Cell" xfId="336" builtinId="23" customBuiltin="1"/>
    <cellStyle name="Comma" xfId="337" builtinId="3"/>
    <cellStyle name="Comma [00]" xfId="338"/>
    <cellStyle name="Comma [000,000]" xfId="339"/>
    <cellStyle name="Comma 000,000" xfId="340"/>
    <cellStyle name="Comma 2" xfId="341"/>
    <cellStyle name="Comma 2 2" xfId="342"/>
    <cellStyle name="Comma 3" xfId="343"/>
    <cellStyle name="comma zerodec" xfId="344"/>
    <cellStyle name="Comma0" xfId="345"/>
    <cellStyle name="CT1" xfId="346"/>
    <cellStyle name="CT2" xfId="347"/>
    <cellStyle name="CT4" xfId="348"/>
    <cellStyle name="CT5" xfId="349"/>
    <cellStyle name="ct7" xfId="350"/>
    <cellStyle name="ct8" xfId="351"/>
    <cellStyle name="cth1" xfId="352"/>
    <cellStyle name="Cthuc" xfId="353"/>
    <cellStyle name="Cthuc1" xfId="354"/>
    <cellStyle name="Currency [00]" xfId="355"/>
    <cellStyle name="Currency0" xfId="356"/>
    <cellStyle name="Currency1" xfId="357"/>
    <cellStyle name="d" xfId="358"/>
    <cellStyle name="D$_x0004_P??_x0010__x000b_?_x0015_?$_x0004_?_x000f_?" xfId="359"/>
    <cellStyle name="D$_x0004_P?_x0010__x000b_픲_x0015_딡$_x0004_뗈_x000f_?" xfId="360"/>
    <cellStyle name="d%" xfId="361"/>
    <cellStyle name="d1" xfId="362"/>
    <cellStyle name="Date" xfId="363"/>
    <cellStyle name="Date Short" xfId="364"/>
    <cellStyle name="Date_Book1" xfId="365"/>
    <cellStyle name="Dezimal [0]_UXO VII" xfId="366"/>
    <cellStyle name="Dezimal_UXO VII" xfId="367"/>
    <cellStyle name="Dollar (zero dec)" xfId="368"/>
    <cellStyle name="Enter Currency (0)" xfId="369"/>
    <cellStyle name="Enter Currency (2)" xfId="370"/>
    <cellStyle name="Enter Units (0)" xfId="371"/>
    <cellStyle name="Enter Units (1)" xfId="372"/>
    <cellStyle name="Enter Units (2)" xfId="373"/>
    <cellStyle name="Explanatory Text" xfId="374" builtinId="53" customBuiltin="1"/>
    <cellStyle name="Fixed" xfId="375"/>
    <cellStyle name="Good" xfId="376" builtinId="26" customBuiltin="1"/>
    <cellStyle name="Grey" xfId="377"/>
    <cellStyle name="HEADER" xfId="378"/>
    <cellStyle name="Header1" xfId="379"/>
    <cellStyle name="Header2" xfId="380"/>
    <cellStyle name="Heading 1" xfId="381" builtinId="16" customBuiltin="1"/>
    <cellStyle name="Heading 2" xfId="382" builtinId="17" customBuiltin="1"/>
    <cellStyle name="Heading 3" xfId="383" builtinId="18" customBuiltin="1"/>
    <cellStyle name="Heading 4" xfId="384" builtinId="19" customBuiltin="1"/>
    <cellStyle name="HEADING1" xfId="385"/>
    <cellStyle name="HEADING2" xfId="386"/>
    <cellStyle name="Hoa-Scholl" xfId="387"/>
    <cellStyle name="i·0" xfId="388"/>
    <cellStyle name="Îáû÷íûé_ÏÄÍÃ" xfId="389"/>
    <cellStyle name="Input" xfId="390" builtinId="20" customBuiltin="1"/>
    <cellStyle name="Input [yellow]" xfId="391"/>
    <cellStyle name="k" xfId="392"/>
    <cellStyle name="khanh" xfId="393"/>
    <cellStyle name="khoa2" xfId="394"/>
    <cellStyle name="kien1" xfId="395"/>
    <cellStyle name="Link Currency (0)" xfId="396"/>
    <cellStyle name="Link Currency (2)" xfId="397"/>
    <cellStyle name="Link Units (0)" xfId="398"/>
    <cellStyle name="Link Units (1)" xfId="399"/>
    <cellStyle name="Link Units (2)" xfId="400"/>
    <cellStyle name="Linked Cell" xfId="401" builtinId="24" customBuiltin="1"/>
    <cellStyle name="luc" xfId="402"/>
    <cellStyle name="luc2" xfId="403"/>
    <cellStyle name="Millares [0]_Well Timing" xfId="404"/>
    <cellStyle name="Millares_Well Timing" xfId="405"/>
    <cellStyle name="Môc" xfId="406"/>
    <cellStyle name="Model" xfId="407"/>
    <cellStyle name="Moneda [0]_Well Timing" xfId="408"/>
    <cellStyle name="Moneda_Well Timing" xfId="409"/>
    <cellStyle name="Monétaire [0]_TARIFFS DB" xfId="410"/>
    <cellStyle name="Monétaire_TARIFFS DB" xfId="411"/>
    <cellStyle name="n" xfId="412"/>
    <cellStyle name="n1" xfId="413"/>
    <cellStyle name="Neutral" xfId="414" builtinId="28" customBuiltin="1"/>
    <cellStyle name="New Times Roman" xfId="415"/>
    <cellStyle name="no dec" xfId="416"/>
    <cellStyle name="Non défini" xfId="417"/>
    <cellStyle name="Normal" xfId="0" builtinId="0"/>
    <cellStyle name="Normal - Style1" xfId="418"/>
    <cellStyle name="Normal 2" xfId="419"/>
    <cellStyle name="Normal_Book1" xfId="420"/>
    <cellStyle name="Normal_Sheet1" xfId="421"/>
    <cellStyle name="Normal1" xfId="422"/>
    <cellStyle name="Note" xfId="423" builtinId="10" customBuiltin="1"/>
    <cellStyle name="omma [0]_Mktg Prog" xfId="424"/>
    <cellStyle name="ormal_Sheet1_1" xfId="425"/>
    <cellStyle name="Output" xfId="426" builtinId="21" customBuiltin="1"/>
    <cellStyle name="Percent [0]" xfId="427"/>
    <cellStyle name="Percent [00]" xfId="428"/>
    <cellStyle name="Percent [2]" xfId="429"/>
    <cellStyle name="PrePop Currency (0)" xfId="430"/>
    <cellStyle name="PrePop Currency (2)" xfId="431"/>
    <cellStyle name="PrePop Units (0)" xfId="432"/>
    <cellStyle name="PrePop Units (1)" xfId="433"/>
    <cellStyle name="PrePop Units (2)" xfId="434"/>
    <cellStyle name="S—_x0008_" xfId="435"/>
    <cellStyle name="s1" xfId="436"/>
    <cellStyle name="Style 1" xfId="437"/>
    <cellStyle name="Style 10" xfId="438"/>
    <cellStyle name="Style 11" xfId="439"/>
    <cellStyle name="Style 12" xfId="440"/>
    <cellStyle name="Style 13" xfId="441"/>
    <cellStyle name="Style 14" xfId="442"/>
    <cellStyle name="Style 15" xfId="443"/>
    <cellStyle name="Style 16" xfId="444"/>
    <cellStyle name="Style 17" xfId="445"/>
    <cellStyle name="Style 18" xfId="446"/>
    <cellStyle name="Style 19" xfId="447"/>
    <cellStyle name="Style 2" xfId="448"/>
    <cellStyle name="Style 20" xfId="449"/>
    <cellStyle name="Style 21" xfId="450"/>
    <cellStyle name="Style 22" xfId="451"/>
    <cellStyle name="Style 23" xfId="452"/>
    <cellStyle name="Style 24" xfId="453"/>
    <cellStyle name="Style 25" xfId="454"/>
    <cellStyle name="Style 26" xfId="455"/>
    <cellStyle name="Style 27" xfId="456"/>
    <cellStyle name="Style 28" xfId="457"/>
    <cellStyle name="Style 29" xfId="458"/>
    <cellStyle name="Style 3" xfId="459"/>
    <cellStyle name="Style 30" xfId="460"/>
    <cellStyle name="Style 31" xfId="461"/>
    <cellStyle name="Style 32" xfId="462"/>
    <cellStyle name="Style 33" xfId="463"/>
    <cellStyle name="Style 34" xfId="464"/>
    <cellStyle name="Style 35" xfId="465"/>
    <cellStyle name="Style 36" xfId="466"/>
    <cellStyle name="Style 37" xfId="467"/>
    <cellStyle name="Style 38" xfId="468"/>
    <cellStyle name="Style 39" xfId="469"/>
    <cellStyle name="Style 4" xfId="470"/>
    <cellStyle name="Style 40" xfId="471"/>
    <cellStyle name="Style 41" xfId="472"/>
    <cellStyle name="Style 42" xfId="473"/>
    <cellStyle name="Style 43" xfId="474"/>
    <cellStyle name="Style 5" xfId="475"/>
    <cellStyle name="Style 6" xfId="476"/>
    <cellStyle name="Style 7" xfId="477"/>
    <cellStyle name="Style 8" xfId="478"/>
    <cellStyle name="Style 9" xfId="479"/>
    <cellStyle name="subhead" xfId="480"/>
    <cellStyle name="T" xfId="481"/>
    <cellStyle name="T_01 DUNGTIEN BIEU SX KINH DOANH" xfId="482"/>
    <cellStyle name="T_01 modul tvql 06 08 09" xfId="483"/>
    <cellStyle name="T_01 modul tvql 06 08 09_J&amp;J BCC+BL 082011 v2" xfId="484"/>
    <cellStyle name="T_01 modul tvql 06 08 09_thaotuan luong 102011 v2" xfId="485"/>
    <cellStyle name="T_Book1" xfId="486"/>
    <cellStyle name="T_Book1_01 DUNGTIEN BIEU SX KINH DOANH" xfId="487"/>
    <cellStyle name="T_Book1_01 modul tvql 06 08 09" xfId="488"/>
    <cellStyle name="T_Book1_01 modul tvql 06 08 09_DA - BL 062011 (new)" xfId="489"/>
    <cellStyle name="T_Book1_01 modul tvql 06 08 09_thaotuan luong 102011" xfId="490"/>
    <cellStyle name="T_Book1_01 modul tvql 06 08 09_thaotuan luong 102011 v2" xfId="491"/>
    <cellStyle name="T_Book1_DA - BL 062011 (new)" xfId="492"/>
    <cellStyle name="T_Book1_DAINAM" xfId="493"/>
    <cellStyle name="T_Book1_DAINAM_DA - BL 062011 (new)" xfId="494"/>
    <cellStyle name="T_Book1_DAINAM_thaotuan luong 102011" xfId="495"/>
    <cellStyle name="T_Book1_DAINAM_thaotuan luong 102011 v2" xfId="496"/>
    <cellStyle name="T_Book1_DSKH" xfId="497"/>
    <cellStyle name="T_Book1_DSKH_J&amp;J BCC+BL 082011 v2" xfId="498"/>
    <cellStyle name="T_Book1_DSKH_thaotuan luong 102011 v2" xfId="499"/>
    <cellStyle name="T_Book1_DUNG TIEN" xfId="500"/>
    <cellStyle name="T_Book1_DUNG TIEN MAUKETOAN" xfId="501"/>
    <cellStyle name="T_Book1_DUNG TIEN MAUKETOAN_J&amp;J BCC+BL 082011 v2" xfId="502"/>
    <cellStyle name="T_Book1_DUNG TIEN MAUKETOAN_thaotuan luong 102011 v2" xfId="503"/>
    <cellStyle name="T_Book1_DUNG TIEN_DA - BL 062011 (new)" xfId="504"/>
    <cellStyle name="T_Book1_DUNG TIEN_thaotuan luong 102011" xfId="505"/>
    <cellStyle name="T_Book1_DUNG TIEN_thaotuan luong 102011 v2" xfId="506"/>
    <cellStyle name="T_Book1_hiep thanh bao gia thang 2008" xfId="507"/>
    <cellStyle name="T_Book1_hiep thanh bao gia thang 2008_DA - BL 062011 (new)" xfId="508"/>
    <cellStyle name="T_Book1_hiep thanh bao gia thang 2008_thaotuan luong 102011" xfId="509"/>
    <cellStyle name="T_Book1_hiep thanh bao gia thang 2008_thaotuan luong 102011 v2" xfId="510"/>
    <cellStyle name="T_Book1_NS DANH MUC  CONGVIEC" xfId="511"/>
    <cellStyle name="T_Book1_NS DANH MUC  CONGVIEC_DA - BL 062011 (new)" xfId="512"/>
    <cellStyle name="T_Book1_NS DANH MUC  CONGVIEC_thaotuan luong 102011" xfId="513"/>
    <cellStyle name="T_Book1_NS DANH MUC  CONGVIEC_thaotuan luong 102011 v2" xfId="514"/>
    <cellStyle name="T_Book1_thaotuan luong 102011" xfId="515"/>
    <cellStyle name="T_Book1_thaotuan luong 102011 v2" xfId="516"/>
    <cellStyle name="T_Book1_VIVA SO QUY 2009" xfId="517"/>
    <cellStyle name="T_Book1_VIVA SO QUY 2009_J&amp;J BCC+BL 082011 v2" xfId="518"/>
    <cellStyle name="T_Book1_VIVA SO QUY 2009_thaotuan luong 102011 v2" xfId="519"/>
    <cellStyle name="T_Copy of VT - BHXH-Q.Phu Nhuan" xfId="520"/>
    <cellStyle name="T_Copy of VT - BHXH-Q.Phu Nhuan_DA - BL 062011 (new)" xfId="521"/>
    <cellStyle name="T_Copy of VT - BHXH-Q.Phu Nhuan_thaotuan luong 102011" xfId="522"/>
    <cellStyle name="T_Copy of VT - BHXH-Q.Phu Nhuan_thaotuan luong 102011 v2" xfId="523"/>
    <cellStyle name="T_DAINAM" xfId="524"/>
    <cellStyle name="T_DAINAM_J&amp;J BCC+BL 082011 v2" xfId="525"/>
    <cellStyle name="T_DAINAM_thaotuan luong 102011 v2" xfId="526"/>
    <cellStyle name="T_DSKH" xfId="527"/>
    <cellStyle name="T_DSKH_DA - BL 062011 (new)" xfId="528"/>
    <cellStyle name="T_DSKH_thaotuan luong 102011" xfId="529"/>
    <cellStyle name="T_DSKH_thaotuan luong 102011 v2" xfId="530"/>
    <cellStyle name="T_DUNG TIEN" xfId="531"/>
    <cellStyle name="T_DUNG TIEN MAUKETOAN" xfId="532"/>
    <cellStyle name="T_DUNG TIEN MAUKETOAN_DA - BL 062011 (new)" xfId="533"/>
    <cellStyle name="T_DUNG TIEN MAUKETOAN_thaotuan luong 102011" xfId="534"/>
    <cellStyle name="T_DUNG TIEN MAUKETOAN_thaotuan luong 102011 v2" xfId="535"/>
    <cellStyle name="T_DUNG TIEN_J&amp;J BCC+BL 082011 v2" xfId="536"/>
    <cellStyle name="T_DUNG TIEN_thaotuan luong 102011 v2" xfId="537"/>
    <cellStyle name="T_hiep thanh bao gia thang 2008" xfId="538"/>
    <cellStyle name="T_hiep thanh bao gia thang 2008_J&amp;J BCC+BL 082011 v2" xfId="539"/>
    <cellStyle name="T_hiep thanh bao gia thang 2008_thaotuan luong 102011 v2" xfId="540"/>
    <cellStyle name="T_HNC- BHXH quy 4-07" xfId="541"/>
    <cellStyle name="T_HNC- BHXH quy 4-07_DA - BL 062011 (new)" xfId="542"/>
    <cellStyle name="T_HNC- BHXH quy 4-07_thaotuan luong 102011" xfId="543"/>
    <cellStyle name="T_HNC- BHXH quy 4-07_thaotuan luong 102011 v2" xfId="544"/>
    <cellStyle name="T_J&amp;J BCC+BL 082011 v2" xfId="545"/>
    <cellStyle name="T_NS DANH MUC  CONGVIEC" xfId="546"/>
    <cellStyle name="T_NS DANH MUC  CONGVIEC_J&amp;J BCC+BL 082011 v2" xfId="547"/>
    <cellStyle name="T_NS DANH MUC  CONGVIEC_thaotuan luong 102011 v2" xfId="548"/>
    <cellStyle name="T_thaotuan luong 102011 v2" xfId="549"/>
    <cellStyle name="T_VIVA SO QUY 2009" xfId="550"/>
    <cellStyle name="T_VIVA SO QUY 2009_DA - BL 062011 (new)" xfId="551"/>
    <cellStyle name="T_VIVA SO QUY 2009_thaotuan luong 102011" xfId="552"/>
    <cellStyle name="T_VIVA SO QUY 2009_thaotuan luong 102011 v2" xfId="553"/>
    <cellStyle name="tde" xfId="554"/>
    <cellStyle name="Text Indent A" xfId="555"/>
    <cellStyle name="Text Indent B" xfId="556"/>
    <cellStyle name="Text Indent C" xfId="557"/>
    <cellStyle name="th" xfId="558"/>
    <cellStyle name="þ_x001d_ð¤_x000c_¯þ_x0014__x000d_¨þU_x0001_À_x0004_ _x0015__x000f__x0001__x0001_" xfId="559"/>
    <cellStyle name="Tiªu ®Ì" xfId="560"/>
    <cellStyle name="Times New Roman" xfId="561"/>
    <cellStyle name="TiÓu môc" xfId="562"/>
    <cellStyle name="Title" xfId="563" builtinId="15" customBuiltin="1"/>
    <cellStyle name="Total" xfId="564" builtinId="25" customBuiltin="1"/>
    <cellStyle name="Tusental (0)_pldt" xfId="565"/>
    <cellStyle name="Tusental_pldt" xfId="566"/>
    <cellStyle name="Valuta (0)_pldt" xfId="567"/>
    <cellStyle name="Valuta_pldt" xfId="568"/>
    <cellStyle name="viet" xfId="569"/>
    <cellStyle name="viet2" xfId="570"/>
    <cellStyle name="vntxt2" xfId="571"/>
    <cellStyle name="Währung [0]_UXO VII" xfId="572"/>
    <cellStyle name="Währung_UXO VII" xfId="573"/>
    <cellStyle name="Warning Text" xfId="574" builtinId="11" customBuiltin="1"/>
    <cellStyle name="xuan" xfId="575"/>
    <cellStyle name="Обычный_Elec-12 Fin" xfId="576"/>
    <cellStyle name="เครื่องหมายสกุลเงิน [0]_FTC_OFFER" xfId="577"/>
    <cellStyle name="เครื่องหมายสกุลเงิน_FTC_OFFER" xfId="578"/>
    <cellStyle name="ปกติ_FTC_OFFER" xfId="579"/>
    <cellStyle name=" [0.00]_ Att. 1- Cover" xfId="604"/>
    <cellStyle name="_ Att. 1- Cover" xfId="605"/>
    <cellStyle name="?_ Att. 1- Cover" xfId="606"/>
    <cellStyle name="똿뗦먛귟 [0.00]_PRODUCT DETAIL Q1" xfId="580"/>
    <cellStyle name="똿뗦먛귟_PRODUCT DETAIL Q1" xfId="581"/>
    <cellStyle name="믅됞 [0.00]_PRODUCT DETAIL Q1" xfId="582"/>
    <cellStyle name="믅됞_PRODUCT DETAIL Q1" xfId="583"/>
    <cellStyle name="백분율_95" xfId="584"/>
    <cellStyle name="뷭?_BOOKSHIP" xfId="585"/>
    <cellStyle name="쉼표 [0]_PCS-3~1" xfId="586"/>
    <cellStyle name="쉼표_EQ_ROOM cost" xfId="587"/>
    <cellStyle name="콤마 [0]_ 비목별 월별기술 " xfId="591"/>
    <cellStyle name="콤마_ 비목별 월별기술 " xfId="592"/>
    <cellStyle name="통화 [0]_1202" xfId="593"/>
    <cellStyle name="통화_1202" xfId="594"/>
    <cellStyle name="표준_(정보부문)월별인원계획" xfId="595"/>
    <cellStyle name="一般_00Q3902REV.1" xfId="588"/>
    <cellStyle name="千分位[0]_00Q3902REV.1" xfId="589"/>
    <cellStyle name="千分位_00Q3902REV.1" xfId="590"/>
    <cellStyle name="桁区切り [0.00]_List-dwg瑩畳䵜楡" xfId="596"/>
    <cellStyle name="桁区切り_List-dwgist-" xfId="597"/>
    <cellStyle name="標準_List-dwgis" xfId="598"/>
    <cellStyle name="貨幣 [0]_00Q3902REV.1" xfId="599"/>
    <cellStyle name="貨幣[0]_BRE" xfId="600"/>
    <cellStyle name="貨幣_00Q3902REV.1" xfId="601"/>
    <cellStyle name="通貨 [0.00]_List-dwgwg" xfId="602"/>
    <cellStyle name="通貨_List-dwgis" xfId="603"/>
  </cellStyles>
  <dxfs count="158"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33"/>
  </sheetPr>
  <dimension ref="A1:I110"/>
  <sheetViews>
    <sheetView topLeftCell="A8" workbookViewId="0">
      <pane ySplit="3" topLeftCell="A11" activePane="bottomLeft" state="frozen"/>
      <selection activeCell="A8" sqref="A8"/>
      <selection pane="bottomLeft" activeCell="E18" sqref="E18"/>
    </sheetView>
  </sheetViews>
  <sheetFormatPr defaultRowHeight="12.75"/>
  <cols>
    <col min="1" max="1" width="5.5703125" style="2" customWidth="1"/>
    <col min="2" max="2" width="9.7109375" style="2" customWidth="1"/>
    <col min="3" max="3" width="25.140625" style="2" customWidth="1"/>
    <col min="4" max="4" width="11.42578125" style="2" customWidth="1"/>
    <col min="5" max="5" width="10.85546875" style="46" customWidth="1"/>
    <col min="6" max="6" width="10.85546875" style="29" customWidth="1"/>
    <col min="7" max="7" width="13.28515625" style="46" customWidth="1"/>
    <col min="8" max="9" width="11.85546875" style="46" customWidth="1"/>
    <col min="10" max="16384" width="9.140625" style="2"/>
  </cols>
  <sheetData>
    <row r="1" spans="1:9" ht="15">
      <c r="A1" s="1" t="s">
        <v>53</v>
      </c>
    </row>
    <row r="2" spans="1:9" ht="15">
      <c r="A2" s="1" t="s">
        <v>54</v>
      </c>
    </row>
    <row r="3" spans="1:9" ht="15">
      <c r="A3" s="1"/>
    </row>
    <row r="4" spans="1:9">
      <c r="A4" s="107"/>
      <c r="B4" s="107"/>
    </row>
    <row r="5" spans="1:9" ht="23.25" customHeight="1">
      <c r="A5" s="226" t="s">
        <v>27</v>
      </c>
      <c r="B5" s="226"/>
      <c r="C5" s="226"/>
      <c r="D5" s="226"/>
      <c r="E5" s="226"/>
      <c r="F5" s="226"/>
      <c r="G5" s="226"/>
    </row>
    <row r="6" spans="1:9" ht="23.25" customHeight="1">
      <c r="A6" s="227" t="str">
        <f>"Tháng "&amp;'CC -5'!C4&amp;" năm 2011"</f>
        <v>Tháng  năm 2011</v>
      </c>
      <c r="B6" s="227"/>
      <c r="C6" s="227"/>
      <c r="D6" s="227"/>
      <c r="E6" s="227"/>
      <c r="F6" s="227"/>
      <c r="G6" s="227"/>
    </row>
    <row r="7" spans="1:9" s="125" customFormat="1" ht="19.5" customHeight="1">
      <c r="A7" s="123"/>
      <c r="B7" s="123"/>
      <c r="C7" s="123"/>
      <c r="D7" s="123"/>
      <c r="E7" s="123"/>
      <c r="F7" s="123"/>
      <c r="G7" s="123"/>
      <c r="H7" s="124"/>
      <c r="I7" s="124"/>
    </row>
    <row r="8" spans="1:9" s="1" customFormat="1" ht="20.25" customHeight="1">
      <c r="A8" s="228" t="s">
        <v>15</v>
      </c>
      <c r="B8" s="228" t="s">
        <v>3</v>
      </c>
      <c r="C8" s="228" t="s">
        <v>1</v>
      </c>
      <c r="D8" s="228" t="s">
        <v>2</v>
      </c>
      <c r="E8" s="223" t="s">
        <v>44</v>
      </c>
      <c r="F8" s="223"/>
      <c r="G8" s="224" t="s">
        <v>9</v>
      </c>
      <c r="H8" s="105"/>
      <c r="I8" s="105"/>
    </row>
    <row r="9" spans="1:9" s="1" customFormat="1" ht="20.25" customHeight="1">
      <c r="A9" s="228"/>
      <c r="B9" s="228"/>
      <c r="C9" s="228"/>
      <c r="D9" s="228"/>
      <c r="E9" s="169" t="s">
        <v>86</v>
      </c>
      <c r="F9" s="169" t="s">
        <v>85</v>
      </c>
      <c r="G9" s="225"/>
      <c r="H9" s="105"/>
      <c r="I9" s="105"/>
    </row>
    <row r="10" spans="1:9" ht="14.25" customHeight="1">
      <c r="A10" s="127">
        <v>1</v>
      </c>
      <c r="B10" s="127">
        <v>1</v>
      </c>
      <c r="C10" s="127">
        <v>2</v>
      </c>
      <c r="D10" s="127">
        <v>3</v>
      </c>
      <c r="E10" s="127">
        <v>4</v>
      </c>
      <c r="F10" s="127">
        <v>5</v>
      </c>
      <c r="G10" s="127">
        <v>23</v>
      </c>
    </row>
    <row r="11" spans="1:9" s="159" customFormat="1" ht="21.75" customHeight="1">
      <c r="A11" s="156">
        <f>IF(B11&lt;&gt;"",ROW()-10,"")</f>
        <v>1</v>
      </c>
      <c r="B11" s="156" t="s">
        <v>60</v>
      </c>
      <c r="C11" s="160" t="s">
        <v>76</v>
      </c>
      <c r="D11" s="156" t="s">
        <v>75</v>
      </c>
      <c r="E11" s="187">
        <v>3200000</v>
      </c>
      <c r="F11" s="187">
        <v>2500000</v>
      </c>
      <c r="G11" s="151"/>
      <c r="H11" s="157"/>
      <c r="I11" s="158"/>
    </row>
    <row r="12" spans="1:9" s="159" customFormat="1" ht="21.75" customHeight="1">
      <c r="A12" s="156">
        <f t="shared" ref="A12:A21" si="0">IF(B12&lt;&gt;"",ROW()-10,"")</f>
        <v>2</v>
      </c>
      <c r="B12" s="156" t="s">
        <v>61</v>
      </c>
      <c r="C12" s="160" t="s">
        <v>87</v>
      </c>
      <c r="D12" s="156" t="s">
        <v>68</v>
      </c>
      <c r="E12" s="187">
        <v>2500000</v>
      </c>
      <c r="F12" s="187">
        <v>2400000</v>
      </c>
      <c r="G12" s="151"/>
      <c r="H12" s="157"/>
      <c r="I12" s="158"/>
    </row>
    <row r="13" spans="1:9" s="159" customFormat="1" ht="21.75" customHeight="1">
      <c r="A13" s="156">
        <f t="shared" si="0"/>
        <v>3</v>
      </c>
      <c r="B13" s="156" t="s">
        <v>71</v>
      </c>
      <c r="C13" s="222" t="s">
        <v>77</v>
      </c>
      <c r="D13" s="156" t="s">
        <v>78</v>
      </c>
      <c r="E13" s="187">
        <v>2500000</v>
      </c>
      <c r="F13" s="187">
        <v>2350000</v>
      </c>
      <c r="G13" s="151"/>
      <c r="H13" s="157"/>
      <c r="I13" s="158"/>
    </row>
    <row r="14" spans="1:9" s="167" customFormat="1" ht="21.75" customHeight="1">
      <c r="A14" s="161">
        <f t="shared" si="0"/>
        <v>4</v>
      </c>
      <c r="B14" s="162" t="s">
        <v>62</v>
      </c>
      <c r="C14" s="163" t="s">
        <v>79</v>
      </c>
      <c r="D14" s="161" t="s">
        <v>69</v>
      </c>
      <c r="E14" s="164">
        <v>2000000</v>
      </c>
      <c r="F14" s="164">
        <v>1800000</v>
      </c>
      <c r="G14" s="164"/>
      <c r="H14" s="165"/>
      <c r="I14" s="166"/>
    </row>
    <row r="15" spans="1:9" s="167" customFormat="1" ht="21.75" customHeight="1">
      <c r="A15" s="161">
        <f t="shared" si="0"/>
        <v>5</v>
      </c>
      <c r="B15" s="162" t="s">
        <v>63</v>
      </c>
      <c r="C15" s="163" t="s">
        <v>80</v>
      </c>
      <c r="D15" s="161" t="s">
        <v>70</v>
      </c>
      <c r="E15" s="164">
        <v>2000000</v>
      </c>
      <c r="F15" s="164">
        <v>1800000</v>
      </c>
      <c r="G15" s="164"/>
      <c r="H15" s="165"/>
      <c r="I15" s="166"/>
    </row>
    <row r="16" spans="1:9" s="167" customFormat="1" ht="21.75" customHeight="1">
      <c r="A16" s="161">
        <f t="shared" si="0"/>
        <v>6</v>
      </c>
      <c r="B16" s="162" t="s">
        <v>64</v>
      </c>
      <c r="C16" s="163" t="s">
        <v>81</v>
      </c>
      <c r="D16" s="161" t="s">
        <v>49</v>
      </c>
      <c r="E16" s="164">
        <v>1800000</v>
      </c>
      <c r="F16" s="164">
        <v>1500000</v>
      </c>
      <c r="G16" s="164"/>
      <c r="H16" s="165"/>
      <c r="I16" s="166"/>
    </row>
    <row r="17" spans="1:9" s="167" customFormat="1" ht="21.75" customHeight="1">
      <c r="A17" s="156">
        <f t="shared" si="0"/>
        <v>7</v>
      </c>
      <c r="B17" s="162" t="s">
        <v>65</v>
      </c>
      <c r="C17" s="163" t="s">
        <v>82</v>
      </c>
      <c r="D17" s="161" t="s">
        <v>49</v>
      </c>
      <c r="E17" s="164">
        <v>1800000</v>
      </c>
      <c r="F17" s="164"/>
      <c r="G17" s="164"/>
      <c r="H17" s="165"/>
      <c r="I17" s="166"/>
    </row>
    <row r="18" spans="1:9" s="167" customFormat="1" ht="21.75" customHeight="1">
      <c r="A18" s="156">
        <f t="shared" si="0"/>
        <v>8</v>
      </c>
      <c r="B18" s="162" t="s">
        <v>66</v>
      </c>
      <c r="C18" s="163" t="s">
        <v>83</v>
      </c>
      <c r="D18" s="161" t="s">
        <v>49</v>
      </c>
      <c r="E18" s="164">
        <v>1800000</v>
      </c>
      <c r="F18" s="164"/>
      <c r="G18" s="164"/>
      <c r="H18" s="165"/>
      <c r="I18" s="166"/>
    </row>
    <row r="19" spans="1:9" s="167" customFormat="1" ht="21.75" customHeight="1">
      <c r="A19" s="156">
        <f t="shared" si="0"/>
        <v>9</v>
      </c>
      <c r="B19" s="162" t="s">
        <v>67</v>
      </c>
      <c r="C19" s="163" t="s">
        <v>84</v>
      </c>
      <c r="D19" s="161" t="s">
        <v>49</v>
      </c>
      <c r="E19" s="164">
        <v>1800000</v>
      </c>
      <c r="F19" s="164"/>
      <c r="G19" s="164"/>
      <c r="H19" s="165"/>
      <c r="I19" s="166"/>
    </row>
    <row r="20" spans="1:9" ht="21.75" customHeight="1">
      <c r="A20" s="156" t="str">
        <f t="shared" si="0"/>
        <v/>
      </c>
      <c r="B20" s="17"/>
      <c r="C20" s="51"/>
      <c r="D20" s="139"/>
      <c r="E20" s="18"/>
      <c r="F20" s="18"/>
      <c r="G20" s="18"/>
      <c r="H20" s="105"/>
    </row>
    <row r="21" spans="1:9" ht="21.75" customHeight="1">
      <c r="A21" s="156" t="str">
        <f t="shared" si="0"/>
        <v/>
      </c>
      <c r="B21" s="140"/>
      <c r="C21" s="148"/>
      <c r="D21" s="147"/>
      <c r="E21" s="149"/>
      <c r="F21" s="149"/>
      <c r="G21" s="149"/>
      <c r="H21" s="105"/>
    </row>
    <row r="22" spans="1:9" ht="21.75" customHeight="1">
      <c r="A22" s="229" t="s">
        <v>19</v>
      </c>
      <c r="B22" s="230"/>
      <c r="C22" s="230"/>
      <c r="D22" s="153" t="s">
        <v>50</v>
      </c>
      <c r="E22" s="150">
        <f>SUM(E11:E21)</f>
        <v>19400000</v>
      </c>
      <c r="F22" s="150">
        <f>SUM(F11:F21)</f>
        <v>12350000</v>
      </c>
      <c r="G22" s="150"/>
      <c r="H22" s="105"/>
    </row>
    <row r="23" spans="1:9" ht="21.75" customHeight="1">
      <c r="A23" s="231"/>
      <c r="B23" s="232"/>
      <c r="C23" s="232"/>
      <c r="D23" s="153" t="s">
        <v>51</v>
      </c>
      <c r="E23" s="150"/>
      <c r="F23" s="150"/>
      <c r="G23" s="150"/>
      <c r="H23" s="105"/>
    </row>
    <row r="24" spans="1:9" ht="21.75" customHeight="1">
      <c r="A24" s="233"/>
      <c r="B24" s="234"/>
      <c r="C24" s="234"/>
      <c r="D24" s="153" t="s">
        <v>52</v>
      </c>
      <c r="E24" s="150"/>
      <c r="F24" s="150"/>
      <c r="G24" s="150"/>
      <c r="H24" s="105"/>
    </row>
    <row r="25" spans="1:9" ht="11.25" customHeight="1">
      <c r="A25" s="19"/>
      <c r="B25" s="19"/>
      <c r="C25" s="76"/>
      <c r="D25" s="76"/>
      <c r="E25" s="76"/>
      <c r="F25" s="76"/>
      <c r="G25" s="76"/>
    </row>
    <row r="26" spans="1:9" ht="11.25" customHeight="1">
      <c r="A26" s="19"/>
      <c r="B26" s="19"/>
      <c r="C26" s="76"/>
      <c r="D26" s="76"/>
      <c r="E26" s="76"/>
      <c r="F26" s="76"/>
      <c r="G26" s="76"/>
    </row>
    <row r="27" spans="1:9" ht="16.5" customHeight="1">
      <c r="A27" s="19"/>
      <c r="B27" s="19"/>
      <c r="C27" s="20" t="s">
        <v>10</v>
      </c>
      <c r="D27" s="21"/>
      <c r="E27" s="22"/>
      <c r="F27" s="28"/>
      <c r="G27" s="47"/>
    </row>
    <row r="28" spans="1:9" ht="11.25" customHeight="1">
      <c r="A28" s="19"/>
      <c r="B28" s="19"/>
      <c r="C28" s="20"/>
      <c r="D28" s="21"/>
      <c r="E28" s="22"/>
      <c r="F28" s="28"/>
      <c r="G28" s="47"/>
    </row>
    <row r="29" spans="1:9" ht="11.25" customHeight="1">
      <c r="A29" s="19"/>
      <c r="B29" s="19"/>
      <c r="C29" s="20"/>
      <c r="D29" s="21"/>
      <c r="E29" s="22"/>
      <c r="F29" s="28"/>
      <c r="G29" s="47"/>
    </row>
    <row r="30" spans="1:9" ht="11.25" customHeight="1">
      <c r="A30" s="19"/>
      <c r="B30" s="19"/>
      <c r="C30" s="20"/>
      <c r="D30" s="21"/>
      <c r="E30" s="22"/>
      <c r="F30" s="28"/>
      <c r="G30" s="47"/>
    </row>
    <row r="31" spans="1:9" ht="11.25" customHeight="1">
      <c r="A31" s="19"/>
      <c r="B31" s="19"/>
      <c r="C31" s="20"/>
      <c r="D31" s="21"/>
      <c r="E31" s="22"/>
      <c r="F31" s="28"/>
      <c r="G31" s="47"/>
    </row>
    <row r="32" spans="1:9" ht="11.25" customHeight="1">
      <c r="A32" s="19"/>
      <c r="B32" s="19"/>
      <c r="C32" s="20"/>
      <c r="D32" s="21"/>
      <c r="E32" s="22"/>
      <c r="F32" s="28"/>
      <c r="G32" s="47"/>
    </row>
    <row r="33" spans="1:7">
      <c r="A33" s="23"/>
      <c r="B33" s="23"/>
      <c r="C33" s="27" t="s">
        <v>17</v>
      </c>
      <c r="D33" s="21"/>
      <c r="E33" s="22"/>
      <c r="F33" s="28"/>
      <c r="G33" s="48"/>
    </row>
    <row r="34" spans="1:7" ht="9" customHeight="1">
      <c r="C34" s="44"/>
      <c r="D34" s="44"/>
      <c r="E34" s="22"/>
      <c r="F34" s="49"/>
      <c r="G34" s="50"/>
    </row>
    <row r="35" spans="1:7">
      <c r="E35" s="22"/>
    </row>
    <row r="36" spans="1:7">
      <c r="E36" s="2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3">
      <c r="C65" s="152"/>
    </row>
    <row r="66" spans="3:3">
      <c r="C66" s="152"/>
    </row>
    <row r="67" spans="3:3">
      <c r="C67" s="152"/>
    </row>
    <row r="68" spans="3:3">
      <c r="C68" s="152"/>
    </row>
    <row r="69" spans="3:3">
      <c r="C69" s="152"/>
    </row>
    <row r="70" spans="3:3">
      <c r="C70" s="152"/>
    </row>
    <row r="71" spans="3:3">
      <c r="C71" s="152"/>
    </row>
    <row r="72" spans="3:3">
      <c r="C72" s="152"/>
    </row>
    <row r="73" spans="3:3">
      <c r="C73" s="152"/>
    </row>
    <row r="74" spans="3:3">
      <c r="C74" s="152"/>
    </row>
    <row r="75" spans="3:3">
      <c r="C75" s="152"/>
    </row>
    <row r="76" spans="3:3">
      <c r="C76" s="152"/>
    </row>
    <row r="77" spans="3:3">
      <c r="C77" s="152"/>
    </row>
    <row r="78" spans="3:3">
      <c r="C78" s="152"/>
    </row>
    <row r="79" spans="3:3">
      <c r="C79" s="152"/>
    </row>
    <row r="80" spans="3:3">
      <c r="C80" s="152"/>
    </row>
    <row r="81" spans="3:3">
      <c r="C81" s="152"/>
    </row>
    <row r="82" spans="3:3">
      <c r="C82" s="152"/>
    </row>
    <row r="83" spans="3:3">
      <c r="C83" s="152"/>
    </row>
    <row r="84" spans="3:3">
      <c r="C84" s="152"/>
    </row>
    <row r="85" spans="3:3">
      <c r="C85" s="152"/>
    </row>
    <row r="86" spans="3:3">
      <c r="C86" s="152"/>
    </row>
    <row r="87" spans="3:3">
      <c r="C87" s="152"/>
    </row>
    <row r="88" spans="3:3">
      <c r="C88" s="152"/>
    </row>
    <row r="89" spans="3:3">
      <c r="C89" s="152"/>
    </row>
    <row r="90" spans="3:3">
      <c r="C90" s="152"/>
    </row>
    <row r="91" spans="3:3">
      <c r="C91" s="152"/>
    </row>
    <row r="92" spans="3:3">
      <c r="C92" s="152"/>
    </row>
    <row r="93" spans="3:3">
      <c r="C93" s="152"/>
    </row>
    <row r="94" spans="3:3">
      <c r="C94" s="152"/>
    </row>
    <row r="95" spans="3:3">
      <c r="C95" s="152"/>
    </row>
    <row r="96" spans="3:3">
      <c r="C96" s="152"/>
    </row>
    <row r="97" spans="3:3">
      <c r="C97" s="152"/>
    </row>
    <row r="98" spans="3:3">
      <c r="C98" s="152"/>
    </row>
    <row r="99" spans="3:3">
      <c r="C99" s="152"/>
    </row>
    <row r="100" spans="3:3">
      <c r="C100" s="152"/>
    </row>
    <row r="101" spans="3:3">
      <c r="C101" s="152"/>
    </row>
    <row r="102" spans="3:3">
      <c r="C102" s="152"/>
    </row>
    <row r="103" spans="3:3">
      <c r="C103" s="152"/>
    </row>
    <row r="104" spans="3:3">
      <c r="C104" s="152"/>
    </row>
    <row r="105" spans="3:3">
      <c r="C105" s="152"/>
    </row>
    <row r="106" spans="3:3">
      <c r="C106" s="152"/>
    </row>
    <row r="107" spans="3:3">
      <c r="C107" s="152"/>
    </row>
    <row r="108" spans="3:3">
      <c r="C108" s="152"/>
    </row>
    <row r="109" spans="3:3">
      <c r="C109" s="152"/>
    </row>
    <row r="110" spans="3:3">
      <c r="C110" s="152"/>
    </row>
  </sheetData>
  <protectedRanges>
    <protectedRange password="CC78" sqref="E37:E65338 B8:D9 B25:B65338 C34:D65338 A8:A13 H8:IP12 A14:A65338 F34:IP65338 E11:E16 F8 C20:F24 E17:F19 G13:IP24 G11:G12 B10:G10" name="Range1"/>
    <protectedRange password="CC78" sqref="C27:C32 E34:E36 G27:IP32 D27:F33" name="Range1_1_1"/>
    <protectedRange password="CC78" sqref="C33 G33:IP33" name="Range1_3_1"/>
    <protectedRange password="CC78" sqref="G5:IP7 A5:F7" name="Range1_2"/>
    <protectedRange password="CC78" sqref="B20:B24" name="Range1_1"/>
    <protectedRange password="CC78" sqref="E8:E9 F9" name="Range1_4"/>
    <protectedRange password="CC78" sqref="B14:B19" name="Range1_6"/>
    <protectedRange password="CC78" sqref="D17:D19" name="Range1_7"/>
    <protectedRange password="CC78" sqref="D15:D16" name="Range1_7_1"/>
    <protectedRange password="CC78" sqref="D14" name="Range1_7_1_1"/>
    <protectedRange password="CC78" sqref="F11:F13" name="Range1_5"/>
    <protectedRange password="CC78" sqref="F14:F16" name="Range1_8"/>
  </protectedRanges>
  <autoFilter ref="A10:I19"/>
  <mergeCells count="9">
    <mergeCell ref="A22:C24"/>
    <mergeCell ref="A5:G5"/>
    <mergeCell ref="A6:G6"/>
    <mergeCell ref="B8:B9"/>
    <mergeCell ref="A8:A9"/>
    <mergeCell ref="C8:C9"/>
    <mergeCell ref="G8:G9"/>
    <mergeCell ref="D8:D9"/>
    <mergeCell ref="E8:F8"/>
  </mergeCells>
  <phoneticPr fontId="47" type="noConversion"/>
  <printOptions horizontalCentered="1"/>
  <pageMargins left="0.24" right="0.2" top="0.21" bottom="0.2" header="0.22" footer="0.2"/>
  <pageSetup paperSize="9" scale="75" fitToHeight="0" orientation="portrait" horizontalDpi="300" verticalDpi="300" r:id="rId1"/>
  <headerFooter alignWithMargins="0"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C00000"/>
  </sheetPr>
  <dimension ref="A1:CM44"/>
  <sheetViews>
    <sheetView zoomScaleNormal="115" workbookViewId="0">
      <pane xSplit="3" ySplit="6" topLeftCell="D13" activePane="bottomRight" state="frozen"/>
      <selection activeCell="A2" sqref="A2:A3"/>
      <selection pane="topRight" activeCell="A2" sqref="A2:A3"/>
      <selection pane="bottomLeft" activeCell="A2" sqref="A2:A3"/>
      <selection pane="bottomRight" activeCell="F22" sqref="F22:AJ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13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05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52" t="s">
        <v>73</v>
      </c>
      <c r="AN1" s="253"/>
      <c r="AO1" s="253"/>
      <c r="AP1" s="253"/>
      <c r="AQ1" s="253"/>
      <c r="AR1" s="253"/>
      <c r="AS1" s="254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41030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41030</v>
      </c>
      <c r="G5" s="116">
        <f t="shared" ref="G5:AJ5" si="0">F5+1</f>
        <v>41031</v>
      </c>
      <c r="H5" s="116">
        <f t="shared" si="0"/>
        <v>41032</v>
      </c>
      <c r="I5" s="116">
        <f t="shared" si="0"/>
        <v>41033</v>
      </c>
      <c r="J5" s="116">
        <f t="shared" si="0"/>
        <v>41034</v>
      </c>
      <c r="K5" s="116">
        <f t="shared" si="0"/>
        <v>41035</v>
      </c>
      <c r="L5" s="116">
        <f t="shared" si="0"/>
        <v>41036</v>
      </c>
      <c r="M5" s="116">
        <f t="shared" si="0"/>
        <v>41037</v>
      </c>
      <c r="N5" s="116">
        <f t="shared" si="0"/>
        <v>41038</v>
      </c>
      <c r="O5" s="116">
        <f t="shared" si="0"/>
        <v>41039</v>
      </c>
      <c r="P5" s="116">
        <f t="shared" si="0"/>
        <v>41040</v>
      </c>
      <c r="Q5" s="116">
        <f t="shared" si="0"/>
        <v>41041</v>
      </c>
      <c r="R5" s="116">
        <f t="shared" si="0"/>
        <v>41042</v>
      </c>
      <c r="S5" s="116">
        <f t="shared" si="0"/>
        <v>41043</v>
      </c>
      <c r="T5" s="116">
        <f t="shared" si="0"/>
        <v>41044</v>
      </c>
      <c r="U5" s="116">
        <f t="shared" si="0"/>
        <v>41045</v>
      </c>
      <c r="V5" s="116">
        <f t="shared" si="0"/>
        <v>41046</v>
      </c>
      <c r="W5" s="116">
        <f t="shared" si="0"/>
        <v>41047</v>
      </c>
      <c r="X5" s="116">
        <f t="shared" si="0"/>
        <v>41048</v>
      </c>
      <c r="Y5" s="116">
        <f t="shared" si="0"/>
        <v>41049</v>
      </c>
      <c r="Z5" s="116">
        <f t="shared" si="0"/>
        <v>41050</v>
      </c>
      <c r="AA5" s="116">
        <f t="shared" si="0"/>
        <v>41051</v>
      </c>
      <c r="AB5" s="116">
        <f t="shared" si="0"/>
        <v>41052</v>
      </c>
      <c r="AC5" s="116">
        <f t="shared" si="0"/>
        <v>41053</v>
      </c>
      <c r="AD5" s="116">
        <f t="shared" si="0"/>
        <v>41054</v>
      </c>
      <c r="AE5" s="116">
        <f t="shared" si="0"/>
        <v>41055</v>
      </c>
      <c r="AF5" s="116">
        <f t="shared" si="0"/>
        <v>41056</v>
      </c>
      <c r="AG5" s="116">
        <f t="shared" si="0"/>
        <v>41057</v>
      </c>
      <c r="AH5" s="116">
        <f>AG5+1</f>
        <v>41058</v>
      </c>
      <c r="AI5" s="116">
        <f t="shared" si="0"/>
        <v>41059</v>
      </c>
      <c r="AJ5" s="116">
        <f t="shared" si="0"/>
        <v>41060</v>
      </c>
      <c r="AK5" s="258" t="s">
        <v>11</v>
      </c>
      <c r="AL5" s="259"/>
      <c r="AM5" s="260"/>
      <c r="AN5" s="261" t="s">
        <v>34</v>
      </c>
      <c r="AO5" s="261" t="s">
        <v>30</v>
      </c>
      <c r="AP5" s="261" t="s">
        <v>31</v>
      </c>
      <c r="AQ5" s="261" t="s">
        <v>32</v>
      </c>
      <c r="AR5" s="261" t="s">
        <v>33</v>
      </c>
      <c r="AS5" s="257" t="s">
        <v>0</v>
      </c>
      <c r="AT5" s="25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T.Ba</v>
      </c>
      <c r="G6" s="171" t="str">
        <f t="shared" ref="G6:AJ6" si="1">CHOOSE(WEEKDAY(G5),"C.Nhật","T.Hai","T.Ba","T.Tư","T.Năm","T.Sáu","T.Bảy")</f>
        <v>T.Tư</v>
      </c>
      <c r="H6" s="171" t="str">
        <f t="shared" si="1"/>
        <v>T.Năm</v>
      </c>
      <c r="I6" s="171" t="str">
        <f t="shared" si="1"/>
        <v>T.Sáu</v>
      </c>
      <c r="J6" s="171" t="str">
        <f t="shared" si="1"/>
        <v>T.Bảy</v>
      </c>
      <c r="K6" s="171" t="str">
        <f t="shared" si="1"/>
        <v>C.Nhật</v>
      </c>
      <c r="L6" s="171" t="str">
        <f t="shared" si="1"/>
        <v>T.Hai</v>
      </c>
      <c r="M6" s="171" t="str">
        <f t="shared" si="1"/>
        <v>T.Ba</v>
      </c>
      <c r="N6" s="171" t="str">
        <f t="shared" si="1"/>
        <v>T.Tư</v>
      </c>
      <c r="O6" s="171" t="str">
        <f t="shared" si="1"/>
        <v>T.Năm</v>
      </c>
      <c r="P6" s="171" t="str">
        <f t="shared" si="1"/>
        <v>T.Sáu</v>
      </c>
      <c r="Q6" s="171" t="str">
        <f t="shared" si="1"/>
        <v>T.Bảy</v>
      </c>
      <c r="R6" s="171" t="str">
        <f t="shared" si="1"/>
        <v>C.Nhật</v>
      </c>
      <c r="S6" s="171" t="str">
        <f t="shared" si="1"/>
        <v>T.Hai</v>
      </c>
      <c r="T6" s="171" t="str">
        <f t="shared" si="1"/>
        <v>T.Ba</v>
      </c>
      <c r="U6" s="171" t="str">
        <f t="shared" si="1"/>
        <v>T.Tư</v>
      </c>
      <c r="V6" s="171" t="str">
        <f t="shared" si="1"/>
        <v>T.Năm</v>
      </c>
      <c r="W6" s="171" t="str">
        <f t="shared" si="1"/>
        <v>T.Sáu</v>
      </c>
      <c r="X6" s="171" t="str">
        <f t="shared" si="1"/>
        <v>T.Bảy</v>
      </c>
      <c r="Y6" s="171" t="str">
        <f t="shared" si="1"/>
        <v>C.Nhật</v>
      </c>
      <c r="Z6" s="171" t="str">
        <f t="shared" si="1"/>
        <v>T.Hai</v>
      </c>
      <c r="AA6" s="171" t="str">
        <f t="shared" si="1"/>
        <v>T.Ba</v>
      </c>
      <c r="AB6" s="171" t="str">
        <f t="shared" si="1"/>
        <v>T.Tư</v>
      </c>
      <c r="AC6" s="171" t="str">
        <f t="shared" si="1"/>
        <v>T.Năm</v>
      </c>
      <c r="AD6" s="171" t="str">
        <f t="shared" si="1"/>
        <v>T.Sáu</v>
      </c>
      <c r="AE6" s="171" t="str">
        <f t="shared" si="1"/>
        <v>T.Bảy</v>
      </c>
      <c r="AF6" s="171" t="str">
        <f t="shared" si="1"/>
        <v>C.Nhật</v>
      </c>
      <c r="AG6" s="171" t="str">
        <f t="shared" si="1"/>
        <v>T.Hai</v>
      </c>
      <c r="AH6" s="171" t="str">
        <f t="shared" si="1"/>
        <v>T.Ba</v>
      </c>
      <c r="AI6" s="171" t="str">
        <f t="shared" si="1"/>
        <v>T.Tư</v>
      </c>
      <c r="AJ6" s="171" t="str">
        <f t="shared" si="1"/>
        <v>T.Năm</v>
      </c>
      <c r="AK6" s="172" t="s">
        <v>12</v>
      </c>
      <c r="AL6" s="172" t="s">
        <v>25</v>
      </c>
      <c r="AM6" s="173" t="s">
        <v>13</v>
      </c>
      <c r="AN6" s="262"/>
      <c r="AO6" s="262"/>
      <c r="AP6" s="262"/>
      <c r="AQ6" s="262"/>
      <c r="AR6" s="262"/>
      <c r="AS6" s="256"/>
      <c r="AT6" s="251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110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72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/>
      <c r="G9" s="141">
        <v>8</v>
      </c>
      <c r="H9" s="141">
        <v>8</v>
      </c>
      <c r="I9" s="141">
        <v>8</v>
      </c>
      <c r="J9" s="141">
        <v>8</v>
      </c>
      <c r="K9" s="141"/>
      <c r="L9" s="141">
        <v>8</v>
      </c>
      <c r="M9" s="141">
        <v>8</v>
      </c>
      <c r="N9" s="141">
        <v>8</v>
      </c>
      <c r="O9" s="141">
        <v>8</v>
      </c>
      <c r="P9" s="141">
        <v>8</v>
      </c>
      <c r="Q9" s="141">
        <v>8</v>
      </c>
      <c r="R9" s="141"/>
      <c r="S9" s="141">
        <v>8</v>
      </c>
      <c r="T9" s="141">
        <v>8</v>
      </c>
      <c r="U9" s="141">
        <v>8</v>
      </c>
      <c r="V9" s="141">
        <v>8</v>
      </c>
      <c r="W9" s="141">
        <v>8</v>
      </c>
      <c r="X9" s="141">
        <v>8</v>
      </c>
      <c r="Y9" s="141"/>
      <c r="Z9" s="141">
        <v>8</v>
      </c>
      <c r="AA9" s="141">
        <v>8</v>
      </c>
      <c r="AB9" s="141">
        <v>8</v>
      </c>
      <c r="AC9" s="141">
        <v>8</v>
      </c>
      <c r="AD9" s="141">
        <v>8</v>
      </c>
      <c r="AE9" s="141">
        <v>8</v>
      </c>
      <c r="AF9" s="141"/>
      <c r="AG9" s="141">
        <v>8</v>
      </c>
      <c r="AH9" s="141">
        <v>8</v>
      </c>
      <c r="AI9" s="141">
        <v>8</v>
      </c>
      <c r="AJ9" s="141">
        <v>8</v>
      </c>
      <c r="AK9" s="247">
        <f>((SUM(F9:AJ9))/8)-(SUMIF($F$6:$AJ$6,"C.Nhật",F9:AJ9)/8)</f>
        <v>26</v>
      </c>
      <c r="AL9" s="247">
        <f>SUM(F10:AJ10)/8*1.5</f>
        <v>0</v>
      </c>
      <c r="AM9" s="249">
        <f>SUMIF($F$6:$AJ$6,"C.Nhật",$F9:$AJ10)/8*2</f>
        <v>0</v>
      </c>
      <c r="AN9" s="235">
        <f>SUM(AK9:AM10)</f>
        <v>26</v>
      </c>
      <c r="AO9" s="237">
        <v>0</v>
      </c>
      <c r="AP9" s="235"/>
      <c r="AQ9" s="235"/>
      <c r="AR9" s="235"/>
      <c r="AS9" s="239"/>
      <c r="AT9" s="110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48"/>
      <c r="AL10" s="248"/>
      <c r="AM10" s="250"/>
      <c r="AN10" s="236"/>
      <c r="AO10" s="238"/>
      <c r="AP10" s="236"/>
      <c r="AQ10" s="236"/>
      <c r="AR10" s="236"/>
      <c r="AS10" s="240"/>
      <c r="AT10" s="110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1"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/>
      <c r="G11" s="141">
        <v>8</v>
      </c>
      <c r="H11" s="141">
        <v>8</v>
      </c>
      <c r="I11" s="141">
        <v>8</v>
      </c>
      <c r="J11" s="141">
        <v>8</v>
      </c>
      <c r="K11" s="141"/>
      <c r="L11" s="141">
        <v>8</v>
      </c>
      <c r="M11" s="141">
        <v>8</v>
      </c>
      <c r="N11" s="141">
        <v>8</v>
      </c>
      <c r="O11" s="141">
        <v>8</v>
      </c>
      <c r="P11" s="141">
        <v>8</v>
      </c>
      <c r="Q11" s="141">
        <v>8</v>
      </c>
      <c r="R11" s="141"/>
      <c r="S11" s="141">
        <v>8</v>
      </c>
      <c r="T11" s="141">
        <v>8</v>
      </c>
      <c r="U11" s="141">
        <v>8</v>
      </c>
      <c r="V11" s="141">
        <v>8</v>
      </c>
      <c r="W11" s="141">
        <v>8</v>
      </c>
      <c r="X11" s="141">
        <v>8</v>
      </c>
      <c r="Y11" s="141"/>
      <c r="Z11" s="141">
        <v>8</v>
      </c>
      <c r="AA11" s="141">
        <v>8</v>
      </c>
      <c r="AB11" s="141">
        <v>8</v>
      </c>
      <c r="AC11" s="141">
        <v>8</v>
      </c>
      <c r="AD11" s="141">
        <v>8</v>
      </c>
      <c r="AE11" s="141">
        <v>8</v>
      </c>
      <c r="AF11" s="141"/>
      <c r="AG11" s="141">
        <v>8</v>
      </c>
      <c r="AH11" s="141">
        <v>8</v>
      </c>
      <c r="AI11" s="141">
        <v>8</v>
      </c>
      <c r="AJ11" s="141">
        <v>8</v>
      </c>
      <c r="AK11" s="247">
        <f t="shared" ref="AK11" si="2">((SUM(F11:AJ11))/8)-(SUMIF($F$6:$AJ$6,"C.Nhật",F11:AJ11)/8)</f>
        <v>26</v>
      </c>
      <c r="AL11" s="247">
        <f t="shared" ref="AL11" si="3">SUM(F12:AJ12)/8*1.5</f>
        <v>0</v>
      </c>
      <c r="AM11" s="249">
        <f t="shared" ref="AM11:AM13" si="4">SUMIF($F$6:$AJ$6,"C.Nhật",$F11:$AJ12)/8*2</f>
        <v>0</v>
      </c>
      <c r="AN11" s="235">
        <f t="shared" ref="AN11" si="5">SUM(AK11:AM12)</f>
        <v>26</v>
      </c>
      <c r="AO11" s="237">
        <v>0</v>
      </c>
      <c r="AP11" s="235"/>
      <c r="AQ11" s="235"/>
      <c r="AR11" s="235"/>
      <c r="AS11" s="239"/>
      <c r="AT11" s="19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48"/>
      <c r="AL12" s="248"/>
      <c r="AM12" s="250"/>
      <c r="AN12" s="236"/>
      <c r="AO12" s="238"/>
      <c r="AP12" s="236"/>
      <c r="AQ12" s="236"/>
      <c r="AR12" s="236"/>
      <c r="AS12" s="240"/>
      <c r="AT12" s="19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1">
        <v>3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/>
      <c r="G13" s="141">
        <v>8</v>
      </c>
      <c r="H13" s="141">
        <v>8</v>
      </c>
      <c r="I13" s="141">
        <v>8</v>
      </c>
      <c r="J13" s="141">
        <v>8</v>
      </c>
      <c r="K13" s="141"/>
      <c r="L13" s="141">
        <v>8</v>
      </c>
      <c r="M13" s="141">
        <v>8</v>
      </c>
      <c r="N13" s="141">
        <v>8</v>
      </c>
      <c r="O13" s="141">
        <v>8</v>
      </c>
      <c r="P13" s="141">
        <v>8</v>
      </c>
      <c r="Q13" s="141">
        <v>8</v>
      </c>
      <c r="R13" s="141"/>
      <c r="S13" s="141">
        <v>8</v>
      </c>
      <c r="T13" s="141">
        <v>8</v>
      </c>
      <c r="U13" s="141">
        <v>8</v>
      </c>
      <c r="V13" s="141">
        <v>8</v>
      </c>
      <c r="W13" s="141">
        <v>8</v>
      </c>
      <c r="X13" s="141">
        <v>8</v>
      </c>
      <c r="Y13" s="141"/>
      <c r="Z13" s="141">
        <v>8</v>
      </c>
      <c r="AA13" s="141">
        <v>8</v>
      </c>
      <c r="AB13" s="141">
        <v>8</v>
      </c>
      <c r="AC13" s="141">
        <v>8</v>
      </c>
      <c r="AD13" s="141">
        <v>8</v>
      </c>
      <c r="AE13" s="141">
        <v>8</v>
      </c>
      <c r="AF13" s="141"/>
      <c r="AG13" s="141">
        <v>8</v>
      </c>
      <c r="AH13" s="141">
        <v>8</v>
      </c>
      <c r="AI13" s="141">
        <v>8</v>
      </c>
      <c r="AJ13" s="141">
        <v>8</v>
      </c>
      <c r="AK13" s="247">
        <f t="shared" ref="AK13" si="6">((SUM(F13:AJ13))/8)-(SUMIF($F$6:$AJ$6,"C.Nhật",F13:AJ13)/8)</f>
        <v>26</v>
      </c>
      <c r="AL13" s="247">
        <f t="shared" ref="AL13" si="7">SUM(F14:AJ14)/8*1.5</f>
        <v>0</v>
      </c>
      <c r="AM13" s="249">
        <f t="shared" si="4"/>
        <v>0</v>
      </c>
      <c r="AN13" s="235">
        <f t="shared" ref="AN13" si="8">SUM(AK13:AM14)</f>
        <v>26</v>
      </c>
      <c r="AO13" s="237">
        <v>0</v>
      </c>
      <c r="AP13" s="235"/>
      <c r="AQ13" s="235"/>
      <c r="AR13" s="235"/>
      <c r="AS13" s="239"/>
      <c r="AT13" s="110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48"/>
      <c r="AL14" s="248"/>
      <c r="AM14" s="250"/>
      <c r="AN14" s="236"/>
      <c r="AO14" s="238"/>
      <c r="AP14" s="236"/>
      <c r="AQ14" s="236"/>
      <c r="AR14" s="236"/>
      <c r="AS14" s="240"/>
      <c r="AT14" s="110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/>
      <c r="G16" s="141">
        <v>8</v>
      </c>
      <c r="H16" s="141">
        <v>8</v>
      </c>
      <c r="I16" s="141">
        <v>8</v>
      </c>
      <c r="J16" s="141">
        <v>8</v>
      </c>
      <c r="K16" s="141"/>
      <c r="L16" s="141">
        <v>8</v>
      </c>
      <c r="M16" s="141">
        <v>8</v>
      </c>
      <c r="N16" s="141">
        <v>8</v>
      </c>
      <c r="O16" s="141">
        <v>8</v>
      </c>
      <c r="P16" s="141">
        <v>8</v>
      </c>
      <c r="Q16" s="141">
        <v>8</v>
      </c>
      <c r="R16" s="141"/>
      <c r="S16" s="141">
        <v>8</v>
      </c>
      <c r="T16" s="141">
        <v>8</v>
      </c>
      <c r="U16" s="141">
        <v>8</v>
      </c>
      <c r="V16" s="141">
        <v>8</v>
      </c>
      <c r="W16" s="141">
        <v>8</v>
      </c>
      <c r="X16" s="141">
        <v>8</v>
      </c>
      <c r="Y16" s="141"/>
      <c r="Z16" s="141">
        <v>8</v>
      </c>
      <c r="AA16" s="141">
        <v>8</v>
      </c>
      <c r="AB16" s="141">
        <v>8</v>
      </c>
      <c r="AC16" s="141">
        <v>8</v>
      </c>
      <c r="AD16" s="141">
        <v>8</v>
      </c>
      <c r="AE16" s="141">
        <v>8</v>
      </c>
      <c r="AF16" s="141"/>
      <c r="AG16" s="141">
        <v>8</v>
      </c>
      <c r="AH16" s="141">
        <v>8</v>
      </c>
      <c r="AI16" s="141">
        <v>8</v>
      </c>
      <c r="AJ16" s="141">
        <v>8</v>
      </c>
      <c r="AK16" s="247">
        <f t="shared" ref="AK16" si="9">((SUM(F16:AJ16))/8)-(SUMIF($F$6:$AJ$6,"C.Nhật",F16:AJ16)/8)</f>
        <v>26</v>
      </c>
      <c r="AL16" s="247">
        <f t="shared" ref="AL16" si="10">SUM(F17:AJ17)/8*1.5</f>
        <v>0</v>
      </c>
      <c r="AM16" s="249">
        <f>SUMIF($F$6:$AJ$6,"C.Nhật",$F16:$AJ17)/8*2</f>
        <v>0</v>
      </c>
      <c r="AN16" s="235">
        <f>SUM(AK16:AM17)</f>
        <v>26</v>
      </c>
      <c r="AO16" s="237">
        <v>0</v>
      </c>
      <c r="AP16" s="235"/>
      <c r="AQ16" s="235"/>
      <c r="AR16" s="235"/>
      <c r="AS16" s="239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48"/>
      <c r="AL17" s="248"/>
      <c r="AM17" s="250"/>
      <c r="AN17" s="236"/>
      <c r="AO17" s="238"/>
      <c r="AP17" s="236"/>
      <c r="AQ17" s="236"/>
      <c r="AR17" s="236"/>
      <c r="AS17" s="240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1"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/>
      <c r="G18" s="141">
        <v>8</v>
      </c>
      <c r="H18" s="141">
        <v>8</v>
      </c>
      <c r="I18" s="141">
        <v>8</v>
      </c>
      <c r="J18" s="141">
        <v>8</v>
      </c>
      <c r="K18" s="141"/>
      <c r="L18" s="141">
        <v>8</v>
      </c>
      <c r="M18" s="141">
        <v>8</v>
      </c>
      <c r="N18" s="141">
        <v>8</v>
      </c>
      <c r="O18" s="141">
        <v>8</v>
      </c>
      <c r="P18" s="141">
        <v>8</v>
      </c>
      <c r="Q18" s="141">
        <v>8</v>
      </c>
      <c r="R18" s="141"/>
      <c r="S18" s="141">
        <v>8</v>
      </c>
      <c r="T18" s="141">
        <v>8</v>
      </c>
      <c r="U18" s="141">
        <v>8</v>
      </c>
      <c r="V18" s="141">
        <v>8</v>
      </c>
      <c r="W18" s="141">
        <v>8</v>
      </c>
      <c r="X18" s="141">
        <v>8</v>
      </c>
      <c r="Y18" s="141"/>
      <c r="Z18" s="141">
        <v>8</v>
      </c>
      <c r="AA18" s="141">
        <v>8</v>
      </c>
      <c r="AB18" s="141">
        <v>8</v>
      </c>
      <c r="AC18" s="141">
        <v>8</v>
      </c>
      <c r="AD18" s="141">
        <v>8</v>
      </c>
      <c r="AE18" s="141">
        <v>8</v>
      </c>
      <c r="AF18" s="141"/>
      <c r="AG18" s="141">
        <v>8</v>
      </c>
      <c r="AH18" s="141">
        <v>8</v>
      </c>
      <c r="AI18" s="141">
        <v>8</v>
      </c>
      <c r="AJ18" s="141">
        <v>8</v>
      </c>
      <c r="AK18" s="247">
        <f t="shared" ref="AK18" si="11">((SUM(F18:AJ18))/8)-(SUMIF($F$6:$AJ$6,"C.Nhật",F18:AJ18)/8)</f>
        <v>26</v>
      </c>
      <c r="AL18" s="247">
        <f t="shared" ref="AL18" si="12">SUM(F19:AJ19)/8*1.5</f>
        <v>0</v>
      </c>
      <c r="AM18" s="249">
        <f>SUMIF($F$6:$AJ$6,"C.Nhật",$F18:$AJ19)/8*2</f>
        <v>0</v>
      </c>
      <c r="AN18" s="235">
        <f t="shared" ref="AN18" si="13">SUM(AK18:AM19)</f>
        <v>26</v>
      </c>
      <c r="AO18" s="237">
        <v>0</v>
      </c>
      <c r="AP18" s="235"/>
      <c r="AQ18" s="235"/>
      <c r="AR18" s="235"/>
      <c r="AS18" s="239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48"/>
      <c r="AL19" s="248"/>
      <c r="AM19" s="250"/>
      <c r="AN19" s="236"/>
      <c r="AO19" s="238"/>
      <c r="AP19" s="236"/>
      <c r="AQ19" s="236"/>
      <c r="AR19" s="236"/>
      <c r="AS19" s="240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1"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/>
      <c r="G20" s="141">
        <v>8</v>
      </c>
      <c r="H20" s="141">
        <v>8</v>
      </c>
      <c r="I20" s="141">
        <v>8</v>
      </c>
      <c r="J20" s="141">
        <v>8</v>
      </c>
      <c r="K20" s="141"/>
      <c r="L20" s="141">
        <v>8</v>
      </c>
      <c r="M20" s="141">
        <v>8</v>
      </c>
      <c r="N20" s="141">
        <v>8</v>
      </c>
      <c r="O20" s="141">
        <v>8</v>
      </c>
      <c r="P20" s="141">
        <v>8</v>
      </c>
      <c r="Q20" s="141">
        <v>8</v>
      </c>
      <c r="R20" s="141"/>
      <c r="S20" s="141">
        <v>8</v>
      </c>
      <c r="T20" s="141">
        <v>8</v>
      </c>
      <c r="U20" s="141">
        <v>8</v>
      </c>
      <c r="V20" s="141">
        <v>8</v>
      </c>
      <c r="W20" s="141">
        <v>8</v>
      </c>
      <c r="X20" s="141">
        <v>8</v>
      </c>
      <c r="Y20" s="141"/>
      <c r="Z20" s="141">
        <v>8</v>
      </c>
      <c r="AA20" s="141">
        <v>8</v>
      </c>
      <c r="AB20" s="141">
        <v>8</v>
      </c>
      <c r="AC20" s="141">
        <v>8</v>
      </c>
      <c r="AD20" s="141">
        <v>8</v>
      </c>
      <c r="AE20" s="141">
        <v>8</v>
      </c>
      <c r="AF20" s="141"/>
      <c r="AG20" s="141">
        <v>8</v>
      </c>
      <c r="AH20" s="141">
        <v>8</v>
      </c>
      <c r="AI20" s="141">
        <v>8</v>
      </c>
      <c r="AJ20" s="141">
        <v>8</v>
      </c>
      <c r="AK20" s="247">
        <f t="shared" ref="AK20" si="14">((SUM(F20:AJ20))/8)-(SUMIF($F$6:$AJ$6,"C.Nhật",F20:AJ20)/8)</f>
        <v>26</v>
      </c>
      <c r="AL20" s="247">
        <f t="shared" ref="AL20" si="15">SUM(F21:AJ21)/8*1.5</f>
        <v>0</v>
      </c>
      <c r="AM20" s="249">
        <f>SUMIF($F$6:$AJ$6,"C.Nhật",$F20:$AJ21)/8*2</f>
        <v>0</v>
      </c>
      <c r="AN20" s="235">
        <f t="shared" ref="AN20" si="16">SUM(AK20:AM21)</f>
        <v>26</v>
      </c>
      <c r="AO20" s="237">
        <v>0</v>
      </c>
      <c r="AP20" s="235"/>
      <c r="AQ20" s="235"/>
      <c r="AR20" s="235"/>
      <c r="AS20" s="239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48"/>
      <c r="AL21" s="248"/>
      <c r="AM21" s="250"/>
      <c r="AN21" s="236"/>
      <c r="AO21" s="238"/>
      <c r="AP21" s="236"/>
      <c r="AQ21" s="236"/>
      <c r="AR21" s="236"/>
      <c r="AS21" s="240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1"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/>
      <c r="G22" s="141">
        <v>8</v>
      </c>
      <c r="H22" s="141">
        <v>8</v>
      </c>
      <c r="I22" s="141">
        <v>8</v>
      </c>
      <c r="J22" s="141">
        <v>8</v>
      </c>
      <c r="K22" s="141"/>
      <c r="L22" s="141">
        <v>8</v>
      </c>
      <c r="M22" s="141">
        <v>8</v>
      </c>
      <c r="N22" s="141">
        <v>8</v>
      </c>
      <c r="O22" s="141">
        <v>8</v>
      </c>
      <c r="P22" s="141">
        <v>8</v>
      </c>
      <c r="Q22" s="141">
        <v>8</v>
      </c>
      <c r="R22" s="141"/>
      <c r="S22" s="141">
        <v>8</v>
      </c>
      <c r="T22" s="141">
        <v>8</v>
      </c>
      <c r="U22" s="141">
        <v>8</v>
      </c>
      <c r="V22" s="141">
        <v>8</v>
      </c>
      <c r="W22" s="141">
        <v>8</v>
      </c>
      <c r="X22" s="141">
        <v>8</v>
      </c>
      <c r="Y22" s="141"/>
      <c r="Z22" s="141">
        <v>8</v>
      </c>
      <c r="AA22" s="141">
        <v>8</v>
      </c>
      <c r="AB22" s="141">
        <v>8</v>
      </c>
      <c r="AC22" s="141">
        <v>8</v>
      </c>
      <c r="AD22" s="141">
        <v>8</v>
      </c>
      <c r="AE22" s="141">
        <v>8</v>
      </c>
      <c r="AF22" s="141"/>
      <c r="AG22" s="141">
        <v>8</v>
      </c>
      <c r="AH22" s="141">
        <v>8</v>
      </c>
      <c r="AI22" s="141">
        <v>8</v>
      </c>
      <c r="AJ22" s="141">
        <v>8</v>
      </c>
      <c r="AK22" s="247">
        <f t="shared" ref="AK22" si="17">((SUM(F22:AJ22))/8)-(SUMIF($F$6:$AJ$6,"C.Nhật",F22:AJ22)/8)</f>
        <v>26</v>
      </c>
      <c r="AL22" s="247">
        <f t="shared" ref="AL22" si="18">SUM(F23:AJ23)/8*1.5</f>
        <v>0</v>
      </c>
      <c r="AM22" s="249">
        <f>SUMIF($F$6:$AJ$6,"C.Nhật",$F22:$AJ23)/8*2</f>
        <v>0</v>
      </c>
      <c r="AN22" s="235">
        <f>SUM(AK22:AM23)</f>
        <v>26</v>
      </c>
      <c r="AO22" s="237">
        <v>0</v>
      </c>
      <c r="AP22" s="235"/>
      <c r="AQ22" s="235"/>
      <c r="AR22" s="235"/>
      <c r="AS22" s="239"/>
      <c r="AT22" s="145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48"/>
      <c r="AL23" s="248"/>
      <c r="AM23" s="250"/>
      <c r="AN23" s="236"/>
      <c r="AO23" s="238"/>
      <c r="AP23" s="236"/>
      <c r="AQ23" s="236"/>
      <c r="AR23" s="236"/>
      <c r="AS23" s="240"/>
      <c r="AT23" s="145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1"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/>
      <c r="G24" s="141">
        <v>8</v>
      </c>
      <c r="H24" s="141">
        <v>8</v>
      </c>
      <c r="I24" s="141">
        <v>8</v>
      </c>
      <c r="J24" s="141">
        <v>8</v>
      </c>
      <c r="K24" s="141"/>
      <c r="L24" s="141">
        <v>8</v>
      </c>
      <c r="M24" s="141">
        <v>8</v>
      </c>
      <c r="N24" s="141">
        <v>8</v>
      </c>
      <c r="O24" s="141">
        <v>8</v>
      </c>
      <c r="P24" s="141">
        <v>8</v>
      </c>
      <c r="Q24" s="141">
        <v>8</v>
      </c>
      <c r="R24" s="141"/>
      <c r="S24" s="141">
        <v>8</v>
      </c>
      <c r="T24" s="141">
        <v>8</v>
      </c>
      <c r="U24" s="141">
        <v>8</v>
      </c>
      <c r="V24" s="141">
        <v>8</v>
      </c>
      <c r="W24" s="141">
        <v>8</v>
      </c>
      <c r="X24" s="141">
        <v>8</v>
      </c>
      <c r="Y24" s="141"/>
      <c r="Z24" s="141">
        <v>8</v>
      </c>
      <c r="AA24" s="141">
        <v>8</v>
      </c>
      <c r="AB24" s="141">
        <v>8</v>
      </c>
      <c r="AC24" s="141">
        <v>8</v>
      </c>
      <c r="AD24" s="141">
        <v>8</v>
      </c>
      <c r="AE24" s="141">
        <v>8</v>
      </c>
      <c r="AF24" s="141"/>
      <c r="AG24" s="141">
        <v>8</v>
      </c>
      <c r="AH24" s="141">
        <v>8</v>
      </c>
      <c r="AI24" s="141">
        <v>8</v>
      </c>
      <c r="AJ24" s="141">
        <v>8</v>
      </c>
      <c r="AK24" s="247">
        <f t="shared" ref="AK24" si="19">((SUM(F24:AJ24))/8)-(SUMIF($F$6:$AJ$6,"C.Nhật",F24:AJ24)/8)</f>
        <v>26</v>
      </c>
      <c r="AL24" s="247">
        <f t="shared" ref="AL24" si="20">SUM(F25:AJ25)/8*1.5</f>
        <v>0</v>
      </c>
      <c r="AM24" s="249">
        <f>SUMIF($F$6:$AJ$6,"C.Nhật",$F24:$AJ25)/8*2</f>
        <v>0</v>
      </c>
      <c r="AN24" s="235">
        <f t="shared" ref="AN24" si="21">SUM(AK24:AM25)</f>
        <v>26</v>
      </c>
      <c r="AO24" s="237">
        <v>0</v>
      </c>
      <c r="AP24" s="235"/>
      <c r="AQ24" s="235"/>
      <c r="AR24" s="235"/>
      <c r="AS24" s="239"/>
      <c r="AT24" s="145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48"/>
      <c r="AL25" s="248"/>
      <c r="AM25" s="250"/>
      <c r="AN25" s="236"/>
      <c r="AO25" s="238"/>
      <c r="AP25" s="236"/>
      <c r="AQ25" s="236"/>
      <c r="AR25" s="236"/>
      <c r="AS25" s="240"/>
      <c r="AT25" s="145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1"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/>
      <c r="G26" s="141">
        <v>8</v>
      </c>
      <c r="H26" s="141">
        <v>8</v>
      </c>
      <c r="I26" s="141">
        <v>8</v>
      </c>
      <c r="J26" s="141">
        <v>8</v>
      </c>
      <c r="K26" s="141"/>
      <c r="L26" s="141">
        <v>8</v>
      </c>
      <c r="M26" s="141">
        <v>8</v>
      </c>
      <c r="N26" s="141">
        <v>8</v>
      </c>
      <c r="O26" s="141">
        <v>8</v>
      </c>
      <c r="P26" s="141">
        <v>8</v>
      </c>
      <c r="Q26" s="141">
        <v>8</v>
      </c>
      <c r="R26" s="141"/>
      <c r="S26" s="141">
        <v>8</v>
      </c>
      <c r="T26" s="141">
        <v>8</v>
      </c>
      <c r="U26" s="141">
        <v>8</v>
      </c>
      <c r="V26" s="141">
        <v>8</v>
      </c>
      <c r="W26" s="141">
        <v>8</v>
      </c>
      <c r="X26" s="141">
        <v>8</v>
      </c>
      <c r="Y26" s="141"/>
      <c r="Z26" s="141">
        <v>8</v>
      </c>
      <c r="AA26" s="141">
        <v>8</v>
      </c>
      <c r="AB26" s="141">
        <v>8</v>
      </c>
      <c r="AC26" s="141">
        <v>8</v>
      </c>
      <c r="AD26" s="141">
        <v>8</v>
      </c>
      <c r="AE26" s="141">
        <v>8</v>
      </c>
      <c r="AF26" s="141"/>
      <c r="AG26" s="141">
        <v>8</v>
      </c>
      <c r="AH26" s="141">
        <v>8</v>
      </c>
      <c r="AI26" s="141">
        <v>8</v>
      </c>
      <c r="AJ26" s="141">
        <v>8</v>
      </c>
      <c r="AK26" s="247">
        <f t="shared" ref="AK26" si="22">((SUM(F26:AJ26))/8)-(SUMIF($F$6:$AJ$6,"C.Nhật",F26:AJ26)/8)</f>
        <v>26</v>
      </c>
      <c r="AL26" s="247">
        <f t="shared" ref="AL26" si="23">SUM(F27:AJ27)/8*1.5</f>
        <v>0</v>
      </c>
      <c r="AM26" s="249">
        <f>SUMIF($F$6:$AJ$6,"C.Nhật",$F26:$AJ27)/8*2</f>
        <v>0</v>
      </c>
      <c r="AN26" s="235">
        <f t="shared" ref="AN26" si="24">SUM(AK26:AM27)</f>
        <v>26</v>
      </c>
      <c r="AO26" s="237">
        <v>0</v>
      </c>
      <c r="AP26" s="235"/>
      <c r="AQ26" s="235"/>
      <c r="AR26" s="235"/>
      <c r="AS26" s="239"/>
      <c r="AT26" s="145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48"/>
      <c r="AL27" s="248"/>
      <c r="AM27" s="250"/>
      <c r="AN27" s="236"/>
      <c r="AO27" s="238"/>
      <c r="AP27" s="236"/>
      <c r="AQ27" s="236"/>
      <c r="AR27" s="236"/>
      <c r="AS27" s="240"/>
      <c r="AT27" s="145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46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46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46" s="71" customFormat="1" ht="12.75">
      <c r="A35" s="2"/>
      <c r="B35" s="2" t="s">
        <v>0</v>
      </c>
      <c r="C35" s="2"/>
      <c r="D35" s="113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46" s="71" customFormat="1" ht="12.75">
      <c r="A36" s="2"/>
      <c r="B36" s="2"/>
      <c r="C36" s="2" t="s">
        <v>35</v>
      </c>
      <c r="D36" s="113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46" ht="15" customHeight="1">
      <c r="C37" s="2" t="s">
        <v>36</v>
      </c>
    </row>
    <row r="38" spans="1:46" ht="15" customHeight="1">
      <c r="C38" s="2" t="s">
        <v>37</v>
      </c>
    </row>
    <row r="39" spans="1:46" ht="15" customHeight="1">
      <c r="C39" s="2" t="s">
        <v>38</v>
      </c>
    </row>
    <row r="40" spans="1:46" ht="15" customHeight="1">
      <c r="C40" s="2" t="s">
        <v>39</v>
      </c>
    </row>
    <row r="41" spans="1:46" ht="15" customHeight="1">
      <c r="C41" s="2" t="s">
        <v>40</v>
      </c>
    </row>
    <row r="42" spans="1:46" ht="15" customHeight="1">
      <c r="C42" s="2" t="s">
        <v>41</v>
      </c>
    </row>
    <row r="43" spans="1:46" ht="15" customHeight="1">
      <c r="C43" s="2" t="s">
        <v>42</v>
      </c>
    </row>
    <row r="44" spans="1:46" ht="15" customHeight="1">
      <c r="C44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T5:AT6"/>
    <mergeCell ref="AO9:AO10"/>
    <mergeCell ref="AP9:AP10"/>
    <mergeCell ref="AQ9:AQ10"/>
    <mergeCell ref="AR9:AR10"/>
    <mergeCell ref="AS9:AS10"/>
    <mergeCell ref="AS5:AS6"/>
    <mergeCell ref="AR5:AR6"/>
    <mergeCell ref="AO24:AO25"/>
    <mergeCell ref="AS18:AS19"/>
    <mergeCell ref="AR20:AR21"/>
    <mergeCell ref="AS20:AS21"/>
    <mergeCell ref="AS16:AS17"/>
    <mergeCell ref="AP18:AP19"/>
    <mergeCell ref="AQ18:AQ19"/>
    <mergeCell ref="AR18:AR19"/>
    <mergeCell ref="A5:A6"/>
    <mergeCell ref="C5:C6"/>
    <mergeCell ref="D5:D6"/>
    <mergeCell ref="B5:B6"/>
    <mergeCell ref="AQ5:AQ6"/>
    <mergeCell ref="AM9:AM10"/>
    <mergeCell ref="AO5:AO6"/>
    <mergeCell ref="AP5:AP6"/>
    <mergeCell ref="AL9:AL10"/>
    <mergeCell ref="A9:A10"/>
    <mergeCell ref="B9:B10"/>
    <mergeCell ref="C9:C10"/>
    <mergeCell ref="D9:D10"/>
    <mergeCell ref="E5:E6"/>
    <mergeCell ref="AN5:AN6"/>
    <mergeCell ref="A13:A14"/>
    <mergeCell ref="B13:B14"/>
    <mergeCell ref="C13:C14"/>
    <mergeCell ref="D13:D14"/>
    <mergeCell ref="AN13:AN14"/>
    <mergeCell ref="A11:A12"/>
    <mergeCell ref="B11:B12"/>
    <mergeCell ref="C11:C12"/>
    <mergeCell ref="D11:D12"/>
    <mergeCell ref="AK11:AK12"/>
    <mergeCell ref="A26:A27"/>
    <mergeCell ref="B26:B27"/>
    <mergeCell ref="C26:C27"/>
    <mergeCell ref="A22:A23"/>
    <mergeCell ref="B22:B23"/>
    <mergeCell ref="C22:C23"/>
    <mergeCell ref="D22:D23"/>
    <mergeCell ref="AK22:AK23"/>
    <mergeCell ref="AO26:AO27"/>
    <mergeCell ref="A24:A25"/>
    <mergeCell ref="B24:B25"/>
    <mergeCell ref="C24:C25"/>
    <mergeCell ref="D26:D27"/>
    <mergeCell ref="AK26:AK27"/>
    <mergeCell ref="AL26:AL27"/>
    <mergeCell ref="AM26:AM27"/>
    <mergeCell ref="AN26:AN27"/>
    <mergeCell ref="D24:D25"/>
    <mergeCell ref="AK24:AK25"/>
    <mergeCell ref="AL24:AL25"/>
    <mergeCell ref="AM24:AM25"/>
    <mergeCell ref="AN24:AN25"/>
    <mergeCell ref="AM1:AS1"/>
    <mergeCell ref="AS13:AS14"/>
    <mergeCell ref="AK13:AK14"/>
    <mergeCell ref="AL13:AL14"/>
    <mergeCell ref="AM13:AM14"/>
    <mergeCell ref="AR13:AR14"/>
    <mergeCell ref="AP11:AP12"/>
    <mergeCell ref="AQ11:AQ12"/>
    <mergeCell ref="AR11:AR12"/>
    <mergeCell ref="AS11:AS12"/>
    <mergeCell ref="AL11:AL12"/>
    <mergeCell ref="AM11:AM12"/>
    <mergeCell ref="AN11:AN12"/>
    <mergeCell ref="AO11:AO12"/>
    <mergeCell ref="AO13:AO14"/>
    <mergeCell ref="AP13:AP14"/>
    <mergeCell ref="AK5:AM5"/>
    <mergeCell ref="AK9:AK10"/>
    <mergeCell ref="AN9:AN10"/>
    <mergeCell ref="AQ13:AQ14"/>
    <mergeCell ref="AS26:AS27"/>
    <mergeCell ref="AP22:AP23"/>
    <mergeCell ref="AQ22:AQ23"/>
    <mergeCell ref="AR22:AR23"/>
    <mergeCell ref="AS22:AS23"/>
    <mergeCell ref="AP24:AP25"/>
    <mergeCell ref="AQ24:AQ25"/>
    <mergeCell ref="AR24:AR25"/>
    <mergeCell ref="AS24:AS25"/>
    <mergeCell ref="AK16:AK17"/>
    <mergeCell ref="AP26:AP27"/>
    <mergeCell ref="AQ26:AQ27"/>
    <mergeCell ref="AR26:AR27"/>
    <mergeCell ref="AL22:AL23"/>
    <mergeCell ref="AM22:AM23"/>
    <mergeCell ref="AN22:AN23"/>
    <mergeCell ref="AO22:AO23"/>
    <mergeCell ref="AQ16:AQ17"/>
    <mergeCell ref="AR16:AR17"/>
    <mergeCell ref="AL16:AL17"/>
    <mergeCell ref="AM16:AM17"/>
    <mergeCell ref="AN16:AN17"/>
    <mergeCell ref="AO16:AO17"/>
    <mergeCell ref="AP16:AP17"/>
    <mergeCell ref="A16:A17"/>
    <mergeCell ref="B16:B17"/>
    <mergeCell ref="C16:C17"/>
    <mergeCell ref="AQ20:AQ21"/>
    <mergeCell ref="AL20:AL21"/>
    <mergeCell ref="AM20:AM21"/>
    <mergeCell ref="AN20:AN21"/>
    <mergeCell ref="AO20:AO21"/>
    <mergeCell ref="AP20:AP21"/>
    <mergeCell ref="A20:A21"/>
    <mergeCell ref="B20:B21"/>
    <mergeCell ref="C20:C21"/>
    <mergeCell ref="D20:D21"/>
    <mergeCell ref="AK20:AK21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D16:D17"/>
  </mergeCells>
  <phoneticPr fontId="47" type="noConversion"/>
  <conditionalFormatting sqref="F5:AJ6 F9:AJ14">
    <cfRule type="expression" dxfId="125" priority="33" stopIfTrue="1">
      <formula>IF(WEEKDAY(F$5)=1,TRUE,FALSE)</formula>
    </cfRule>
  </conditionalFormatting>
  <conditionalFormatting sqref="F9:AJ14">
    <cfRule type="expression" dxfId="124" priority="30" stopIfTrue="1">
      <formula>IF(WEEKDAY(F$5)=1,TRUE,FALSE)</formula>
    </cfRule>
  </conditionalFormatting>
  <conditionalFormatting sqref="F16:AJ21">
    <cfRule type="expression" dxfId="123" priority="4" stopIfTrue="1">
      <formula>IF(WEEKDAY(F$5)=1,TRUE,FALSE)</formula>
    </cfRule>
  </conditionalFormatting>
  <conditionalFormatting sqref="F16:AJ21">
    <cfRule type="expression" dxfId="122" priority="3" stopIfTrue="1">
      <formula>IF(WEEKDAY(F$5)=1,TRUE,FALSE)</formula>
    </cfRule>
  </conditionalFormatting>
  <conditionalFormatting sqref="F22:AJ27">
    <cfRule type="expression" dxfId="121" priority="2" stopIfTrue="1">
      <formula>IF(WEEKDAY(F$5)=1,TRUE,FALSE)</formula>
    </cfRule>
  </conditionalFormatting>
  <conditionalFormatting sqref="F22:AJ27">
    <cfRule type="expression" dxfId="12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3" tint="-0.249977111117893"/>
  </sheetPr>
  <dimension ref="A1:AA34"/>
  <sheetViews>
    <sheetView zoomScaleNormal="70" workbookViewId="0">
      <pane xSplit="3" ySplit="8" topLeftCell="D17" activePane="bottomRight" state="frozen"/>
      <selection activeCell="A2" sqref="A2:A3"/>
      <selection pane="topRight" activeCell="A2" sqref="A2:A3"/>
      <selection pane="bottomLeft" activeCell="A2" sqref="A2:A3"/>
      <selection pane="bottomRight" activeCell="O23" activeCellId="1" sqref="O14 O23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6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45"/>
      <c r="C1" s="45"/>
      <c r="D1" s="268" t="str">
        <f>"BẢNG THANH TOÁN LƯƠNG THÁNG"&amp;" "&amp;TEXT($E$4,"mm")&amp;" / "&amp;TEXT($E$4,"yyyy")</f>
        <v>BẢNG THANH TOÁN LƯƠNG THÁNG 05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45"/>
      <c r="C2" s="45"/>
      <c r="D2" s="45"/>
      <c r="E2" s="79"/>
      <c r="F2" s="45"/>
      <c r="G2" s="45"/>
      <c r="H2" s="45"/>
      <c r="I2" s="45"/>
      <c r="J2" s="80"/>
      <c r="K2" s="45"/>
      <c r="L2" s="45"/>
      <c r="M2" s="170"/>
      <c r="N2" s="45"/>
      <c r="O2" s="45"/>
      <c r="P2" s="57"/>
      <c r="Q2" s="78">
        <f>MAX(F10:F23)</f>
        <v>26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45"/>
      <c r="C3" s="45"/>
      <c r="D3" s="45"/>
      <c r="E3" s="79"/>
      <c r="F3" s="45"/>
      <c r="G3" s="45"/>
      <c r="H3" s="45"/>
      <c r="I3" s="45"/>
      <c r="J3" s="80"/>
      <c r="K3" s="45"/>
      <c r="L3" s="45"/>
      <c r="M3" s="170"/>
      <c r="N3" s="45"/>
      <c r="O3" s="45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-5'!$E$4</f>
        <v>41030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32" t="s">
        <v>29</v>
      </c>
      <c r="G7" s="33" t="s">
        <v>14</v>
      </c>
      <c r="H7" s="168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" si="0">VLOOKUP(B10,DS,2,0)</f>
        <v>Lê Kim Ngọc Thảo</v>
      </c>
      <c r="D10" s="114" t="str">
        <f t="shared" ref="D10" si="1">VLOOKUP(B10,DS,3,0)</f>
        <v>Văn Phòng</v>
      </c>
      <c r="E10" s="88">
        <f t="shared" ref="E10" si="2">VLOOKUP(B10,DS,4,0)</f>
        <v>3200000</v>
      </c>
      <c r="F10" s="90">
        <f>VLOOKUP(B10,'CC -5'!$B$8:$AS$27,36,0)</f>
        <v>26</v>
      </c>
      <c r="G10" s="143">
        <f>ROUND(E10/$Q$2*F10,0)</f>
        <v>3200000</v>
      </c>
      <c r="H10" s="90">
        <f>(VLOOKUP(B10,'CC -5'!$B$8:$AS$27,37,0)+VLOOKUP(B10,'CC -5'!$B$8:$AS$27,38,0))</f>
        <v>0</v>
      </c>
      <c r="I10" s="143">
        <f>ROUND(E10/$Q$2*H10,0)</f>
        <v>0</v>
      </c>
      <c r="J10" s="91">
        <f t="shared" ref="J10" si="3">F10+H10</f>
        <v>26</v>
      </c>
      <c r="K10" s="37">
        <f>G10+I10</f>
        <v>3200000</v>
      </c>
      <c r="L10" s="88">
        <v>375000</v>
      </c>
      <c r="M10" s="38">
        <f t="shared" ref="M10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ref="C11:C12" si="5">VLOOKUP(B11,DS,2,0)</f>
        <v>Lê Hoàng Diệu</v>
      </c>
      <c r="D11" s="114" t="str">
        <f t="shared" ref="D11:D12" si="6">VLOOKUP(B11,DS,3,0)</f>
        <v>Kinh Doanh</v>
      </c>
      <c r="E11" s="88">
        <f t="shared" ref="E11:E12" si="7">VLOOKUP(B11,DS,4,0)</f>
        <v>2500000</v>
      </c>
      <c r="F11" s="90">
        <f>VLOOKUP(B11,'CC -5'!$B$8:$AS$27,36,0)</f>
        <v>26</v>
      </c>
      <c r="G11" s="143">
        <f>ROUND(E11/$Q$2*F11,0)</f>
        <v>2500000</v>
      </c>
      <c r="H11" s="90">
        <f>(VLOOKUP(B11,'CC -5'!$B$8:$AS$27,37,0)+VLOOKUP(B11,'CC -5'!$B$8:$AS$27,38,0))</f>
        <v>0</v>
      </c>
      <c r="I11" s="143">
        <f>ROUND(E11/$Q$2*H11,0)</f>
        <v>0</v>
      </c>
      <c r="J11" s="91">
        <f t="shared" ref="J11:J12" si="8">F11+H11</f>
        <v>26</v>
      </c>
      <c r="K11" s="37">
        <f t="shared" ref="K11:K12" si="9">G11+I11</f>
        <v>2500000</v>
      </c>
      <c r="L11" s="88">
        <v>375000</v>
      </c>
      <c r="M11" s="38">
        <f t="shared" ref="M11:M12" si="10">K11+L11</f>
        <v>2875000</v>
      </c>
      <c r="N11" s="37"/>
      <c r="O11" s="43">
        <f t="shared" ref="O11:O12" si="11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5"/>
        <v>Trần Hòa Toản</v>
      </c>
      <c r="D12" s="114" t="str">
        <f t="shared" si="6"/>
        <v>Tài xế</v>
      </c>
      <c r="E12" s="88">
        <f t="shared" si="7"/>
        <v>2500000</v>
      </c>
      <c r="F12" s="90">
        <f>VLOOKUP(B12,'CC -5'!$B$8:$AS$27,36,0)</f>
        <v>26</v>
      </c>
      <c r="G12" s="143">
        <f>ROUND(E12/$Q$2*F12,0)</f>
        <v>2500000</v>
      </c>
      <c r="H12" s="90">
        <f>(VLOOKUP(B12,'CC -5'!$B$8:$AS$27,37,0)+VLOOKUP(B12,'CC -5'!$B$8:$AS$27,38,0))</f>
        <v>0</v>
      </c>
      <c r="I12" s="143">
        <f>ROUND(E12/$Q$2*H12,0)</f>
        <v>0</v>
      </c>
      <c r="J12" s="91">
        <f t="shared" si="8"/>
        <v>26</v>
      </c>
      <c r="K12" s="37">
        <f t="shared" si="9"/>
        <v>2500000</v>
      </c>
      <c r="L12" s="88">
        <v>375000</v>
      </c>
      <c r="M12" s="38">
        <f t="shared" si="10"/>
        <v>2875000</v>
      </c>
      <c r="N12" s="37"/>
      <c r="O12" s="43">
        <f t="shared" si="11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12">SUM(K9:K12)</f>
        <v>8200000</v>
      </c>
      <c r="L14" s="138">
        <f t="shared" si="12"/>
        <v>1125000</v>
      </c>
      <c r="M14" s="138">
        <f t="shared" si="12"/>
        <v>9325000</v>
      </c>
      <c r="N14" s="138">
        <f t="shared" si="12"/>
        <v>0</v>
      </c>
      <c r="O14" s="138">
        <f t="shared" si="12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13">VLOOKUP(B16,DS,2,0)</f>
        <v>Bùi Trường Giang</v>
      </c>
      <c r="D16" s="114" t="str">
        <f t="shared" ref="D16" si="14">VLOOKUP(B16,DS,3,0)</f>
        <v>Thợ in</v>
      </c>
      <c r="E16" s="88">
        <f t="shared" ref="E16" si="15">VLOOKUP(B16,DS,4,0)</f>
        <v>2000000</v>
      </c>
      <c r="F16" s="90">
        <f>VLOOKUP(B16,'CC -5'!$B$8:$AS$27,36,0)</f>
        <v>26</v>
      </c>
      <c r="G16" s="143">
        <f>ROUND(E16/$Q$2*F16,0)</f>
        <v>2000000</v>
      </c>
      <c r="H16" s="90">
        <f>(VLOOKUP(B16,'CC -5'!$B$8:$AS$27,37,0)+VLOOKUP(B16,'CC -5'!$B$8:$AS$27,38,0))</f>
        <v>0</v>
      </c>
      <c r="I16" s="143">
        <f>ROUND(E16/$Q$2*H16,0)</f>
        <v>0</v>
      </c>
      <c r="J16" s="144">
        <f t="shared" ref="J16" si="16">F16+H16</f>
        <v>26</v>
      </c>
      <c r="K16" s="37">
        <f t="shared" ref="K16" si="17">G16+I16</f>
        <v>2000000</v>
      </c>
      <c r="L16" s="88">
        <v>375000</v>
      </c>
      <c r="M16" s="38">
        <f t="shared" ref="M16" si="18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9">VLOOKUP(B17,DS,2,0)</f>
        <v>Huỳnh Thanh Tùng</v>
      </c>
      <c r="D17" s="114" t="str">
        <f t="shared" ref="D17:D21" si="20">VLOOKUP(B17,DS,3,0)</f>
        <v>Thợ đóng - xả</v>
      </c>
      <c r="E17" s="88">
        <f t="shared" ref="E17:E21" si="21">VLOOKUP(B17,DS,4,0)</f>
        <v>2000000</v>
      </c>
      <c r="F17" s="90">
        <f>VLOOKUP(B17,'CC -5'!$B$8:$AS$27,36,0)</f>
        <v>26</v>
      </c>
      <c r="G17" s="143">
        <f>ROUND(E17/$Q$2*F17,0)</f>
        <v>2000000</v>
      </c>
      <c r="H17" s="90">
        <f>(VLOOKUP(B17,'CC -5'!$B$8:$AS$27,37,0)+VLOOKUP(B17,'CC -5'!$B$8:$AS$27,38,0))</f>
        <v>0</v>
      </c>
      <c r="I17" s="143">
        <f>ROUND(E17/$Q$2*H17,0)</f>
        <v>0</v>
      </c>
      <c r="J17" s="144">
        <f t="shared" ref="J17:J21" si="22">F17+H17</f>
        <v>26</v>
      </c>
      <c r="K17" s="37">
        <f t="shared" ref="K17:K21" si="23">G17+I17</f>
        <v>2000000</v>
      </c>
      <c r="L17" s="88">
        <v>375000</v>
      </c>
      <c r="M17" s="38">
        <f t="shared" ref="M17:M21" si="24">K17+L17</f>
        <v>2375000</v>
      </c>
      <c r="N17" s="37"/>
      <c r="O17" s="43">
        <f t="shared" ref="O17:O21" si="25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9"/>
        <v>Danh Sà Phép</v>
      </c>
      <c r="D18" s="114" t="str">
        <f t="shared" si="20"/>
        <v>Công nhân</v>
      </c>
      <c r="E18" s="88">
        <f t="shared" si="21"/>
        <v>1800000</v>
      </c>
      <c r="F18" s="90">
        <f>VLOOKUP(B18,'CC -5'!$B$8:$AS$27,36,0)</f>
        <v>26</v>
      </c>
      <c r="G18" s="143">
        <f>ROUND(E18/$Q$2*F18,0)</f>
        <v>1800000</v>
      </c>
      <c r="H18" s="90">
        <f>(VLOOKUP(B18,'CC -5'!$B$8:$AS$27,37,0)+VLOOKUP(B18,'CC -5'!$B$8:$AS$27,38,0))</f>
        <v>0</v>
      </c>
      <c r="I18" s="143">
        <f>ROUND(E18/$Q$2*H18,0)</f>
        <v>0</v>
      </c>
      <c r="J18" s="144">
        <f t="shared" si="22"/>
        <v>26</v>
      </c>
      <c r="K18" s="37">
        <f t="shared" si="23"/>
        <v>1800000</v>
      </c>
      <c r="L18" s="88">
        <v>375000</v>
      </c>
      <c r="M18" s="38">
        <f t="shared" si="24"/>
        <v>2175000</v>
      </c>
      <c r="N18" s="37"/>
      <c r="O18" s="43">
        <f t="shared" si="25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9"/>
        <v>Phan Thị Sương</v>
      </c>
      <c r="D19" s="114" t="str">
        <f t="shared" si="20"/>
        <v>Công nhân</v>
      </c>
      <c r="E19" s="88">
        <f t="shared" si="21"/>
        <v>1800000</v>
      </c>
      <c r="F19" s="90">
        <f>VLOOKUP(B19,'CC -5'!$B$8:$AS$27,36,0)</f>
        <v>26</v>
      </c>
      <c r="G19" s="143">
        <f>ROUND(E19/$Q$2*F19,0)</f>
        <v>1800000</v>
      </c>
      <c r="H19" s="90">
        <f>(VLOOKUP(B19,'CC -5'!$B$8:$AS$27,37,0)+VLOOKUP(B19,'CC -5'!$B$8:$AS$27,38,0))</f>
        <v>0</v>
      </c>
      <c r="I19" s="143">
        <f>ROUND(E19/$Q$2*H19,0)</f>
        <v>0</v>
      </c>
      <c r="J19" s="144">
        <f t="shared" si="22"/>
        <v>26</v>
      </c>
      <c r="K19" s="37">
        <f t="shared" si="23"/>
        <v>1800000</v>
      </c>
      <c r="L19" s="88">
        <v>375000</v>
      </c>
      <c r="M19" s="38">
        <f t="shared" si="24"/>
        <v>2175000</v>
      </c>
      <c r="N19" s="37"/>
      <c r="O19" s="43">
        <f t="shared" si="25"/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9"/>
        <v>Dương Văn Em</v>
      </c>
      <c r="D20" s="114" t="str">
        <f t="shared" si="20"/>
        <v>Công nhân</v>
      </c>
      <c r="E20" s="88">
        <f t="shared" si="21"/>
        <v>1800000</v>
      </c>
      <c r="F20" s="90">
        <f>VLOOKUP(B20,'CC -5'!$B$8:$AS$27,36,0)</f>
        <v>26</v>
      </c>
      <c r="G20" s="143">
        <f>ROUND(E20/$Q$2*F20,0)</f>
        <v>1800000</v>
      </c>
      <c r="H20" s="90">
        <f>(VLOOKUP(B20,'CC -5'!$B$8:$AS$27,37,0)+VLOOKUP(B20,'CC -5'!$B$8:$AS$27,38,0))</f>
        <v>0</v>
      </c>
      <c r="I20" s="143">
        <f>ROUND(E20/$Q$2*H20,0)</f>
        <v>0</v>
      </c>
      <c r="J20" s="144">
        <f t="shared" si="22"/>
        <v>26</v>
      </c>
      <c r="K20" s="37">
        <f t="shared" si="23"/>
        <v>1800000</v>
      </c>
      <c r="L20" s="88">
        <v>375000</v>
      </c>
      <c r="M20" s="38">
        <f t="shared" si="24"/>
        <v>2175000</v>
      </c>
      <c r="N20" s="37"/>
      <c r="O20" s="43">
        <f t="shared" si="25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9"/>
        <v>Lý Thanh Hải</v>
      </c>
      <c r="D21" s="114" t="str">
        <f t="shared" si="20"/>
        <v>Công nhân</v>
      </c>
      <c r="E21" s="88">
        <f t="shared" si="21"/>
        <v>1800000</v>
      </c>
      <c r="F21" s="90">
        <f>VLOOKUP(B21,'CC -5'!$B$8:$AS$27,36,0)</f>
        <v>26</v>
      </c>
      <c r="G21" s="143">
        <f>ROUND(E21/$Q$2*F21,0)</f>
        <v>1800000</v>
      </c>
      <c r="H21" s="90">
        <f>(VLOOKUP(B21,'CC -5'!$B$8:$AS$27,37,0)+VLOOKUP(B21,'CC -5'!$B$8:$AS$27,38,0))</f>
        <v>0</v>
      </c>
      <c r="I21" s="143">
        <f>ROUND(E21/$Q$2*H21,0)</f>
        <v>0</v>
      </c>
      <c r="J21" s="144">
        <f t="shared" si="22"/>
        <v>26</v>
      </c>
      <c r="K21" s="37">
        <f t="shared" si="23"/>
        <v>1800000</v>
      </c>
      <c r="L21" s="88">
        <v>375000</v>
      </c>
      <c r="M21" s="38">
        <f t="shared" si="24"/>
        <v>2175000</v>
      </c>
      <c r="N21" s="37"/>
      <c r="O21" s="43">
        <f t="shared" si="25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 t="shared" ref="G23:O23" si="26">SUM(G15:G22)</f>
        <v>11200000</v>
      </c>
      <c r="H23" s="138"/>
      <c r="I23" s="138">
        <f t="shared" si="26"/>
        <v>0</v>
      </c>
      <c r="J23" s="138"/>
      <c r="K23" s="138">
        <f t="shared" si="26"/>
        <v>11200000</v>
      </c>
      <c r="L23" s="138">
        <f t="shared" si="26"/>
        <v>2250000</v>
      </c>
      <c r="M23" s="138">
        <f t="shared" si="26"/>
        <v>13450000</v>
      </c>
      <c r="N23" s="138">
        <f t="shared" si="26"/>
        <v>0</v>
      </c>
      <c r="O23" s="138">
        <f t="shared" si="26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05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L5 L26 J6:K7 L7 A29:P62 Q35:Q62 N22:O22 R29:IG62 S10:S13 J22:L22 AB15:IG15 R14:IG14 A10:B14 D23:P23 D14:P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Q2" name="Range1_2_2_1_1"/>
  </protectedRanges>
  <autoFilter ref="A7:AA10"/>
  <mergeCells count="19">
    <mergeCell ref="A14:D14"/>
    <mergeCell ref="A23:D23"/>
    <mergeCell ref="D1:M1"/>
    <mergeCell ref="A5:A7"/>
    <mergeCell ref="L5:L7"/>
    <mergeCell ref="B5:B7"/>
    <mergeCell ref="F6:G6"/>
    <mergeCell ref="C5:C7"/>
    <mergeCell ref="D5:D7"/>
    <mergeCell ref="F5:K5"/>
    <mergeCell ref="K6:K7"/>
    <mergeCell ref="J6:J7"/>
    <mergeCell ref="H6:I6"/>
    <mergeCell ref="E5:E7"/>
    <mergeCell ref="O5:O7"/>
    <mergeCell ref="M5:M7"/>
    <mergeCell ref="N1:P1"/>
    <mergeCell ref="N5:N7"/>
    <mergeCell ref="P5:P7"/>
  </mergeCells>
  <phoneticPr fontId="47" type="noConversion"/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9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F22" sqref="F22:AI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88" customWidth="1"/>
    <col min="5" max="5" width="7.140625" style="2" customWidth="1"/>
    <col min="6" max="33" width="3.42578125" style="121" customWidth="1"/>
    <col min="34" max="35" width="3.42578125" style="122" customWidth="1"/>
    <col min="36" max="36" width="3.42578125" style="122" hidden="1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06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52" t="s">
        <v>73</v>
      </c>
      <c r="AN1" s="253"/>
      <c r="AO1" s="253"/>
      <c r="AP1" s="253"/>
      <c r="AQ1" s="253"/>
      <c r="AR1" s="253"/>
      <c r="AS1" s="254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41061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41061</v>
      </c>
      <c r="G5" s="116">
        <f t="shared" ref="G5:AJ5" si="0">F5+1</f>
        <v>41062</v>
      </c>
      <c r="H5" s="116">
        <f t="shared" si="0"/>
        <v>41063</v>
      </c>
      <c r="I5" s="116">
        <f t="shared" si="0"/>
        <v>41064</v>
      </c>
      <c r="J5" s="116">
        <f t="shared" si="0"/>
        <v>41065</v>
      </c>
      <c r="K5" s="116">
        <f t="shared" si="0"/>
        <v>41066</v>
      </c>
      <c r="L5" s="116">
        <f t="shared" si="0"/>
        <v>41067</v>
      </c>
      <c r="M5" s="116">
        <f t="shared" si="0"/>
        <v>41068</v>
      </c>
      <c r="N5" s="116">
        <f t="shared" si="0"/>
        <v>41069</v>
      </c>
      <c r="O5" s="116">
        <f t="shared" si="0"/>
        <v>41070</v>
      </c>
      <c r="P5" s="116">
        <f t="shared" si="0"/>
        <v>41071</v>
      </c>
      <c r="Q5" s="116">
        <f t="shared" si="0"/>
        <v>41072</v>
      </c>
      <c r="R5" s="116">
        <f t="shared" si="0"/>
        <v>41073</v>
      </c>
      <c r="S5" s="116">
        <f t="shared" si="0"/>
        <v>41074</v>
      </c>
      <c r="T5" s="116">
        <f t="shared" si="0"/>
        <v>41075</v>
      </c>
      <c r="U5" s="116">
        <f t="shared" si="0"/>
        <v>41076</v>
      </c>
      <c r="V5" s="116">
        <f t="shared" si="0"/>
        <v>41077</v>
      </c>
      <c r="W5" s="116">
        <f t="shared" si="0"/>
        <v>41078</v>
      </c>
      <c r="X5" s="116">
        <f t="shared" si="0"/>
        <v>41079</v>
      </c>
      <c r="Y5" s="116">
        <f t="shared" si="0"/>
        <v>41080</v>
      </c>
      <c r="Z5" s="116">
        <f t="shared" si="0"/>
        <v>41081</v>
      </c>
      <c r="AA5" s="116">
        <f t="shared" si="0"/>
        <v>41082</v>
      </c>
      <c r="AB5" s="116">
        <f t="shared" si="0"/>
        <v>41083</v>
      </c>
      <c r="AC5" s="116">
        <f t="shared" si="0"/>
        <v>41084</v>
      </c>
      <c r="AD5" s="116">
        <f t="shared" si="0"/>
        <v>41085</v>
      </c>
      <c r="AE5" s="116">
        <f t="shared" si="0"/>
        <v>41086</v>
      </c>
      <c r="AF5" s="116">
        <f t="shared" si="0"/>
        <v>41087</v>
      </c>
      <c r="AG5" s="116">
        <f t="shared" si="0"/>
        <v>41088</v>
      </c>
      <c r="AH5" s="116">
        <f>AG5+1</f>
        <v>41089</v>
      </c>
      <c r="AI5" s="116">
        <f t="shared" si="0"/>
        <v>41090</v>
      </c>
      <c r="AJ5" s="116">
        <f t="shared" si="0"/>
        <v>41091</v>
      </c>
      <c r="AK5" s="258" t="s">
        <v>11</v>
      </c>
      <c r="AL5" s="259"/>
      <c r="AM5" s="260"/>
      <c r="AN5" s="261" t="s">
        <v>34</v>
      </c>
      <c r="AO5" s="261" t="s">
        <v>30</v>
      </c>
      <c r="AP5" s="261" t="s">
        <v>31</v>
      </c>
      <c r="AQ5" s="261" t="s">
        <v>32</v>
      </c>
      <c r="AR5" s="261" t="s">
        <v>33</v>
      </c>
      <c r="AS5" s="257" t="s">
        <v>0</v>
      </c>
      <c r="AT5" s="25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T.Sáu</v>
      </c>
      <c r="G6" s="171" t="str">
        <f t="shared" ref="G6:AJ6" si="1">CHOOSE(WEEKDAY(G5),"C.Nhật","T.Hai","T.Ba","T.Tư","T.Năm","T.Sáu","T.Bảy")</f>
        <v>T.Bảy</v>
      </c>
      <c r="H6" s="171" t="str">
        <f t="shared" si="1"/>
        <v>C.Nhật</v>
      </c>
      <c r="I6" s="171" t="str">
        <f t="shared" si="1"/>
        <v>T.Hai</v>
      </c>
      <c r="J6" s="171" t="str">
        <f t="shared" si="1"/>
        <v>T.Ba</v>
      </c>
      <c r="K6" s="171" t="str">
        <f t="shared" si="1"/>
        <v>T.Tư</v>
      </c>
      <c r="L6" s="171" t="str">
        <f t="shared" si="1"/>
        <v>T.Năm</v>
      </c>
      <c r="M6" s="171" t="str">
        <f t="shared" si="1"/>
        <v>T.Sáu</v>
      </c>
      <c r="N6" s="171" t="str">
        <f t="shared" si="1"/>
        <v>T.Bảy</v>
      </c>
      <c r="O6" s="171" t="str">
        <f t="shared" si="1"/>
        <v>C.Nhật</v>
      </c>
      <c r="P6" s="171" t="str">
        <f t="shared" si="1"/>
        <v>T.Hai</v>
      </c>
      <c r="Q6" s="171" t="str">
        <f t="shared" si="1"/>
        <v>T.Ba</v>
      </c>
      <c r="R6" s="171" t="str">
        <f t="shared" si="1"/>
        <v>T.Tư</v>
      </c>
      <c r="S6" s="171" t="str">
        <f t="shared" si="1"/>
        <v>T.Năm</v>
      </c>
      <c r="T6" s="171" t="str">
        <f t="shared" si="1"/>
        <v>T.Sáu</v>
      </c>
      <c r="U6" s="171" t="str">
        <f t="shared" si="1"/>
        <v>T.Bảy</v>
      </c>
      <c r="V6" s="171" t="str">
        <f t="shared" si="1"/>
        <v>C.Nhật</v>
      </c>
      <c r="W6" s="171" t="str">
        <f t="shared" si="1"/>
        <v>T.Hai</v>
      </c>
      <c r="X6" s="171" t="str">
        <f t="shared" si="1"/>
        <v>T.Ba</v>
      </c>
      <c r="Y6" s="171" t="str">
        <f t="shared" si="1"/>
        <v>T.Tư</v>
      </c>
      <c r="Z6" s="171" t="str">
        <f t="shared" si="1"/>
        <v>T.Năm</v>
      </c>
      <c r="AA6" s="171" t="str">
        <f t="shared" si="1"/>
        <v>T.Sáu</v>
      </c>
      <c r="AB6" s="171" t="str">
        <f t="shared" si="1"/>
        <v>T.Bảy</v>
      </c>
      <c r="AC6" s="171" t="str">
        <f t="shared" si="1"/>
        <v>C.Nhật</v>
      </c>
      <c r="AD6" s="171" t="str">
        <f t="shared" si="1"/>
        <v>T.Hai</v>
      </c>
      <c r="AE6" s="171" t="str">
        <f t="shared" si="1"/>
        <v>T.Ba</v>
      </c>
      <c r="AF6" s="171" t="str">
        <f t="shared" si="1"/>
        <v>T.Tư</v>
      </c>
      <c r="AG6" s="171" t="str">
        <f t="shared" si="1"/>
        <v>T.Năm</v>
      </c>
      <c r="AH6" s="171" t="str">
        <f t="shared" si="1"/>
        <v>T.Sáu</v>
      </c>
      <c r="AI6" s="171" t="str">
        <f t="shared" si="1"/>
        <v>T.Bảy</v>
      </c>
      <c r="AJ6" s="171" t="str">
        <f t="shared" si="1"/>
        <v>C.Nhật</v>
      </c>
      <c r="AK6" s="172" t="s">
        <v>12</v>
      </c>
      <c r="AL6" s="172" t="s">
        <v>25</v>
      </c>
      <c r="AM6" s="173" t="s">
        <v>13</v>
      </c>
      <c r="AN6" s="262"/>
      <c r="AO6" s="262"/>
      <c r="AP6" s="262"/>
      <c r="AQ6" s="262"/>
      <c r="AR6" s="262"/>
      <c r="AS6" s="256"/>
      <c r="AT6" s="251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190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>
        <v>8</v>
      </c>
      <c r="G9" s="141">
        <v>8</v>
      </c>
      <c r="H9" s="141"/>
      <c r="I9" s="141">
        <v>8</v>
      </c>
      <c r="J9" s="141">
        <v>8</v>
      </c>
      <c r="K9" s="141">
        <v>8</v>
      </c>
      <c r="L9" s="141">
        <v>8</v>
      </c>
      <c r="M9" s="141">
        <v>8</v>
      </c>
      <c r="N9" s="141">
        <v>8</v>
      </c>
      <c r="O9" s="141"/>
      <c r="P9" s="141">
        <v>8</v>
      </c>
      <c r="Q9" s="141">
        <v>8</v>
      </c>
      <c r="R9" s="141">
        <v>8</v>
      </c>
      <c r="S9" s="141">
        <v>8</v>
      </c>
      <c r="T9" s="141">
        <v>8</v>
      </c>
      <c r="U9" s="141">
        <v>8</v>
      </c>
      <c r="V9" s="141"/>
      <c r="W9" s="141">
        <v>8</v>
      </c>
      <c r="X9" s="141">
        <v>8</v>
      </c>
      <c r="Y9" s="141">
        <v>8</v>
      </c>
      <c r="Z9" s="141">
        <v>8</v>
      </c>
      <c r="AA9" s="141">
        <v>8</v>
      </c>
      <c r="AB9" s="141">
        <v>8</v>
      </c>
      <c r="AC9" s="141"/>
      <c r="AD9" s="141">
        <v>8</v>
      </c>
      <c r="AE9" s="141">
        <v>8</v>
      </c>
      <c r="AF9" s="141">
        <v>8</v>
      </c>
      <c r="AG9" s="141">
        <v>8</v>
      </c>
      <c r="AH9" s="141">
        <v>8</v>
      </c>
      <c r="AI9" s="141">
        <v>8</v>
      </c>
      <c r="AJ9" s="141"/>
      <c r="AK9" s="247">
        <f>((SUM(F9:AJ9))/8)-(SUMIF($F$6:$AJ$6,"C.Nhật",F9:AJ9)/8)</f>
        <v>26</v>
      </c>
      <c r="AL9" s="247">
        <f>SUM(F10:AJ10)/8*1.5</f>
        <v>0</v>
      </c>
      <c r="AM9" s="249">
        <f>SUMIF($F$6:$AJ$6,"C.Nhật",$F9:$AJ10)/8*2</f>
        <v>0</v>
      </c>
      <c r="AN9" s="235">
        <f>SUM(AK9:AM10)</f>
        <v>26</v>
      </c>
      <c r="AO9" s="237">
        <v>0</v>
      </c>
      <c r="AP9" s="235"/>
      <c r="AQ9" s="235"/>
      <c r="AR9" s="235"/>
      <c r="AS9" s="239"/>
      <c r="AT9" s="190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48"/>
      <c r="AL10" s="248"/>
      <c r="AM10" s="250"/>
      <c r="AN10" s="236"/>
      <c r="AO10" s="238"/>
      <c r="AP10" s="236"/>
      <c r="AQ10" s="236"/>
      <c r="AR10" s="236"/>
      <c r="AS10" s="240"/>
      <c r="AT10" s="190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1">
        <f>A7+1</f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>
        <v>8</v>
      </c>
      <c r="G11" s="141">
        <v>8</v>
      </c>
      <c r="H11" s="141"/>
      <c r="I11" s="141">
        <v>8</v>
      </c>
      <c r="J11" s="141">
        <v>8</v>
      </c>
      <c r="K11" s="141">
        <v>8</v>
      </c>
      <c r="L11" s="141">
        <v>8</v>
      </c>
      <c r="M11" s="141">
        <v>8</v>
      </c>
      <c r="N11" s="141">
        <v>8</v>
      </c>
      <c r="O11" s="141"/>
      <c r="P11" s="141">
        <v>8</v>
      </c>
      <c r="Q11" s="141">
        <v>8</v>
      </c>
      <c r="R11" s="141">
        <v>8</v>
      </c>
      <c r="S11" s="141">
        <v>8</v>
      </c>
      <c r="T11" s="141">
        <v>8</v>
      </c>
      <c r="U11" s="141">
        <v>8</v>
      </c>
      <c r="V11" s="141"/>
      <c r="W11" s="141">
        <v>8</v>
      </c>
      <c r="X11" s="141">
        <v>8</v>
      </c>
      <c r="Y11" s="141">
        <v>8</v>
      </c>
      <c r="Z11" s="141">
        <v>8</v>
      </c>
      <c r="AA11" s="141">
        <v>8</v>
      </c>
      <c r="AB11" s="141">
        <v>8</v>
      </c>
      <c r="AC11" s="141"/>
      <c r="AD11" s="141">
        <v>8</v>
      </c>
      <c r="AE11" s="141">
        <v>8</v>
      </c>
      <c r="AF11" s="141">
        <v>8</v>
      </c>
      <c r="AG11" s="141">
        <v>8</v>
      </c>
      <c r="AH11" s="141">
        <v>8</v>
      </c>
      <c r="AI11" s="141">
        <v>8</v>
      </c>
      <c r="AJ11" s="141"/>
      <c r="AK11" s="247">
        <f t="shared" ref="AK11" si="2">((SUM(F11:AJ11))/8)-(SUMIF($F$6:$AJ$6,"C.Nhật",F11:AJ11)/8)</f>
        <v>26</v>
      </c>
      <c r="AL11" s="247">
        <f t="shared" ref="AL11" si="3">SUM(F12:AJ12)/8*1.5</f>
        <v>0</v>
      </c>
      <c r="AM11" s="249">
        <f t="shared" ref="AM11:AM13" si="4">SUMIF($F$6:$AJ$6,"C.Nhật",$F11:$AJ12)/8*2</f>
        <v>0</v>
      </c>
      <c r="AN11" s="235">
        <f t="shared" ref="AN11" si="5">SUM(AK11:AM12)</f>
        <v>26</v>
      </c>
      <c r="AO11" s="237">
        <v>0</v>
      </c>
      <c r="AP11" s="235"/>
      <c r="AQ11" s="235"/>
      <c r="AR11" s="235"/>
      <c r="AS11" s="239"/>
      <c r="AT11" s="194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48"/>
      <c r="AL12" s="248"/>
      <c r="AM12" s="250"/>
      <c r="AN12" s="236"/>
      <c r="AO12" s="238"/>
      <c r="AP12" s="236"/>
      <c r="AQ12" s="236"/>
      <c r="AR12" s="236"/>
      <c r="AS12" s="240"/>
      <c r="AT12" s="194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1">
        <f>A9+1</f>
        <v>2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>
        <v>8</v>
      </c>
      <c r="G13" s="141">
        <v>8</v>
      </c>
      <c r="H13" s="141"/>
      <c r="I13" s="141">
        <v>8</v>
      </c>
      <c r="J13" s="141">
        <v>8</v>
      </c>
      <c r="K13" s="141">
        <v>8</v>
      </c>
      <c r="L13" s="141">
        <v>8</v>
      </c>
      <c r="M13" s="141">
        <v>8</v>
      </c>
      <c r="N13" s="141">
        <v>8</v>
      </c>
      <c r="O13" s="141"/>
      <c r="P13" s="141">
        <v>8</v>
      </c>
      <c r="Q13" s="141">
        <v>8</v>
      </c>
      <c r="R13" s="141">
        <v>8</v>
      </c>
      <c r="S13" s="141">
        <v>8</v>
      </c>
      <c r="T13" s="141">
        <v>8</v>
      </c>
      <c r="U13" s="141">
        <v>8</v>
      </c>
      <c r="V13" s="141"/>
      <c r="W13" s="141">
        <v>8</v>
      </c>
      <c r="X13" s="141">
        <v>8</v>
      </c>
      <c r="Y13" s="141">
        <v>8</v>
      </c>
      <c r="Z13" s="141">
        <v>8</v>
      </c>
      <c r="AA13" s="141">
        <v>8</v>
      </c>
      <c r="AB13" s="141">
        <v>8</v>
      </c>
      <c r="AC13" s="141"/>
      <c r="AD13" s="141">
        <v>8</v>
      </c>
      <c r="AE13" s="141">
        <v>8</v>
      </c>
      <c r="AF13" s="141">
        <v>8</v>
      </c>
      <c r="AG13" s="141">
        <v>8</v>
      </c>
      <c r="AH13" s="141">
        <v>8</v>
      </c>
      <c r="AI13" s="141">
        <v>8</v>
      </c>
      <c r="AJ13" s="141"/>
      <c r="AK13" s="247">
        <f t="shared" ref="AK13" si="6">((SUM(F13:AJ13))/8)-(SUMIF($F$6:$AJ$6,"C.Nhật",F13:AJ13)/8)</f>
        <v>26</v>
      </c>
      <c r="AL13" s="247">
        <f t="shared" ref="AL13" si="7">SUM(F14:AJ14)/8*1.5</f>
        <v>0</v>
      </c>
      <c r="AM13" s="249">
        <f t="shared" si="4"/>
        <v>0</v>
      </c>
      <c r="AN13" s="235">
        <f t="shared" ref="AN13" si="8">SUM(AK13:AM14)</f>
        <v>26</v>
      </c>
      <c r="AO13" s="237">
        <v>0</v>
      </c>
      <c r="AP13" s="235"/>
      <c r="AQ13" s="235"/>
      <c r="AR13" s="235"/>
      <c r="AS13" s="239"/>
      <c r="AT13" s="190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48"/>
      <c r="AL14" s="248"/>
      <c r="AM14" s="250"/>
      <c r="AN14" s="236"/>
      <c r="AO14" s="238"/>
      <c r="AP14" s="236"/>
      <c r="AQ14" s="236"/>
      <c r="AR14" s="236"/>
      <c r="AS14" s="240"/>
      <c r="AT14" s="190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>
        <v>8</v>
      </c>
      <c r="G16" s="141">
        <v>8</v>
      </c>
      <c r="H16" s="141"/>
      <c r="I16" s="141">
        <v>8</v>
      </c>
      <c r="J16" s="141">
        <v>8</v>
      </c>
      <c r="K16" s="141">
        <v>8</v>
      </c>
      <c r="L16" s="141">
        <v>8</v>
      </c>
      <c r="M16" s="141">
        <v>8</v>
      </c>
      <c r="N16" s="141">
        <v>8</v>
      </c>
      <c r="O16" s="141"/>
      <c r="P16" s="141">
        <v>8</v>
      </c>
      <c r="Q16" s="141">
        <v>8</v>
      </c>
      <c r="R16" s="141">
        <v>8</v>
      </c>
      <c r="S16" s="141">
        <v>8</v>
      </c>
      <c r="T16" s="141">
        <v>8</v>
      </c>
      <c r="U16" s="141">
        <v>8</v>
      </c>
      <c r="V16" s="141"/>
      <c r="W16" s="141">
        <v>8</v>
      </c>
      <c r="X16" s="141">
        <v>8</v>
      </c>
      <c r="Y16" s="141">
        <v>8</v>
      </c>
      <c r="Z16" s="141">
        <v>8</v>
      </c>
      <c r="AA16" s="141">
        <v>8</v>
      </c>
      <c r="AB16" s="141">
        <v>8</v>
      </c>
      <c r="AC16" s="141"/>
      <c r="AD16" s="141">
        <v>8</v>
      </c>
      <c r="AE16" s="141">
        <v>8</v>
      </c>
      <c r="AF16" s="141">
        <v>8</v>
      </c>
      <c r="AG16" s="141">
        <v>8</v>
      </c>
      <c r="AH16" s="141">
        <v>8</v>
      </c>
      <c r="AI16" s="141">
        <v>8</v>
      </c>
      <c r="AJ16" s="141"/>
      <c r="AK16" s="247">
        <f t="shared" ref="AK16" si="9">((SUM(F16:AJ16))/8)-(SUMIF($F$6:$AJ$6,"C.Nhật",F16:AJ16)/8)</f>
        <v>26</v>
      </c>
      <c r="AL16" s="247">
        <f t="shared" ref="AL16" si="10">SUM(F17:AJ17)/8*1.5</f>
        <v>0</v>
      </c>
      <c r="AM16" s="249">
        <f>SUMIF($F$6:$AJ$6,"C.Nhật",$F16:$AJ17)/8*2</f>
        <v>0</v>
      </c>
      <c r="AN16" s="235">
        <f>SUM(AK16:AM17)</f>
        <v>26</v>
      </c>
      <c r="AO16" s="237">
        <v>0</v>
      </c>
      <c r="AP16" s="235"/>
      <c r="AQ16" s="235"/>
      <c r="AR16" s="235"/>
      <c r="AS16" s="239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48"/>
      <c r="AL17" s="248"/>
      <c r="AM17" s="250"/>
      <c r="AN17" s="236"/>
      <c r="AO17" s="238"/>
      <c r="AP17" s="236"/>
      <c r="AQ17" s="236"/>
      <c r="AR17" s="236"/>
      <c r="AS17" s="240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1"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/>
      <c r="I18" s="141">
        <v>8</v>
      </c>
      <c r="J18" s="141">
        <v>8</v>
      </c>
      <c r="K18" s="141">
        <v>8</v>
      </c>
      <c r="L18" s="141">
        <v>8</v>
      </c>
      <c r="M18" s="141">
        <v>8</v>
      </c>
      <c r="N18" s="141">
        <v>8</v>
      </c>
      <c r="O18" s="141"/>
      <c r="P18" s="141">
        <v>8</v>
      </c>
      <c r="Q18" s="141">
        <v>8</v>
      </c>
      <c r="R18" s="141">
        <v>8</v>
      </c>
      <c r="S18" s="141">
        <v>8</v>
      </c>
      <c r="T18" s="141">
        <v>8</v>
      </c>
      <c r="U18" s="141">
        <v>8</v>
      </c>
      <c r="V18" s="141"/>
      <c r="W18" s="141">
        <v>8</v>
      </c>
      <c r="X18" s="141">
        <v>8</v>
      </c>
      <c r="Y18" s="141">
        <v>8</v>
      </c>
      <c r="Z18" s="141">
        <v>8</v>
      </c>
      <c r="AA18" s="141">
        <v>8</v>
      </c>
      <c r="AB18" s="141">
        <v>8</v>
      </c>
      <c r="AC18" s="141"/>
      <c r="AD18" s="141">
        <v>8</v>
      </c>
      <c r="AE18" s="141">
        <v>8</v>
      </c>
      <c r="AF18" s="141">
        <v>8</v>
      </c>
      <c r="AG18" s="141">
        <v>8</v>
      </c>
      <c r="AH18" s="141">
        <v>8</v>
      </c>
      <c r="AI18" s="141">
        <v>8</v>
      </c>
      <c r="AJ18" s="141"/>
      <c r="AK18" s="247">
        <f t="shared" ref="AK18" si="11">((SUM(F18:AJ18))/8)-(SUMIF($F$6:$AJ$6,"C.Nhật",F18:AJ18)/8)</f>
        <v>26</v>
      </c>
      <c r="AL18" s="247">
        <f t="shared" ref="AL18" si="12">SUM(F19:AJ19)/8*1.5</f>
        <v>0</v>
      </c>
      <c r="AM18" s="249">
        <f>SUMIF($F$6:$AJ$6,"C.Nhật",$F18:$AJ19)/8*2</f>
        <v>0</v>
      </c>
      <c r="AN18" s="235">
        <f t="shared" ref="AN18" si="13">SUM(AK18:AM19)</f>
        <v>26</v>
      </c>
      <c r="AO18" s="237">
        <v>0</v>
      </c>
      <c r="AP18" s="235"/>
      <c r="AQ18" s="235"/>
      <c r="AR18" s="235"/>
      <c r="AS18" s="239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48"/>
      <c r="AL19" s="248"/>
      <c r="AM19" s="250"/>
      <c r="AN19" s="236"/>
      <c r="AO19" s="238"/>
      <c r="AP19" s="236"/>
      <c r="AQ19" s="236"/>
      <c r="AR19" s="236"/>
      <c r="AS19" s="240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1"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>
        <v>8</v>
      </c>
      <c r="G20" s="141">
        <v>8</v>
      </c>
      <c r="H20" s="141"/>
      <c r="I20" s="141">
        <v>8</v>
      </c>
      <c r="J20" s="141">
        <v>8</v>
      </c>
      <c r="K20" s="141">
        <v>8</v>
      </c>
      <c r="L20" s="141">
        <v>8</v>
      </c>
      <c r="M20" s="141">
        <v>8</v>
      </c>
      <c r="N20" s="141">
        <v>8</v>
      </c>
      <c r="O20" s="141"/>
      <c r="P20" s="141">
        <v>8</v>
      </c>
      <c r="Q20" s="141">
        <v>8</v>
      </c>
      <c r="R20" s="141">
        <v>8</v>
      </c>
      <c r="S20" s="141">
        <v>8</v>
      </c>
      <c r="T20" s="141">
        <v>8</v>
      </c>
      <c r="U20" s="141">
        <v>8</v>
      </c>
      <c r="V20" s="141"/>
      <c r="W20" s="141">
        <v>8</v>
      </c>
      <c r="X20" s="141">
        <v>8</v>
      </c>
      <c r="Y20" s="141">
        <v>8</v>
      </c>
      <c r="Z20" s="141">
        <v>8</v>
      </c>
      <c r="AA20" s="141">
        <v>8</v>
      </c>
      <c r="AB20" s="141">
        <v>8</v>
      </c>
      <c r="AC20" s="141"/>
      <c r="AD20" s="141">
        <v>8</v>
      </c>
      <c r="AE20" s="141">
        <v>8</v>
      </c>
      <c r="AF20" s="141">
        <v>8</v>
      </c>
      <c r="AG20" s="141">
        <v>8</v>
      </c>
      <c r="AH20" s="141">
        <v>8</v>
      </c>
      <c r="AI20" s="141">
        <v>8</v>
      </c>
      <c r="AJ20" s="141"/>
      <c r="AK20" s="247">
        <f t="shared" ref="AK20" si="14">((SUM(F20:AJ20))/8)-(SUMIF($F$6:$AJ$6,"C.Nhật",F20:AJ20)/8)</f>
        <v>26</v>
      </c>
      <c r="AL20" s="247">
        <f t="shared" ref="AL20" si="15">SUM(F21:AJ21)/8*1.5</f>
        <v>0</v>
      </c>
      <c r="AM20" s="249">
        <f>SUMIF($F$6:$AJ$6,"C.Nhật",$F20:$AJ21)/8*2</f>
        <v>0</v>
      </c>
      <c r="AN20" s="235">
        <f t="shared" ref="AN20" si="16">SUM(AK20:AM21)</f>
        <v>26</v>
      </c>
      <c r="AO20" s="237">
        <v>0</v>
      </c>
      <c r="AP20" s="235"/>
      <c r="AQ20" s="235"/>
      <c r="AR20" s="235"/>
      <c r="AS20" s="239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48"/>
      <c r="AL21" s="248"/>
      <c r="AM21" s="250"/>
      <c r="AN21" s="236"/>
      <c r="AO21" s="238"/>
      <c r="AP21" s="236"/>
      <c r="AQ21" s="236"/>
      <c r="AR21" s="236"/>
      <c r="AS21" s="240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1"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>
        <v>8</v>
      </c>
      <c r="G22" s="141">
        <v>8</v>
      </c>
      <c r="H22" s="141"/>
      <c r="I22" s="141">
        <v>8</v>
      </c>
      <c r="J22" s="141">
        <v>8</v>
      </c>
      <c r="K22" s="141">
        <v>8</v>
      </c>
      <c r="L22" s="141">
        <v>8</v>
      </c>
      <c r="M22" s="141">
        <v>8</v>
      </c>
      <c r="N22" s="141">
        <v>8</v>
      </c>
      <c r="O22" s="141"/>
      <c r="P22" s="141">
        <v>8</v>
      </c>
      <c r="Q22" s="141">
        <v>8</v>
      </c>
      <c r="R22" s="141">
        <v>8</v>
      </c>
      <c r="S22" s="141">
        <v>8</v>
      </c>
      <c r="T22" s="141">
        <v>8</v>
      </c>
      <c r="U22" s="141">
        <v>8</v>
      </c>
      <c r="V22" s="141"/>
      <c r="W22" s="141">
        <v>8</v>
      </c>
      <c r="X22" s="141">
        <v>8</v>
      </c>
      <c r="Y22" s="141">
        <v>8</v>
      </c>
      <c r="Z22" s="141">
        <v>8</v>
      </c>
      <c r="AA22" s="141">
        <v>8</v>
      </c>
      <c r="AB22" s="141">
        <v>8</v>
      </c>
      <c r="AC22" s="141"/>
      <c r="AD22" s="141">
        <v>8</v>
      </c>
      <c r="AE22" s="141">
        <v>8</v>
      </c>
      <c r="AF22" s="141">
        <v>8</v>
      </c>
      <c r="AG22" s="141">
        <v>8</v>
      </c>
      <c r="AH22" s="141">
        <v>8</v>
      </c>
      <c r="AI22" s="141">
        <v>8</v>
      </c>
      <c r="AJ22" s="141"/>
      <c r="AK22" s="247">
        <f t="shared" ref="AK22" si="17">((SUM(F22:AJ22))/8)-(SUMIF($F$6:$AJ$6,"C.Nhật",F22:AJ22)/8)</f>
        <v>26</v>
      </c>
      <c r="AL22" s="247">
        <f t="shared" ref="AL22" si="18">SUM(F23:AJ23)/8*1.5</f>
        <v>0</v>
      </c>
      <c r="AM22" s="249">
        <f>SUMIF($F$6:$AJ$6,"C.Nhật",$F22:$AJ23)/8*2</f>
        <v>0</v>
      </c>
      <c r="AN22" s="235">
        <f>SUM(AK22:AM23)</f>
        <v>26</v>
      </c>
      <c r="AO22" s="237">
        <v>0</v>
      </c>
      <c r="AP22" s="235"/>
      <c r="AQ22" s="235"/>
      <c r="AR22" s="235"/>
      <c r="AS22" s="239"/>
      <c r="AT22" s="190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48"/>
      <c r="AL23" s="248"/>
      <c r="AM23" s="250"/>
      <c r="AN23" s="236"/>
      <c r="AO23" s="238"/>
      <c r="AP23" s="236"/>
      <c r="AQ23" s="236"/>
      <c r="AR23" s="236"/>
      <c r="AS23" s="240"/>
      <c r="AT23" s="190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1"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>
        <v>8</v>
      </c>
      <c r="G24" s="141">
        <v>8</v>
      </c>
      <c r="H24" s="141"/>
      <c r="I24" s="141">
        <v>8</v>
      </c>
      <c r="J24" s="141">
        <v>8</v>
      </c>
      <c r="K24" s="141">
        <v>8</v>
      </c>
      <c r="L24" s="141">
        <v>8</v>
      </c>
      <c r="M24" s="141">
        <v>8</v>
      </c>
      <c r="N24" s="141">
        <v>8</v>
      </c>
      <c r="O24" s="141"/>
      <c r="P24" s="141">
        <v>8</v>
      </c>
      <c r="Q24" s="141">
        <v>8</v>
      </c>
      <c r="R24" s="141">
        <v>8</v>
      </c>
      <c r="S24" s="141">
        <v>8</v>
      </c>
      <c r="T24" s="141">
        <v>8</v>
      </c>
      <c r="U24" s="141">
        <v>8</v>
      </c>
      <c r="V24" s="141"/>
      <c r="W24" s="141">
        <v>8</v>
      </c>
      <c r="X24" s="141">
        <v>8</v>
      </c>
      <c r="Y24" s="141">
        <v>8</v>
      </c>
      <c r="Z24" s="141">
        <v>8</v>
      </c>
      <c r="AA24" s="141">
        <v>8</v>
      </c>
      <c r="AB24" s="141">
        <v>8</v>
      </c>
      <c r="AC24" s="141"/>
      <c r="AD24" s="141">
        <v>8</v>
      </c>
      <c r="AE24" s="141">
        <v>8</v>
      </c>
      <c r="AF24" s="141">
        <v>8</v>
      </c>
      <c r="AG24" s="141">
        <v>8</v>
      </c>
      <c r="AH24" s="141">
        <v>8</v>
      </c>
      <c r="AI24" s="141">
        <v>8</v>
      </c>
      <c r="AJ24" s="141"/>
      <c r="AK24" s="247">
        <f t="shared" ref="AK24" si="19">((SUM(F24:AJ24))/8)-(SUMIF($F$6:$AJ$6,"C.Nhật",F24:AJ24)/8)</f>
        <v>26</v>
      </c>
      <c r="AL24" s="247">
        <f t="shared" ref="AL24" si="20">SUM(F25:AJ25)/8*1.5</f>
        <v>0</v>
      </c>
      <c r="AM24" s="249">
        <f>SUMIF($F$6:$AJ$6,"C.Nhật",$F24:$AJ25)/8*2</f>
        <v>0</v>
      </c>
      <c r="AN24" s="235">
        <f t="shared" ref="AN24" si="21">SUM(AK24:AM25)</f>
        <v>26</v>
      </c>
      <c r="AO24" s="237">
        <v>0</v>
      </c>
      <c r="AP24" s="235"/>
      <c r="AQ24" s="235"/>
      <c r="AR24" s="235"/>
      <c r="AS24" s="239"/>
      <c r="AT24" s="190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48"/>
      <c r="AL25" s="248"/>
      <c r="AM25" s="250"/>
      <c r="AN25" s="236"/>
      <c r="AO25" s="238"/>
      <c r="AP25" s="236"/>
      <c r="AQ25" s="236"/>
      <c r="AR25" s="236"/>
      <c r="AS25" s="240"/>
      <c r="AT25" s="190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1"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>
        <v>8</v>
      </c>
      <c r="G26" s="141">
        <v>8</v>
      </c>
      <c r="H26" s="141"/>
      <c r="I26" s="141">
        <v>8</v>
      </c>
      <c r="J26" s="141">
        <v>8</v>
      </c>
      <c r="K26" s="141">
        <v>8</v>
      </c>
      <c r="L26" s="141">
        <v>8</v>
      </c>
      <c r="M26" s="141">
        <v>8</v>
      </c>
      <c r="N26" s="141">
        <v>8</v>
      </c>
      <c r="O26" s="141"/>
      <c r="P26" s="141">
        <v>8</v>
      </c>
      <c r="Q26" s="141">
        <v>8</v>
      </c>
      <c r="R26" s="141">
        <v>8</v>
      </c>
      <c r="S26" s="141">
        <v>8</v>
      </c>
      <c r="T26" s="141">
        <v>8</v>
      </c>
      <c r="U26" s="141">
        <v>8</v>
      </c>
      <c r="V26" s="141"/>
      <c r="W26" s="141">
        <v>8</v>
      </c>
      <c r="X26" s="141">
        <v>8</v>
      </c>
      <c r="Y26" s="141">
        <v>8</v>
      </c>
      <c r="Z26" s="141">
        <v>8</v>
      </c>
      <c r="AA26" s="141">
        <v>8</v>
      </c>
      <c r="AB26" s="141">
        <v>8</v>
      </c>
      <c r="AC26" s="141"/>
      <c r="AD26" s="141">
        <v>8</v>
      </c>
      <c r="AE26" s="141">
        <v>8</v>
      </c>
      <c r="AF26" s="141">
        <v>8</v>
      </c>
      <c r="AG26" s="141">
        <v>8</v>
      </c>
      <c r="AH26" s="141">
        <v>8</v>
      </c>
      <c r="AI26" s="141">
        <v>8</v>
      </c>
      <c r="AJ26" s="141"/>
      <c r="AK26" s="247">
        <f t="shared" ref="AK26" si="22">((SUM(F26:AJ26))/8)-(SUMIF($F$6:$AJ$6,"C.Nhật",F26:AJ26)/8)</f>
        <v>26</v>
      </c>
      <c r="AL26" s="247">
        <f t="shared" ref="AL26" si="23">SUM(F27:AJ27)/8*1.5</f>
        <v>0</v>
      </c>
      <c r="AM26" s="249">
        <f>SUMIF($F$6:$AJ$6,"C.Nhật",$F26:$AJ27)/8*2</f>
        <v>0</v>
      </c>
      <c r="AN26" s="235">
        <f t="shared" ref="AN26" si="24">SUM(AK26:AM27)</f>
        <v>26</v>
      </c>
      <c r="AO26" s="237">
        <v>0</v>
      </c>
      <c r="AP26" s="235"/>
      <c r="AQ26" s="235"/>
      <c r="AR26" s="235"/>
      <c r="AS26" s="239"/>
      <c r="AT26" s="190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48"/>
      <c r="AL27" s="248"/>
      <c r="AM27" s="250"/>
      <c r="AN27" s="236"/>
      <c r="AO27" s="238"/>
      <c r="AP27" s="236"/>
      <c r="AQ27" s="236"/>
      <c r="AR27" s="236"/>
      <c r="AS27" s="240"/>
      <c r="AT27" s="190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46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46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46" s="71" customFormat="1" ht="12.75">
      <c r="A35" s="2"/>
      <c r="B35" s="2" t="s">
        <v>0</v>
      </c>
      <c r="C35" s="2"/>
      <c r="D35" s="188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46" s="71" customFormat="1" ht="12.75">
      <c r="A36" s="2"/>
      <c r="B36" s="2"/>
      <c r="C36" s="2" t="s">
        <v>35</v>
      </c>
      <c r="D36" s="188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46" ht="15" customHeight="1">
      <c r="C37" s="2" t="s">
        <v>36</v>
      </c>
    </row>
    <row r="38" spans="1:46" ht="15" customHeight="1">
      <c r="C38" s="2" t="s">
        <v>37</v>
      </c>
    </row>
    <row r="39" spans="1:46" ht="15" customHeight="1">
      <c r="C39" s="2" t="s">
        <v>38</v>
      </c>
    </row>
    <row r="40" spans="1:46" ht="15" customHeight="1">
      <c r="C40" s="2" t="s">
        <v>39</v>
      </c>
    </row>
    <row r="41" spans="1:46" ht="15" customHeight="1">
      <c r="C41" s="2" t="s">
        <v>40</v>
      </c>
    </row>
    <row r="42" spans="1:46" ht="15" customHeight="1">
      <c r="C42" s="2" t="s">
        <v>41</v>
      </c>
    </row>
    <row r="43" spans="1:46" ht="15" customHeight="1">
      <c r="C43" s="2" t="s">
        <v>42</v>
      </c>
    </row>
    <row r="44" spans="1:46" ht="15" customHeight="1">
      <c r="C44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C11:C12"/>
    <mergeCell ref="D11:D12"/>
    <mergeCell ref="AK11:AK12"/>
    <mergeCell ref="AL11:AL12"/>
    <mergeCell ref="AM11:AM12"/>
    <mergeCell ref="AN11:AN12"/>
    <mergeCell ref="AO11:AO12"/>
    <mergeCell ref="AS24:AS25"/>
    <mergeCell ref="A26:A27"/>
    <mergeCell ref="B26:B27"/>
    <mergeCell ref="C26:C27"/>
    <mergeCell ref="D26:D27"/>
    <mergeCell ref="AK26:AK27"/>
    <mergeCell ref="AL26:AL27"/>
    <mergeCell ref="AS26:AS27"/>
    <mergeCell ref="AM26:AM27"/>
    <mergeCell ref="AN26:AN27"/>
    <mergeCell ref="AO26:AO27"/>
    <mergeCell ref="AP26:AP27"/>
    <mergeCell ref="AQ26:AQ27"/>
    <mergeCell ref="AR26:AR27"/>
    <mergeCell ref="A24:A25"/>
    <mergeCell ref="B24:B25"/>
    <mergeCell ref="AN24:AN25"/>
    <mergeCell ref="AO24:AO25"/>
    <mergeCell ref="AP24:AP25"/>
    <mergeCell ref="AQ24:AQ25"/>
    <mergeCell ref="AR24:AR25"/>
    <mergeCell ref="C24:C25"/>
    <mergeCell ref="D24:D25"/>
    <mergeCell ref="AK24:AK25"/>
    <mergeCell ref="AL24:AL25"/>
    <mergeCell ref="AM24:AM25"/>
    <mergeCell ref="A22:A23"/>
    <mergeCell ref="B22:B23"/>
    <mergeCell ref="C22:C23"/>
    <mergeCell ref="D22:D23"/>
    <mergeCell ref="AK22:AK23"/>
    <mergeCell ref="AL22:AL23"/>
    <mergeCell ref="AS22:AS23"/>
    <mergeCell ref="AM22:AM23"/>
    <mergeCell ref="AN22:AN23"/>
    <mergeCell ref="AO22:AO23"/>
    <mergeCell ref="AP22:AP23"/>
    <mergeCell ref="AQ22:AQ23"/>
    <mergeCell ref="AR22:AR23"/>
    <mergeCell ref="B13:B14"/>
    <mergeCell ref="C13:C14"/>
    <mergeCell ref="D13:D14"/>
    <mergeCell ref="AK13:AK14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Q13:AQ14"/>
    <mergeCell ref="AR13:AR14"/>
    <mergeCell ref="AS13:AS14"/>
    <mergeCell ref="AP11:AP12"/>
    <mergeCell ref="AQ11:AQ12"/>
    <mergeCell ref="AR11:AR12"/>
    <mergeCell ref="AS11:AS12"/>
    <mergeCell ref="A11:A12"/>
    <mergeCell ref="B11:B12"/>
    <mergeCell ref="D16:D17"/>
    <mergeCell ref="AK16:AK17"/>
    <mergeCell ref="AP13:AP14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L13:AL14"/>
    <mergeCell ref="AM13:AM14"/>
    <mergeCell ref="AN13:AN14"/>
    <mergeCell ref="AO13:AO14"/>
    <mergeCell ref="AM9:AM10"/>
    <mergeCell ref="AN9:AN10"/>
    <mergeCell ref="AO9:AO10"/>
    <mergeCell ref="A13:A14"/>
    <mergeCell ref="AQ16:AQ17"/>
    <mergeCell ref="AR16:AR17"/>
    <mergeCell ref="AS16:AS17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L16:AL17"/>
    <mergeCell ref="AM16:AM17"/>
    <mergeCell ref="AN16:AN17"/>
    <mergeCell ref="AO16:AO17"/>
    <mergeCell ref="AP16:AP17"/>
    <mergeCell ref="A16:A17"/>
    <mergeCell ref="B16:B17"/>
    <mergeCell ref="C16:C17"/>
    <mergeCell ref="AQ20:AQ21"/>
    <mergeCell ref="AR20:AR21"/>
    <mergeCell ref="AS20:AS21"/>
    <mergeCell ref="AL20:AL21"/>
    <mergeCell ref="AM20:AM21"/>
    <mergeCell ref="AN20:AN21"/>
    <mergeCell ref="AO20:AO21"/>
    <mergeCell ref="AP20:AP21"/>
    <mergeCell ref="A20:A21"/>
    <mergeCell ref="B20:B21"/>
    <mergeCell ref="C20:C21"/>
    <mergeCell ref="D20:D21"/>
    <mergeCell ref="AK20:AK21"/>
  </mergeCells>
  <conditionalFormatting sqref="F5:AJ6 AJ22:AJ27 AJ13:AJ14 F9:AJ10 F11:AI14">
    <cfRule type="expression" dxfId="119" priority="25" stopIfTrue="1">
      <formula>IF(WEEKDAY(F$5)=1,TRUE,FALSE)</formula>
    </cfRule>
  </conditionalFormatting>
  <conditionalFormatting sqref="AJ13:AJ14 F9:AJ10 F11:AI14">
    <cfRule type="expression" dxfId="118" priority="24" stopIfTrue="1">
      <formula>IF(WEEKDAY(F$5)=1,TRUE,FALSE)</formula>
    </cfRule>
  </conditionalFormatting>
  <conditionalFormatting sqref="AJ22:AJ27">
    <cfRule type="expression" dxfId="117" priority="23" stopIfTrue="1">
      <formula>IF(WEEKDAY(AJ$5)=1,TRUE,FALSE)</formula>
    </cfRule>
  </conditionalFormatting>
  <conditionalFormatting sqref="AJ22:AJ27">
    <cfRule type="expression" dxfId="116" priority="22" stopIfTrue="1">
      <formula>IF(WEEKDAY(AJ$5)=1,TRUE,FALSE)</formula>
    </cfRule>
  </conditionalFormatting>
  <conditionalFormatting sqref="AJ22:AJ27">
    <cfRule type="expression" dxfId="115" priority="20" stopIfTrue="1">
      <formula>IF(WEEKDAY(AJ$5)=1,TRUE,FALSE)</formula>
    </cfRule>
  </conditionalFormatting>
  <conditionalFormatting sqref="AJ22:AJ27">
    <cfRule type="expression" dxfId="114" priority="18" stopIfTrue="1">
      <formula>IF(WEEKDAY(AJ$5)=1,TRUE,FALSE)</formula>
    </cfRule>
  </conditionalFormatting>
  <conditionalFormatting sqref="AJ22:AJ27">
    <cfRule type="expression" dxfId="113" priority="17" stopIfTrue="1">
      <formula>IF(WEEKDAY(AJ$5)=1,TRUE,FALSE)</formula>
    </cfRule>
  </conditionalFormatting>
  <conditionalFormatting sqref="AJ22:AJ27">
    <cfRule type="expression" dxfId="112" priority="16" stopIfTrue="1">
      <formula>IF(WEEKDAY(AJ$5)=1,TRUE,FALSE)</formula>
    </cfRule>
  </conditionalFormatting>
  <conditionalFormatting sqref="AJ11:AJ12">
    <cfRule type="expression" dxfId="111" priority="15" stopIfTrue="1">
      <formula>IF(WEEKDAY(AJ$5)=1,TRUE,FALSE)</formula>
    </cfRule>
  </conditionalFormatting>
  <conditionalFormatting sqref="AJ11:AJ12">
    <cfRule type="expression" dxfId="110" priority="14" stopIfTrue="1">
      <formula>IF(WEEKDAY(AJ$5)=1,TRUE,FALSE)</formula>
    </cfRule>
  </conditionalFormatting>
  <conditionalFormatting sqref="AJ16:AJ21">
    <cfRule type="expression" dxfId="109" priority="13" stopIfTrue="1">
      <formula>IF(WEEKDAY(AJ$5)=1,TRUE,FALSE)</formula>
    </cfRule>
  </conditionalFormatting>
  <conditionalFormatting sqref="AJ16:AJ21">
    <cfRule type="expression" dxfId="108" priority="12" stopIfTrue="1">
      <formula>IF(WEEKDAY(AJ$5)=1,TRUE,FALSE)</formula>
    </cfRule>
  </conditionalFormatting>
  <conditionalFormatting sqref="AJ16:AJ21">
    <cfRule type="expression" dxfId="107" priority="11" stopIfTrue="1">
      <formula>IF(WEEKDAY(AJ$5)=1,TRUE,FALSE)</formula>
    </cfRule>
  </conditionalFormatting>
  <conditionalFormatting sqref="AJ16:AJ21">
    <cfRule type="expression" dxfId="106" priority="9" stopIfTrue="1">
      <formula>IF(WEEKDAY(AJ$5)=1,TRUE,FALSE)</formula>
    </cfRule>
  </conditionalFormatting>
  <conditionalFormatting sqref="AJ16:AJ21">
    <cfRule type="expression" dxfId="105" priority="7" stopIfTrue="1">
      <formula>IF(WEEKDAY(AJ$5)=1,TRUE,FALSE)</formula>
    </cfRule>
  </conditionalFormatting>
  <conditionalFormatting sqref="AJ16:AJ21">
    <cfRule type="expression" dxfId="104" priority="6" stopIfTrue="1">
      <formula>IF(WEEKDAY(AJ$5)=1,TRUE,FALSE)</formula>
    </cfRule>
  </conditionalFormatting>
  <conditionalFormatting sqref="AJ16:AJ21">
    <cfRule type="expression" dxfId="103" priority="5" stopIfTrue="1">
      <formula>IF(WEEKDAY(AJ$5)=1,TRUE,FALSE)</formula>
    </cfRule>
  </conditionalFormatting>
  <conditionalFormatting sqref="F16:AI21">
    <cfRule type="expression" dxfId="102" priority="4" stopIfTrue="1">
      <formula>IF(WEEKDAY(F$5)=1,TRUE,FALSE)</formula>
    </cfRule>
  </conditionalFormatting>
  <conditionalFormatting sqref="F16:AI21">
    <cfRule type="expression" dxfId="101" priority="3" stopIfTrue="1">
      <formula>IF(WEEKDAY(F$5)=1,TRUE,FALSE)</formula>
    </cfRule>
  </conditionalFormatting>
  <conditionalFormatting sqref="F22:AI27">
    <cfRule type="expression" dxfId="100" priority="2" stopIfTrue="1">
      <formula>IF(WEEKDAY(F$5)=1,TRUE,FALSE)</formula>
    </cfRule>
  </conditionalFormatting>
  <conditionalFormatting sqref="F22:AI27">
    <cfRule type="expression" dxfId="99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2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O23" activeCellId="1" sqref="O14 O23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9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191"/>
      <c r="C1" s="191"/>
      <c r="D1" s="268" t="str">
        <f>"BẢNG THANH TOÁN LƯƠNG THÁNG"&amp;" "&amp;TEXT($E$4,"mm")&amp;" / "&amp;TEXT($E$4,"yyyy")</f>
        <v>BẢNG THANH TOÁN LƯƠNG THÁNG 06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191"/>
      <c r="C2" s="191"/>
      <c r="D2" s="191"/>
      <c r="E2" s="79"/>
      <c r="F2" s="191"/>
      <c r="G2" s="191"/>
      <c r="H2" s="191"/>
      <c r="I2" s="191"/>
      <c r="J2" s="80"/>
      <c r="K2" s="191"/>
      <c r="L2" s="191"/>
      <c r="M2" s="191"/>
      <c r="N2" s="191"/>
      <c r="O2" s="191"/>
      <c r="P2" s="57"/>
      <c r="Q2" s="78">
        <f>MAX(F10:F23)</f>
        <v>26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191"/>
      <c r="C3" s="191"/>
      <c r="D3" s="191"/>
      <c r="E3" s="79"/>
      <c r="F3" s="191"/>
      <c r="G3" s="191"/>
      <c r="H3" s="191"/>
      <c r="I3" s="191"/>
      <c r="J3" s="80"/>
      <c r="K3" s="191"/>
      <c r="L3" s="191"/>
      <c r="M3" s="191"/>
      <c r="N3" s="191"/>
      <c r="O3" s="191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-6'!$E$4</f>
        <v>41061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192" t="s">
        <v>29</v>
      </c>
      <c r="G7" s="189" t="s">
        <v>14</v>
      </c>
      <c r="H7" s="192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" si="0">VLOOKUP(B10,DS,2,0)</f>
        <v>Lê Kim Ngọc Thảo</v>
      </c>
      <c r="D10" s="114" t="str">
        <f t="shared" ref="D10" si="1">VLOOKUP(B10,DS,3,0)</f>
        <v>Văn Phòng</v>
      </c>
      <c r="E10" s="88">
        <f t="shared" ref="E10" si="2">VLOOKUP(B10,DS,4,0)</f>
        <v>3200000</v>
      </c>
      <c r="F10" s="90">
        <f>VLOOKUP(B10,'CC -6'!$B$8:$AS$27,36,0)</f>
        <v>26</v>
      </c>
      <c r="G10" s="143">
        <f>ROUND(E10/$Q$2*F10,0)</f>
        <v>3200000</v>
      </c>
      <c r="H10" s="90">
        <f>(VLOOKUP(B10,'CC -6'!$B$8:$AS$27,37,0)+VLOOKUP(B10,'CC -6'!$B$8:$AS$27,38,0))</f>
        <v>0</v>
      </c>
      <c r="I10" s="143">
        <f>ROUND(E10/$Q$2*H10,0)</f>
        <v>0</v>
      </c>
      <c r="J10" s="91">
        <f t="shared" ref="J10" si="3">F10+H10</f>
        <v>26</v>
      </c>
      <c r="K10" s="37">
        <f>G10+I10</f>
        <v>3200000</v>
      </c>
      <c r="L10" s="88">
        <v>375000</v>
      </c>
      <c r="M10" s="38">
        <f t="shared" ref="M10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ref="C11:C12" si="5">VLOOKUP(B11,DS,2,0)</f>
        <v>Lê Hoàng Diệu</v>
      </c>
      <c r="D11" s="114" t="str">
        <f t="shared" ref="D11:D12" si="6">VLOOKUP(B11,DS,3,0)</f>
        <v>Kinh Doanh</v>
      </c>
      <c r="E11" s="88">
        <f t="shared" ref="E11:E12" si="7">VLOOKUP(B11,DS,4,0)</f>
        <v>2500000</v>
      </c>
      <c r="F11" s="90">
        <f>VLOOKUP(B11,'CC -6'!$B$8:$AS$27,36,0)</f>
        <v>26</v>
      </c>
      <c r="G11" s="143">
        <f>ROUND(E11/$Q$2*F11,0)</f>
        <v>2500000</v>
      </c>
      <c r="H11" s="90">
        <f>(VLOOKUP(B11,'CC -6'!$B$8:$AS$27,37,0)+VLOOKUP(B11,'CC -6'!$B$8:$AS$27,38,0))</f>
        <v>0</v>
      </c>
      <c r="I11" s="143">
        <f>ROUND(E11/$Q$2*H11,0)</f>
        <v>0</v>
      </c>
      <c r="J11" s="91">
        <f t="shared" ref="J11:J12" si="8">F11+H11</f>
        <v>26</v>
      </c>
      <c r="K11" s="37">
        <f t="shared" ref="K11:K12" si="9">G11+I11</f>
        <v>2500000</v>
      </c>
      <c r="L11" s="88">
        <v>375000</v>
      </c>
      <c r="M11" s="38">
        <f t="shared" ref="M11:M12" si="10">K11+L11</f>
        <v>2875000</v>
      </c>
      <c r="N11" s="37"/>
      <c r="O11" s="43">
        <f t="shared" ref="O11:O12" si="11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5"/>
        <v>Trần Hòa Toản</v>
      </c>
      <c r="D12" s="114" t="str">
        <f t="shared" si="6"/>
        <v>Tài xế</v>
      </c>
      <c r="E12" s="88">
        <f t="shared" si="7"/>
        <v>2500000</v>
      </c>
      <c r="F12" s="90">
        <f>VLOOKUP(B12,'CC -6'!$B$8:$AS$27,36,0)</f>
        <v>26</v>
      </c>
      <c r="G12" s="143">
        <f>ROUND(E12/$Q$2*F12,0)</f>
        <v>2500000</v>
      </c>
      <c r="H12" s="90">
        <f>(VLOOKUP(B12,'CC -6'!$B$8:$AS$27,37,0)+VLOOKUP(B12,'CC -6'!$B$8:$AS$27,38,0))</f>
        <v>0</v>
      </c>
      <c r="I12" s="143">
        <f>ROUND(E12/$Q$2*H12,0)</f>
        <v>0</v>
      </c>
      <c r="J12" s="91">
        <f t="shared" si="8"/>
        <v>26</v>
      </c>
      <c r="K12" s="37">
        <f t="shared" si="9"/>
        <v>2500000</v>
      </c>
      <c r="L12" s="88">
        <v>375000</v>
      </c>
      <c r="M12" s="38">
        <f t="shared" si="10"/>
        <v>2875000</v>
      </c>
      <c r="N12" s="37"/>
      <c r="O12" s="43">
        <f t="shared" si="11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12">SUM(K9:K12)</f>
        <v>8200000</v>
      </c>
      <c r="L14" s="138">
        <f t="shared" si="12"/>
        <v>1125000</v>
      </c>
      <c r="M14" s="138">
        <f t="shared" si="12"/>
        <v>9325000</v>
      </c>
      <c r="N14" s="138">
        <f t="shared" si="12"/>
        <v>0</v>
      </c>
      <c r="O14" s="138">
        <f t="shared" si="12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13">VLOOKUP(B16,DS,2,0)</f>
        <v>Bùi Trường Giang</v>
      </c>
      <c r="D16" s="114" t="str">
        <f t="shared" ref="D16" si="14">VLOOKUP(B16,DS,3,0)</f>
        <v>Thợ in</v>
      </c>
      <c r="E16" s="88">
        <f t="shared" ref="E16" si="15">VLOOKUP(B16,DS,4,0)</f>
        <v>2000000</v>
      </c>
      <c r="F16" s="90">
        <f>VLOOKUP(B16,'CC -6'!$B$8:$AS$27,36,0)</f>
        <v>26</v>
      </c>
      <c r="G16" s="143">
        <f>ROUND(E16/$Q$2*F16,0)</f>
        <v>2000000</v>
      </c>
      <c r="H16" s="90">
        <f>(VLOOKUP(B16,'CC -6'!$B$8:$AS$27,37,0)+VLOOKUP(B16,'CC -6'!$B$8:$AS$27,38,0))</f>
        <v>0</v>
      </c>
      <c r="I16" s="143">
        <f>ROUND(E16/$Q$2*H16,0)</f>
        <v>0</v>
      </c>
      <c r="J16" s="144">
        <f t="shared" ref="J16:K16" si="16">F16+H16</f>
        <v>26</v>
      </c>
      <c r="K16" s="37">
        <f t="shared" si="16"/>
        <v>2000000</v>
      </c>
      <c r="L16" s="88">
        <v>375000</v>
      </c>
      <c r="M16" s="38">
        <f t="shared" ref="M16" si="17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8">VLOOKUP(B17,DS,2,0)</f>
        <v>Huỳnh Thanh Tùng</v>
      </c>
      <c r="D17" s="114" t="str">
        <f t="shared" ref="D17:D21" si="19">VLOOKUP(B17,DS,3,0)</f>
        <v>Thợ đóng - xả</v>
      </c>
      <c r="E17" s="88">
        <f t="shared" ref="E17:E21" si="20">VLOOKUP(B17,DS,4,0)</f>
        <v>2000000</v>
      </c>
      <c r="F17" s="90">
        <f>VLOOKUP(B17,'CC -6'!$B$8:$AS$27,36,0)</f>
        <v>26</v>
      </c>
      <c r="G17" s="143">
        <f>ROUND(E17/$Q$2*F17,0)</f>
        <v>2000000</v>
      </c>
      <c r="H17" s="90">
        <f>(VLOOKUP(B17,'CC -6'!$B$8:$AS$27,37,0)+VLOOKUP(B17,'CC -6'!$B$8:$AS$27,38,0))</f>
        <v>0</v>
      </c>
      <c r="I17" s="143">
        <f>ROUND(E17/$Q$2*H17,0)</f>
        <v>0</v>
      </c>
      <c r="J17" s="144">
        <f t="shared" ref="J17:J21" si="21">F17+H17</f>
        <v>26</v>
      </c>
      <c r="K17" s="37">
        <f t="shared" ref="K17:K21" si="22">G17+I17</f>
        <v>2000000</v>
      </c>
      <c r="L17" s="88">
        <v>375000</v>
      </c>
      <c r="M17" s="38">
        <f t="shared" ref="M17:M21" si="23">K17+L17</f>
        <v>2375000</v>
      </c>
      <c r="N17" s="37"/>
      <c r="O17" s="43">
        <f t="shared" ref="O17:O21" si="24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8"/>
        <v>Danh Sà Phép</v>
      </c>
      <c r="D18" s="114" t="str">
        <f t="shared" si="19"/>
        <v>Công nhân</v>
      </c>
      <c r="E18" s="88">
        <f t="shared" si="20"/>
        <v>1800000</v>
      </c>
      <c r="F18" s="90">
        <f>VLOOKUP(B18,'CC -6'!$B$8:$AS$27,36,0)</f>
        <v>26</v>
      </c>
      <c r="G18" s="143">
        <f>ROUND(E18/$Q$2*F18,0)</f>
        <v>1800000</v>
      </c>
      <c r="H18" s="90">
        <f>(VLOOKUP(B18,'CC -6'!$B$8:$AS$27,37,0)+VLOOKUP(B18,'CC -6'!$B$8:$AS$27,38,0))</f>
        <v>0</v>
      </c>
      <c r="I18" s="143">
        <f>ROUND(E18/$Q$2*H18,0)</f>
        <v>0</v>
      </c>
      <c r="J18" s="144">
        <f t="shared" si="21"/>
        <v>26</v>
      </c>
      <c r="K18" s="37">
        <f t="shared" si="22"/>
        <v>1800000</v>
      </c>
      <c r="L18" s="88">
        <v>375000</v>
      </c>
      <c r="M18" s="38">
        <f t="shared" si="23"/>
        <v>2175000</v>
      </c>
      <c r="N18" s="37"/>
      <c r="O18" s="43">
        <f t="shared" si="24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8"/>
        <v>Phan Thị Sương</v>
      </c>
      <c r="D19" s="114" t="str">
        <f t="shared" si="19"/>
        <v>Công nhân</v>
      </c>
      <c r="E19" s="88">
        <f t="shared" si="20"/>
        <v>1800000</v>
      </c>
      <c r="F19" s="90">
        <f>VLOOKUP(B19,'CC -6'!$B$8:$AS$27,36,0)</f>
        <v>26</v>
      </c>
      <c r="G19" s="143">
        <f>ROUND(E19/$Q$2*F19,0)</f>
        <v>1800000</v>
      </c>
      <c r="H19" s="90">
        <f>(VLOOKUP(B19,'CC -6'!$B$8:$AS$27,37,0)+VLOOKUP(B19,'CC -6'!$B$8:$AS$27,38,0))</f>
        <v>0</v>
      </c>
      <c r="I19" s="143">
        <f>ROUND(E19/$Q$2*H19,0)</f>
        <v>0</v>
      </c>
      <c r="J19" s="144">
        <f t="shared" si="21"/>
        <v>26</v>
      </c>
      <c r="K19" s="37">
        <f t="shared" si="22"/>
        <v>1800000</v>
      </c>
      <c r="L19" s="88">
        <v>375000</v>
      </c>
      <c r="M19" s="38">
        <f t="shared" si="23"/>
        <v>2175000</v>
      </c>
      <c r="N19" s="37"/>
      <c r="O19" s="43">
        <f t="shared" si="24"/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8"/>
        <v>Dương Văn Em</v>
      </c>
      <c r="D20" s="114" t="str">
        <f t="shared" si="19"/>
        <v>Công nhân</v>
      </c>
      <c r="E20" s="88">
        <f t="shared" si="20"/>
        <v>1800000</v>
      </c>
      <c r="F20" s="90">
        <f>VLOOKUP(B20,'CC -6'!$B$8:$AS$27,36,0)</f>
        <v>26</v>
      </c>
      <c r="G20" s="143">
        <f>ROUND(E20/$Q$2*F20,0)</f>
        <v>1800000</v>
      </c>
      <c r="H20" s="90">
        <f>(VLOOKUP(B20,'CC -6'!$B$8:$AS$27,37,0)+VLOOKUP(B20,'CC -6'!$B$8:$AS$27,38,0))</f>
        <v>0</v>
      </c>
      <c r="I20" s="143">
        <f>ROUND(E20/$Q$2*H20,0)</f>
        <v>0</v>
      </c>
      <c r="J20" s="144">
        <f t="shared" si="21"/>
        <v>26</v>
      </c>
      <c r="K20" s="37">
        <f t="shared" si="22"/>
        <v>1800000</v>
      </c>
      <c r="L20" s="88">
        <v>375000</v>
      </c>
      <c r="M20" s="38">
        <f t="shared" si="23"/>
        <v>2175000</v>
      </c>
      <c r="N20" s="37"/>
      <c r="O20" s="43">
        <f t="shared" si="24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8"/>
        <v>Lý Thanh Hải</v>
      </c>
      <c r="D21" s="114" t="str">
        <f t="shared" si="19"/>
        <v>Công nhân</v>
      </c>
      <c r="E21" s="88">
        <f t="shared" si="20"/>
        <v>1800000</v>
      </c>
      <c r="F21" s="90">
        <f>VLOOKUP(B21,'CC -6'!$B$8:$AS$27,36,0)</f>
        <v>26</v>
      </c>
      <c r="G21" s="143">
        <f>ROUND(E21/$Q$2*F21,0)</f>
        <v>1800000</v>
      </c>
      <c r="H21" s="90">
        <f>(VLOOKUP(B21,'CC -6'!$B$8:$AS$27,37,0)+VLOOKUP(B21,'CC -6'!$B$8:$AS$27,38,0))</f>
        <v>0</v>
      </c>
      <c r="I21" s="143">
        <f>ROUND(E21/$Q$2*H21,0)</f>
        <v>0</v>
      </c>
      <c r="J21" s="144">
        <f t="shared" si="21"/>
        <v>26</v>
      </c>
      <c r="K21" s="37">
        <f t="shared" si="22"/>
        <v>1800000</v>
      </c>
      <c r="L21" s="88">
        <v>375000</v>
      </c>
      <c r="M21" s="38">
        <f t="shared" si="23"/>
        <v>2175000</v>
      </c>
      <c r="N21" s="37"/>
      <c r="O21" s="43">
        <f t="shared" si="24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 t="shared" ref="G23:O23" si="25">SUM(G15:G22)</f>
        <v>11200000</v>
      </c>
      <c r="H23" s="138"/>
      <c r="I23" s="138">
        <f t="shared" si="25"/>
        <v>0</v>
      </c>
      <c r="J23" s="138"/>
      <c r="K23" s="138">
        <f t="shared" si="25"/>
        <v>11200000</v>
      </c>
      <c r="L23" s="138">
        <f t="shared" si="25"/>
        <v>2250000</v>
      </c>
      <c r="M23" s="138">
        <f t="shared" si="25"/>
        <v>13450000</v>
      </c>
      <c r="N23" s="138">
        <f t="shared" si="25"/>
        <v>0</v>
      </c>
      <c r="O23" s="138">
        <f t="shared" si="25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06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D23 L5 L26 J6:K7 L7 A29:P62 Q35:Q62 N22:O22 R29:IG62 S10:S13 J22:L22 AB15:IG15 R14:IG14 D14 A10:B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A14:D14"/>
    <mergeCell ref="K6:K7"/>
    <mergeCell ref="J6:J7"/>
    <mergeCell ref="A23:D23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6" activePane="bottomRight" state="frozen"/>
      <selection activeCell="F16" sqref="F16:AJ21"/>
      <selection pane="topRight" activeCell="F16" sqref="F16:AJ21"/>
      <selection pane="bottomLeft" activeCell="F16" sqref="F16:AJ21"/>
      <selection pane="bottomRight" activeCell="F22" sqref="F22:AJ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5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07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52" t="s">
        <v>73</v>
      </c>
      <c r="AN1" s="253"/>
      <c r="AO1" s="253"/>
      <c r="AP1" s="253"/>
      <c r="AQ1" s="253"/>
      <c r="AR1" s="253"/>
      <c r="AS1" s="254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41091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41091</v>
      </c>
      <c r="G5" s="116">
        <f t="shared" ref="G5:AJ5" si="0">F5+1</f>
        <v>41092</v>
      </c>
      <c r="H5" s="116">
        <f t="shared" si="0"/>
        <v>41093</v>
      </c>
      <c r="I5" s="116">
        <f t="shared" si="0"/>
        <v>41094</v>
      </c>
      <c r="J5" s="116">
        <f t="shared" si="0"/>
        <v>41095</v>
      </c>
      <c r="K5" s="116">
        <f t="shared" si="0"/>
        <v>41096</v>
      </c>
      <c r="L5" s="116">
        <f t="shared" si="0"/>
        <v>41097</v>
      </c>
      <c r="M5" s="116">
        <f t="shared" si="0"/>
        <v>41098</v>
      </c>
      <c r="N5" s="116">
        <f t="shared" si="0"/>
        <v>41099</v>
      </c>
      <c r="O5" s="116">
        <f t="shared" si="0"/>
        <v>41100</v>
      </c>
      <c r="P5" s="116">
        <f t="shared" si="0"/>
        <v>41101</v>
      </c>
      <c r="Q5" s="116">
        <f t="shared" si="0"/>
        <v>41102</v>
      </c>
      <c r="R5" s="116">
        <f t="shared" si="0"/>
        <v>41103</v>
      </c>
      <c r="S5" s="116">
        <f t="shared" si="0"/>
        <v>41104</v>
      </c>
      <c r="T5" s="116">
        <f t="shared" si="0"/>
        <v>41105</v>
      </c>
      <c r="U5" s="116">
        <f t="shared" si="0"/>
        <v>41106</v>
      </c>
      <c r="V5" s="116">
        <f t="shared" si="0"/>
        <v>41107</v>
      </c>
      <c r="W5" s="116">
        <f t="shared" si="0"/>
        <v>41108</v>
      </c>
      <c r="X5" s="116">
        <f t="shared" si="0"/>
        <v>41109</v>
      </c>
      <c r="Y5" s="116">
        <f t="shared" si="0"/>
        <v>41110</v>
      </c>
      <c r="Z5" s="116">
        <f t="shared" si="0"/>
        <v>41111</v>
      </c>
      <c r="AA5" s="116">
        <f t="shared" si="0"/>
        <v>41112</v>
      </c>
      <c r="AB5" s="116">
        <f t="shared" si="0"/>
        <v>41113</v>
      </c>
      <c r="AC5" s="116">
        <f t="shared" si="0"/>
        <v>41114</v>
      </c>
      <c r="AD5" s="116">
        <f t="shared" si="0"/>
        <v>41115</v>
      </c>
      <c r="AE5" s="116">
        <f t="shared" si="0"/>
        <v>41116</v>
      </c>
      <c r="AF5" s="116">
        <f t="shared" si="0"/>
        <v>41117</v>
      </c>
      <c r="AG5" s="116">
        <f t="shared" si="0"/>
        <v>41118</v>
      </c>
      <c r="AH5" s="116">
        <f>AG5+1</f>
        <v>41119</v>
      </c>
      <c r="AI5" s="116">
        <f t="shared" si="0"/>
        <v>41120</v>
      </c>
      <c r="AJ5" s="116">
        <f t="shared" si="0"/>
        <v>41121</v>
      </c>
      <c r="AK5" s="258" t="s">
        <v>11</v>
      </c>
      <c r="AL5" s="259"/>
      <c r="AM5" s="260"/>
      <c r="AN5" s="261" t="s">
        <v>34</v>
      </c>
      <c r="AO5" s="261" t="s">
        <v>30</v>
      </c>
      <c r="AP5" s="261" t="s">
        <v>31</v>
      </c>
      <c r="AQ5" s="261" t="s">
        <v>32</v>
      </c>
      <c r="AR5" s="261" t="s">
        <v>33</v>
      </c>
      <c r="AS5" s="257" t="s">
        <v>0</v>
      </c>
      <c r="AT5" s="25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C.Nhật</v>
      </c>
      <c r="G6" s="171" t="str">
        <f t="shared" ref="G6:AJ6" si="1">CHOOSE(WEEKDAY(G5),"C.Nhật","T.Hai","T.Ba","T.Tư","T.Năm","T.Sáu","T.Bảy")</f>
        <v>T.Hai</v>
      </c>
      <c r="H6" s="171" t="str">
        <f t="shared" si="1"/>
        <v>T.Ba</v>
      </c>
      <c r="I6" s="171" t="str">
        <f t="shared" si="1"/>
        <v>T.Tư</v>
      </c>
      <c r="J6" s="171" t="str">
        <f t="shared" si="1"/>
        <v>T.Năm</v>
      </c>
      <c r="K6" s="171" t="str">
        <f t="shared" si="1"/>
        <v>T.Sáu</v>
      </c>
      <c r="L6" s="171" t="str">
        <f t="shared" si="1"/>
        <v>T.Bảy</v>
      </c>
      <c r="M6" s="171" t="str">
        <f t="shared" si="1"/>
        <v>C.Nhật</v>
      </c>
      <c r="N6" s="171" t="str">
        <f t="shared" si="1"/>
        <v>T.Hai</v>
      </c>
      <c r="O6" s="171" t="str">
        <f t="shared" si="1"/>
        <v>T.Ba</v>
      </c>
      <c r="P6" s="171" t="str">
        <f t="shared" si="1"/>
        <v>T.Tư</v>
      </c>
      <c r="Q6" s="171" t="str">
        <f t="shared" si="1"/>
        <v>T.Năm</v>
      </c>
      <c r="R6" s="171" t="str">
        <f t="shared" si="1"/>
        <v>T.Sáu</v>
      </c>
      <c r="S6" s="171" t="str">
        <f t="shared" si="1"/>
        <v>T.Bảy</v>
      </c>
      <c r="T6" s="171" t="str">
        <f t="shared" si="1"/>
        <v>C.Nhật</v>
      </c>
      <c r="U6" s="171" t="str">
        <f t="shared" si="1"/>
        <v>T.Hai</v>
      </c>
      <c r="V6" s="171" t="str">
        <f t="shared" si="1"/>
        <v>T.Ba</v>
      </c>
      <c r="W6" s="171" t="str">
        <f t="shared" si="1"/>
        <v>T.Tư</v>
      </c>
      <c r="X6" s="171" t="str">
        <f t="shared" si="1"/>
        <v>T.Năm</v>
      </c>
      <c r="Y6" s="171" t="str">
        <f t="shared" si="1"/>
        <v>T.Sáu</v>
      </c>
      <c r="Z6" s="171" t="str">
        <f t="shared" si="1"/>
        <v>T.Bảy</v>
      </c>
      <c r="AA6" s="171" t="str">
        <f t="shared" si="1"/>
        <v>C.Nhật</v>
      </c>
      <c r="AB6" s="171" t="str">
        <f t="shared" si="1"/>
        <v>T.Hai</v>
      </c>
      <c r="AC6" s="171" t="str">
        <f t="shared" si="1"/>
        <v>T.Ba</v>
      </c>
      <c r="AD6" s="171" t="str">
        <f t="shared" si="1"/>
        <v>T.Tư</v>
      </c>
      <c r="AE6" s="171" t="str">
        <f t="shared" si="1"/>
        <v>T.Năm</v>
      </c>
      <c r="AF6" s="171" t="str">
        <f t="shared" si="1"/>
        <v>T.Sáu</v>
      </c>
      <c r="AG6" s="171" t="str">
        <f t="shared" si="1"/>
        <v>T.Bảy</v>
      </c>
      <c r="AH6" s="171" t="str">
        <f t="shared" si="1"/>
        <v>C.Nhật</v>
      </c>
      <c r="AI6" s="171" t="str">
        <f t="shared" si="1"/>
        <v>T.Hai</v>
      </c>
      <c r="AJ6" s="171" t="str">
        <f t="shared" si="1"/>
        <v>T.Ba</v>
      </c>
      <c r="AK6" s="172" t="s">
        <v>12</v>
      </c>
      <c r="AL6" s="172" t="s">
        <v>25</v>
      </c>
      <c r="AM6" s="173" t="s">
        <v>13</v>
      </c>
      <c r="AN6" s="262"/>
      <c r="AO6" s="262"/>
      <c r="AP6" s="262"/>
      <c r="AQ6" s="262"/>
      <c r="AR6" s="262"/>
      <c r="AS6" s="256"/>
      <c r="AT6" s="251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197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/>
      <c r="G9" s="141">
        <v>8</v>
      </c>
      <c r="H9" s="141">
        <v>8</v>
      </c>
      <c r="I9" s="141">
        <v>8</v>
      </c>
      <c r="J9" s="141">
        <v>8</v>
      </c>
      <c r="K9" s="141">
        <v>8</v>
      </c>
      <c r="L9" s="141">
        <v>8</v>
      </c>
      <c r="M9" s="141"/>
      <c r="N9" s="141">
        <v>8</v>
      </c>
      <c r="O9" s="141">
        <v>8</v>
      </c>
      <c r="P9" s="141">
        <v>8</v>
      </c>
      <c r="Q9" s="141">
        <v>8</v>
      </c>
      <c r="R9" s="141">
        <v>8</v>
      </c>
      <c r="S9" s="141">
        <v>8</v>
      </c>
      <c r="T9" s="141"/>
      <c r="U9" s="141">
        <v>8</v>
      </c>
      <c r="V9" s="141">
        <v>8</v>
      </c>
      <c r="W9" s="141">
        <v>8</v>
      </c>
      <c r="X9" s="141">
        <v>8</v>
      </c>
      <c r="Y9" s="141">
        <v>8</v>
      </c>
      <c r="Z9" s="141">
        <v>8</v>
      </c>
      <c r="AA9" s="141"/>
      <c r="AB9" s="141">
        <v>8</v>
      </c>
      <c r="AC9" s="141">
        <v>8</v>
      </c>
      <c r="AD9" s="141">
        <v>8</v>
      </c>
      <c r="AE9" s="141">
        <v>8</v>
      </c>
      <c r="AF9" s="141">
        <v>8</v>
      </c>
      <c r="AG9" s="141">
        <v>8</v>
      </c>
      <c r="AH9" s="141"/>
      <c r="AI9" s="141">
        <v>8</v>
      </c>
      <c r="AJ9" s="141">
        <v>8</v>
      </c>
      <c r="AK9" s="247">
        <f>((SUM(F9:AJ9))/8)-(SUMIF($F$6:$AJ$6,"C.Nhật",F9:AJ9)/8)</f>
        <v>26</v>
      </c>
      <c r="AL9" s="247">
        <f>SUM(F10:AJ10)/8*1.5</f>
        <v>0</v>
      </c>
      <c r="AM9" s="249">
        <f>SUMIF($F$6:$AJ$6,"C.Nhật",$F9:$AJ10)/8*2</f>
        <v>0</v>
      </c>
      <c r="AN9" s="235">
        <f>SUM(AK9:AM10)</f>
        <v>26</v>
      </c>
      <c r="AO9" s="237">
        <v>0</v>
      </c>
      <c r="AP9" s="235"/>
      <c r="AQ9" s="235"/>
      <c r="AR9" s="235"/>
      <c r="AS9" s="239"/>
      <c r="AT9" s="197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48"/>
      <c r="AL10" s="248"/>
      <c r="AM10" s="250"/>
      <c r="AN10" s="236"/>
      <c r="AO10" s="238"/>
      <c r="AP10" s="236"/>
      <c r="AQ10" s="236"/>
      <c r="AR10" s="236"/>
      <c r="AS10" s="240"/>
      <c r="AT10" s="197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1">
        <f>A7+1</f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/>
      <c r="G11" s="141">
        <v>8</v>
      </c>
      <c r="H11" s="141">
        <v>8</v>
      </c>
      <c r="I11" s="141">
        <v>8</v>
      </c>
      <c r="J11" s="141">
        <v>8</v>
      </c>
      <c r="K11" s="141">
        <v>8</v>
      </c>
      <c r="L11" s="141">
        <v>8</v>
      </c>
      <c r="M11" s="141"/>
      <c r="N11" s="141">
        <v>8</v>
      </c>
      <c r="O11" s="141">
        <v>8</v>
      </c>
      <c r="P11" s="141">
        <v>8</v>
      </c>
      <c r="Q11" s="141">
        <v>8</v>
      </c>
      <c r="R11" s="141">
        <v>8</v>
      </c>
      <c r="S11" s="141">
        <v>8</v>
      </c>
      <c r="T11" s="141"/>
      <c r="U11" s="141">
        <v>8</v>
      </c>
      <c r="V11" s="141">
        <v>8</v>
      </c>
      <c r="W11" s="141">
        <v>8</v>
      </c>
      <c r="X11" s="141">
        <v>8</v>
      </c>
      <c r="Y11" s="141">
        <v>8</v>
      </c>
      <c r="Z11" s="141">
        <v>8</v>
      </c>
      <c r="AA11" s="141"/>
      <c r="AB11" s="141">
        <v>8</v>
      </c>
      <c r="AC11" s="141">
        <v>8</v>
      </c>
      <c r="AD11" s="141">
        <v>8</v>
      </c>
      <c r="AE11" s="141">
        <v>8</v>
      </c>
      <c r="AF11" s="141">
        <v>8</v>
      </c>
      <c r="AG11" s="141">
        <v>8</v>
      </c>
      <c r="AH11" s="141"/>
      <c r="AI11" s="141">
        <v>8</v>
      </c>
      <c r="AJ11" s="141">
        <v>8</v>
      </c>
      <c r="AK11" s="247">
        <f t="shared" ref="AK11" si="2">((SUM(F11:AJ11))/8)-(SUMIF($F$6:$AJ$6,"C.Nhật",F11:AJ11)/8)</f>
        <v>26</v>
      </c>
      <c r="AL11" s="247">
        <f t="shared" ref="AL11" si="3">SUM(F12:AJ12)/8*1.5</f>
        <v>0</v>
      </c>
      <c r="AM11" s="249">
        <f t="shared" ref="AM11:AM13" si="4">SUMIF($F$6:$AJ$6,"C.Nhật",$F11:$AJ12)/8*2</f>
        <v>0</v>
      </c>
      <c r="AN11" s="235">
        <f t="shared" ref="AN11" si="5">SUM(AK11:AM12)</f>
        <v>26</v>
      </c>
      <c r="AO11" s="237">
        <v>0</v>
      </c>
      <c r="AP11" s="235"/>
      <c r="AQ11" s="235"/>
      <c r="AR11" s="235"/>
      <c r="AS11" s="239"/>
      <c r="AT11" s="197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48"/>
      <c r="AL12" s="248"/>
      <c r="AM12" s="250"/>
      <c r="AN12" s="236"/>
      <c r="AO12" s="238"/>
      <c r="AP12" s="236"/>
      <c r="AQ12" s="236"/>
      <c r="AR12" s="236"/>
      <c r="AS12" s="240"/>
      <c r="AT12" s="197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1">
        <f>A9+1</f>
        <v>2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/>
      <c r="G13" s="141">
        <v>8</v>
      </c>
      <c r="H13" s="141">
        <v>8</v>
      </c>
      <c r="I13" s="141">
        <v>8</v>
      </c>
      <c r="J13" s="141">
        <v>8</v>
      </c>
      <c r="K13" s="141">
        <v>8</v>
      </c>
      <c r="L13" s="141">
        <v>8</v>
      </c>
      <c r="M13" s="141"/>
      <c r="N13" s="141">
        <v>8</v>
      </c>
      <c r="O13" s="141">
        <v>8</v>
      </c>
      <c r="P13" s="141">
        <v>8</v>
      </c>
      <c r="Q13" s="141">
        <v>8</v>
      </c>
      <c r="R13" s="141">
        <v>8</v>
      </c>
      <c r="S13" s="141">
        <v>8</v>
      </c>
      <c r="T13" s="141"/>
      <c r="U13" s="141">
        <v>8</v>
      </c>
      <c r="V13" s="141">
        <v>8</v>
      </c>
      <c r="W13" s="141">
        <v>8</v>
      </c>
      <c r="X13" s="141">
        <v>8</v>
      </c>
      <c r="Y13" s="141">
        <v>8</v>
      </c>
      <c r="Z13" s="141">
        <v>8</v>
      </c>
      <c r="AA13" s="141"/>
      <c r="AB13" s="141">
        <v>8</v>
      </c>
      <c r="AC13" s="141">
        <v>8</v>
      </c>
      <c r="AD13" s="141">
        <v>8</v>
      </c>
      <c r="AE13" s="141">
        <v>8</v>
      </c>
      <c r="AF13" s="141">
        <v>8</v>
      </c>
      <c r="AG13" s="141">
        <v>8</v>
      </c>
      <c r="AH13" s="141"/>
      <c r="AI13" s="141">
        <v>8</v>
      </c>
      <c r="AJ13" s="141">
        <v>8</v>
      </c>
      <c r="AK13" s="247">
        <f t="shared" ref="AK13" si="6">((SUM(F13:AJ13))/8)-(SUMIF($F$6:$AJ$6,"C.Nhật",F13:AJ13)/8)</f>
        <v>26</v>
      </c>
      <c r="AL13" s="247">
        <f t="shared" ref="AL13" si="7">SUM(F14:AJ14)/8*1.5</f>
        <v>0</v>
      </c>
      <c r="AM13" s="249">
        <f t="shared" si="4"/>
        <v>0</v>
      </c>
      <c r="AN13" s="235">
        <f t="shared" ref="AN13" si="8">SUM(AK13:AM14)</f>
        <v>26</v>
      </c>
      <c r="AO13" s="237">
        <v>0</v>
      </c>
      <c r="AP13" s="235"/>
      <c r="AQ13" s="235"/>
      <c r="AR13" s="235"/>
      <c r="AS13" s="239"/>
      <c r="AT13" s="197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48"/>
      <c r="AL14" s="248"/>
      <c r="AM14" s="250"/>
      <c r="AN14" s="236"/>
      <c r="AO14" s="238"/>
      <c r="AP14" s="236"/>
      <c r="AQ14" s="236"/>
      <c r="AR14" s="236"/>
      <c r="AS14" s="240"/>
      <c r="AT14" s="197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/>
      <c r="G16" s="141">
        <v>8</v>
      </c>
      <c r="H16" s="141">
        <v>8</v>
      </c>
      <c r="I16" s="141">
        <v>8</v>
      </c>
      <c r="J16" s="141">
        <v>8</v>
      </c>
      <c r="K16" s="141">
        <v>8</v>
      </c>
      <c r="L16" s="141">
        <v>8</v>
      </c>
      <c r="M16" s="141"/>
      <c r="N16" s="141">
        <v>8</v>
      </c>
      <c r="O16" s="141">
        <v>8</v>
      </c>
      <c r="P16" s="141">
        <v>8</v>
      </c>
      <c r="Q16" s="141">
        <v>8</v>
      </c>
      <c r="R16" s="141">
        <v>8</v>
      </c>
      <c r="S16" s="141">
        <v>8</v>
      </c>
      <c r="T16" s="141"/>
      <c r="U16" s="141">
        <v>8</v>
      </c>
      <c r="V16" s="141">
        <v>8</v>
      </c>
      <c r="W16" s="141">
        <v>8</v>
      </c>
      <c r="X16" s="141">
        <v>8</v>
      </c>
      <c r="Y16" s="141">
        <v>8</v>
      </c>
      <c r="Z16" s="141">
        <v>8</v>
      </c>
      <c r="AA16" s="141"/>
      <c r="AB16" s="141">
        <v>8</v>
      </c>
      <c r="AC16" s="141">
        <v>8</v>
      </c>
      <c r="AD16" s="141">
        <v>8</v>
      </c>
      <c r="AE16" s="141">
        <v>8</v>
      </c>
      <c r="AF16" s="141">
        <v>8</v>
      </c>
      <c r="AG16" s="141">
        <v>8</v>
      </c>
      <c r="AH16" s="141"/>
      <c r="AI16" s="141">
        <v>8</v>
      </c>
      <c r="AJ16" s="141">
        <v>8</v>
      </c>
      <c r="AK16" s="247">
        <f t="shared" ref="AK16" si="9">((SUM(F16:AJ16))/8)-(SUMIF($F$6:$AJ$6,"C.Nhật",F16:AJ16)/8)</f>
        <v>26</v>
      </c>
      <c r="AL16" s="247">
        <f t="shared" ref="AL16" si="10">SUM(F17:AJ17)/8*1.5</f>
        <v>0</v>
      </c>
      <c r="AM16" s="249">
        <f>SUMIF($F$6:$AJ$6,"C.Nhật",$F16:$AJ17)/8*2</f>
        <v>0</v>
      </c>
      <c r="AN16" s="235">
        <f>SUM(AK16:AM17)</f>
        <v>26</v>
      </c>
      <c r="AO16" s="237">
        <v>0</v>
      </c>
      <c r="AP16" s="235"/>
      <c r="AQ16" s="235"/>
      <c r="AR16" s="235"/>
      <c r="AS16" s="239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48"/>
      <c r="AL17" s="248"/>
      <c r="AM17" s="250"/>
      <c r="AN17" s="236"/>
      <c r="AO17" s="238"/>
      <c r="AP17" s="236"/>
      <c r="AQ17" s="236"/>
      <c r="AR17" s="236"/>
      <c r="AS17" s="240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1"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/>
      <c r="G18" s="141">
        <v>8</v>
      </c>
      <c r="H18" s="141">
        <v>8</v>
      </c>
      <c r="I18" s="141">
        <v>8</v>
      </c>
      <c r="J18" s="141">
        <v>8</v>
      </c>
      <c r="K18" s="141">
        <v>8</v>
      </c>
      <c r="L18" s="141">
        <v>8</v>
      </c>
      <c r="M18" s="141"/>
      <c r="N18" s="141">
        <v>8</v>
      </c>
      <c r="O18" s="141">
        <v>8</v>
      </c>
      <c r="P18" s="141">
        <v>8</v>
      </c>
      <c r="Q18" s="141">
        <v>8</v>
      </c>
      <c r="R18" s="141">
        <v>8</v>
      </c>
      <c r="S18" s="141">
        <v>8</v>
      </c>
      <c r="T18" s="141"/>
      <c r="U18" s="141">
        <v>8</v>
      </c>
      <c r="V18" s="141">
        <v>8</v>
      </c>
      <c r="W18" s="141">
        <v>8</v>
      </c>
      <c r="X18" s="141">
        <v>8</v>
      </c>
      <c r="Y18" s="141">
        <v>8</v>
      </c>
      <c r="Z18" s="141">
        <v>8</v>
      </c>
      <c r="AA18" s="141"/>
      <c r="AB18" s="141">
        <v>8</v>
      </c>
      <c r="AC18" s="141">
        <v>8</v>
      </c>
      <c r="AD18" s="141">
        <v>8</v>
      </c>
      <c r="AE18" s="141">
        <v>8</v>
      </c>
      <c r="AF18" s="141">
        <v>8</v>
      </c>
      <c r="AG18" s="141">
        <v>8</v>
      </c>
      <c r="AH18" s="141"/>
      <c r="AI18" s="141">
        <v>8</v>
      </c>
      <c r="AJ18" s="141">
        <v>8</v>
      </c>
      <c r="AK18" s="247">
        <f t="shared" ref="AK18" si="11">((SUM(F18:AJ18))/8)-(SUMIF($F$6:$AJ$6,"C.Nhật",F18:AJ18)/8)</f>
        <v>26</v>
      </c>
      <c r="AL18" s="247">
        <f t="shared" ref="AL18" si="12">SUM(F19:AJ19)/8*1.5</f>
        <v>0</v>
      </c>
      <c r="AM18" s="249">
        <f>SUMIF($F$6:$AJ$6,"C.Nhật",$F18:$AJ19)/8*2</f>
        <v>0</v>
      </c>
      <c r="AN18" s="235">
        <f t="shared" ref="AN18" si="13">SUM(AK18:AM19)</f>
        <v>26</v>
      </c>
      <c r="AO18" s="237">
        <v>0</v>
      </c>
      <c r="AP18" s="235"/>
      <c r="AQ18" s="235"/>
      <c r="AR18" s="235"/>
      <c r="AS18" s="239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48"/>
      <c r="AL19" s="248"/>
      <c r="AM19" s="250"/>
      <c r="AN19" s="236"/>
      <c r="AO19" s="238"/>
      <c r="AP19" s="236"/>
      <c r="AQ19" s="236"/>
      <c r="AR19" s="236"/>
      <c r="AS19" s="240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1"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/>
      <c r="G20" s="141">
        <v>8</v>
      </c>
      <c r="H20" s="141">
        <v>8</v>
      </c>
      <c r="I20" s="141">
        <v>8</v>
      </c>
      <c r="J20" s="141">
        <v>8</v>
      </c>
      <c r="K20" s="141">
        <v>8</v>
      </c>
      <c r="L20" s="141">
        <v>8</v>
      </c>
      <c r="M20" s="141"/>
      <c r="N20" s="141">
        <v>8</v>
      </c>
      <c r="O20" s="141">
        <v>8</v>
      </c>
      <c r="P20" s="141">
        <v>8</v>
      </c>
      <c r="Q20" s="141">
        <v>8</v>
      </c>
      <c r="R20" s="141">
        <v>8</v>
      </c>
      <c r="S20" s="141">
        <v>8</v>
      </c>
      <c r="T20" s="141"/>
      <c r="U20" s="141">
        <v>8</v>
      </c>
      <c r="V20" s="141">
        <v>8</v>
      </c>
      <c r="W20" s="141">
        <v>8</v>
      </c>
      <c r="X20" s="141">
        <v>8</v>
      </c>
      <c r="Y20" s="141">
        <v>8</v>
      </c>
      <c r="Z20" s="141">
        <v>8</v>
      </c>
      <c r="AA20" s="141"/>
      <c r="AB20" s="141">
        <v>8</v>
      </c>
      <c r="AC20" s="141">
        <v>8</v>
      </c>
      <c r="AD20" s="141">
        <v>8</v>
      </c>
      <c r="AE20" s="141">
        <v>8</v>
      </c>
      <c r="AF20" s="141">
        <v>8</v>
      </c>
      <c r="AG20" s="141">
        <v>8</v>
      </c>
      <c r="AH20" s="141"/>
      <c r="AI20" s="141">
        <v>8</v>
      </c>
      <c r="AJ20" s="141">
        <v>8</v>
      </c>
      <c r="AK20" s="247">
        <f t="shared" ref="AK20" si="14">((SUM(F20:AJ20))/8)-(SUMIF($F$6:$AJ$6,"C.Nhật",F20:AJ20)/8)</f>
        <v>26</v>
      </c>
      <c r="AL20" s="247">
        <f t="shared" ref="AL20" si="15">SUM(F21:AJ21)/8*1.5</f>
        <v>0</v>
      </c>
      <c r="AM20" s="249">
        <f>SUMIF($F$6:$AJ$6,"C.Nhật",$F20:$AJ21)/8*2</f>
        <v>0</v>
      </c>
      <c r="AN20" s="235">
        <f t="shared" ref="AN20" si="16">SUM(AK20:AM21)</f>
        <v>26</v>
      </c>
      <c r="AO20" s="237">
        <v>0</v>
      </c>
      <c r="AP20" s="235"/>
      <c r="AQ20" s="235"/>
      <c r="AR20" s="235"/>
      <c r="AS20" s="239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48"/>
      <c r="AL21" s="248"/>
      <c r="AM21" s="250"/>
      <c r="AN21" s="236"/>
      <c r="AO21" s="238"/>
      <c r="AP21" s="236"/>
      <c r="AQ21" s="236"/>
      <c r="AR21" s="236"/>
      <c r="AS21" s="240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1"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/>
      <c r="G22" s="141">
        <v>8</v>
      </c>
      <c r="H22" s="141">
        <v>8</v>
      </c>
      <c r="I22" s="141">
        <v>8</v>
      </c>
      <c r="J22" s="141">
        <v>8</v>
      </c>
      <c r="K22" s="141">
        <v>8</v>
      </c>
      <c r="L22" s="141">
        <v>8</v>
      </c>
      <c r="M22" s="141"/>
      <c r="N22" s="141">
        <v>8</v>
      </c>
      <c r="O22" s="141">
        <v>8</v>
      </c>
      <c r="P22" s="141">
        <v>8</v>
      </c>
      <c r="Q22" s="141">
        <v>8</v>
      </c>
      <c r="R22" s="141">
        <v>8</v>
      </c>
      <c r="S22" s="141">
        <v>8</v>
      </c>
      <c r="T22" s="141"/>
      <c r="U22" s="141">
        <v>8</v>
      </c>
      <c r="V22" s="141">
        <v>8</v>
      </c>
      <c r="W22" s="141">
        <v>8</v>
      </c>
      <c r="X22" s="141">
        <v>8</v>
      </c>
      <c r="Y22" s="141">
        <v>8</v>
      </c>
      <c r="Z22" s="141">
        <v>8</v>
      </c>
      <c r="AA22" s="141"/>
      <c r="AB22" s="141">
        <v>8</v>
      </c>
      <c r="AC22" s="141">
        <v>8</v>
      </c>
      <c r="AD22" s="141">
        <v>8</v>
      </c>
      <c r="AE22" s="141">
        <v>8</v>
      </c>
      <c r="AF22" s="141">
        <v>8</v>
      </c>
      <c r="AG22" s="141">
        <v>8</v>
      </c>
      <c r="AH22" s="141"/>
      <c r="AI22" s="141">
        <v>8</v>
      </c>
      <c r="AJ22" s="141">
        <v>8</v>
      </c>
      <c r="AK22" s="247">
        <f t="shared" ref="AK22" si="17">((SUM(F22:AJ22))/8)-(SUMIF($F$6:$AJ$6,"C.Nhật",F22:AJ22)/8)</f>
        <v>26</v>
      </c>
      <c r="AL22" s="247">
        <f t="shared" ref="AL22" si="18">SUM(F23:AJ23)/8*1.5</f>
        <v>0</v>
      </c>
      <c r="AM22" s="249">
        <f>SUMIF($F$6:$AJ$6,"C.Nhật",$F22:$AJ23)/8*2</f>
        <v>0</v>
      </c>
      <c r="AN22" s="235">
        <f>SUM(AK22:AM23)</f>
        <v>26</v>
      </c>
      <c r="AO22" s="237">
        <v>0</v>
      </c>
      <c r="AP22" s="235"/>
      <c r="AQ22" s="235"/>
      <c r="AR22" s="235"/>
      <c r="AS22" s="239"/>
      <c r="AT22" s="197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48"/>
      <c r="AL23" s="248"/>
      <c r="AM23" s="250"/>
      <c r="AN23" s="236"/>
      <c r="AO23" s="238"/>
      <c r="AP23" s="236"/>
      <c r="AQ23" s="236"/>
      <c r="AR23" s="236"/>
      <c r="AS23" s="240"/>
      <c r="AT23" s="197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1"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/>
      <c r="G24" s="141">
        <v>8</v>
      </c>
      <c r="H24" s="141">
        <v>8</v>
      </c>
      <c r="I24" s="141">
        <v>8</v>
      </c>
      <c r="J24" s="141">
        <v>8</v>
      </c>
      <c r="K24" s="141">
        <v>8</v>
      </c>
      <c r="L24" s="141">
        <v>8</v>
      </c>
      <c r="M24" s="141"/>
      <c r="N24" s="141">
        <v>8</v>
      </c>
      <c r="O24" s="141">
        <v>8</v>
      </c>
      <c r="P24" s="141">
        <v>8</v>
      </c>
      <c r="Q24" s="141">
        <v>8</v>
      </c>
      <c r="R24" s="141">
        <v>8</v>
      </c>
      <c r="S24" s="141">
        <v>8</v>
      </c>
      <c r="T24" s="141"/>
      <c r="U24" s="141">
        <v>8</v>
      </c>
      <c r="V24" s="141">
        <v>8</v>
      </c>
      <c r="W24" s="141">
        <v>8</v>
      </c>
      <c r="X24" s="141">
        <v>8</v>
      </c>
      <c r="Y24" s="141">
        <v>8</v>
      </c>
      <c r="Z24" s="141">
        <v>8</v>
      </c>
      <c r="AA24" s="141"/>
      <c r="AB24" s="141">
        <v>8</v>
      </c>
      <c r="AC24" s="141">
        <v>8</v>
      </c>
      <c r="AD24" s="141">
        <v>8</v>
      </c>
      <c r="AE24" s="141">
        <v>8</v>
      </c>
      <c r="AF24" s="141">
        <v>8</v>
      </c>
      <c r="AG24" s="141">
        <v>8</v>
      </c>
      <c r="AH24" s="141"/>
      <c r="AI24" s="141">
        <v>8</v>
      </c>
      <c r="AJ24" s="141">
        <v>8</v>
      </c>
      <c r="AK24" s="247">
        <f t="shared" ref="AK24" si="19">((SUM(F24:AJ24))/8)-(SUMIF($F$6:$AJ$6,"C.Nhật",F24:AJ24)/8)</f>
        <v>26</v>
      </c>
      <c r="AL24" s="247">
        <f t="shared" ref="AL24" si="20">SUM(F25:AJ25)/8*1.5</f>
        <v>0</v>
      </c>
      <c r="AM24" s="249">
        <f>SUMIF($F$6:$AJ$6,"C.Nhật",$F24:$AJ25)/8*2</f>
        <v>0</v>
      </c>
      <c r="AN24" s="235">
        <f t="shared" ref="AN24" si="21">SUM(AK24:AM25)</f>
        <v>26</v>
      </c>
      <c r="AO24" s="237">
        <v>0</v>
      </c>
      <c r="AP24" s="235"/>
      <c r="AQ24" s="235"/>
      <c r="AR24" s="235"/>
      <c r="AS24" s="239"/>
      <c r="AT24" s="197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48"/>
      <c r="AL25" s="248"/>
      <c r="AM25" s="250"/>
      <c r="AN25" s="236"/>
      <c r="AO25" s="238"/>
      <c r="AP25" s="236"/>
      <c r="AQ25" s="236"/>
      <c r="AR25" s="236"/>
      <c r="AS25" s="240"/>
      <c r="AT25" s="197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1"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/>
      <c r="G26" s="141">
        <v>8</v>
      </c>
      <c r="H26" s="141">
        <v>8</v>
      </c>
      <c r="I26" s="141">
        <v>8</v>
      </c>
      <c r="J26" s="141">
        <v>8</v>
      </c>
      <c r="K26" s="141">
        <v>8</v>
      </c>
      <c r="L26" s="141">
        <v>8</v>
      </c>
      <c r="M26" s="141"/>
      <c r="N26" s="141">
        <v>8</v>
      </c>
      <c r="O26" s="141">
        <v>8</v>
      </c>
      <c r="P26" s="141">
        <v>8</v>
      </c>
      <c r="Q26" s="141">
        <v>8</v>
      </c>
      <c r="R26" s="141">
        <v>8</v>
      </c>
      <c r="S26" s="141">
        <v>8</v>
      </c>
      <c r="T26" s="141"/>
      <c r="U26" s="141">
        <v>8</v>
      </c>
      <c r="V26" s="141">
        <v>8</v>
      </c>
      <c r="W26" s="141">
        <v>8</v>
      </c>
      <c r="X26" s="141">
        <v>8</v>
      </c>
      <c r="Y26" s="141">
        <v>8</v>
      </c>
      <c r="Z26" s="141">
        <v>8</v>
      </c>
      <c r="AA26" s="141"/>
      <c r="AB26" s="141">
        <v>8</v>
      </c>
      <c r="AC26" s="141">
        <v>8</v>
      </c>
      <c r="AD26" s="141">
        <v>8</v>
      </c>
      <c r="AE26" s="141">
        <v>8</v>
      </c>
      <c r="AF26" s="141">
        <v>8</v>
      </c>
      <c r="AG26" s="141">
        <v>8</v>
      </c>
      <c r="AH26" s="141"/>
      <c r="AI26" s="141">
        <v>8</v>
      </c>
      <c r="AJ26" s="141">
        <v>8</v>
      </c>
      <c r="AK26" s="247">
        <f t="shared" ref="AK26" si="22">((SUM(F26:AJ26))/8)-(SUMIF($F$6:$AJ$6,"C.Nhật",F26:AJ26)/8)</f>
        <v>26</v>
      </c>
      <c r="AL26" s="247">
        <f t="shared" ref="AL26" si="23">SUM(F27:AJ27)/8*1.5</f>
        <v>0</v>
      </c>
      <c r="AM26" s="249">
        <f>SUMIF($F$6:$AJ$6,"C.Nhật",$F26:$AJ27)/8*2</f>
        <v>0</v>
      </c>
      <c r="AN26" s="235">
        <f t="shared" ref="AN26" si="24">SUM(AK26:AM27)</f>
        <v>26</v>
      </c>
      <c r="AO26" s="237">
        <v>0</v>
      </c>
      <c r="AP26" s="235"/>
      <c r="AQ26" s="235"/>
      <c r="AR26" s="235"/>
      <c r="AS26" s="239"/>
      <c r="AT26" s="197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48"/>
      <c r="AL27" s="248"/>
      <c r="AM27" s="250"/>
      <c r="AN27" s="236"/>
      <c r="AO27" s="238"/>
      <c r="AP27" s="236"/>
      <c r="AQ27" s="236"/>
      <c r="AR27" s="236"/>
      <c r="AS27" s="240"/>
      <c r="AT27" s="197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46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46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46" s="71" customFormat="1" ht="12.75">
      <c r="A35" s="2"/>
      <c r="B35" s="2" t="s">
        <v>0</v>
      </c>
      <c r="C35" s="2"/>
      <c r="D35" s="195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46" s="71" customFormat="1" ht="12.75">
      <c r="A36" s="2"/>
      <c r="B36" s="2"/>
      <c r="C36" s="2" t="s">
        <v>35</v>
      </c>
      <c r="D36" s="195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46" ht="15" customHeight="1">
      <c r="C37" s="2" t="s">
        <v>36</v>
      </c>
    </row>
    <row r="38" spans="1:46" ht="15" customHeight="1">
      <c r="C38" s="2" t="s">
        <v>37</v>
      </c>
    </row>
    <row r="39" spans="1:46" ht="15" customHeight="1">
      <c r="C39" s="2" t="s">
        <v>38</v>
      </c>
    </row>
    <row r="40" spans="1:46" ht="15" customHeight="1">
      <c r="C40" s="2" t="s">
        <v>39</v>
      </c>
    </row>
    <row r="41" spans="1:46" ht="15" customHeight="1">
      <c r="C41" s="2" t="s">
        <v>40</v>
      </c>
    </row>
    <row r="42" spans="1:46" ht="15" customHeight="1">
      <c r="C42" s="2" t="s">
        <v>41</v>
      </c>
    </row>
    <row r="43" spans="1:46" ht="15" customHeight="1">
      <c r="C43" s="2" t="s">
        <v>42</v>
      </c>
    </row>
    <row r="44" spans="1:46" ht="15" customHeight="1">
      <c r="C44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M9:AM10"/>
    <mergeCell ref="AN9:AN10"/>
    <mergeCell ref="AO9:AO10"/>
    <mergeCell ref="A11:A12"/>
    <mergeCell ref="B11:B12"/>
    <mergeCell ref="C11:C12"/>
    <mergeCell ref="D11:D12"/>
    <mergeCell ref="AK11:AK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P11:AP12"/>
    <mergeCell ref="AQ11:AQ12"/>
    <mergeCell ref="AR11:AR12"/>
    <mergeCell ref="AS11:AS12"/>
    <mergeCell ref="AL11:AL12"/>
    <mergeCell ref="A13:A14"/>
    <mergeCell ref="B13:B14"/>
    <mergeCell ref="C13:C14"/>
    <mergeCell ref="D13:D14"/>
    <mergeCell ref="AK13:AK14"/>
    <mergeCell ref="AL13:AL14"/>
    <mergeCell ref="AS13:AS14"/>
    <mergeCell ref="AP13:AP14"/>
    <mergeCell ref="AQ13:AQ14"/>
    <mergeCell ref="AR13:AR14"/>
    <mergeCell ref="AM11:AM12"/>
    <mergeCell ref="AN11:AN12"/>
    <mergeCell ref="AO11:AO12"/>
    <mergeCell ref="AM13:AM14"/>
    <mergeCell ref="AN13:AN14"/>
    <mergeCell ref="AO13:AO14"/>
    <mergeCell ref="A22:A23"/>
    <mergeCell ref="B22:B23"/>
    <mergeCell ref="C22:C23"/>
    <mergeCell ref="D22:D23"/>
    <mergeCell ref="AK22:AK23"/>
    <mergeCell ref="A16:A17"/>
    <mergeCell ref="B16:B17"/>
    <mergeCell ref="C16:C17"/>
    <mergeCell ref="D16:D17"/>
    <mergeCell ref="AK16:AK17"/>
    <mergeCell ref="AL16:AL17"/>
    <mergeCell ref="AM16:AM17"/>
    <mergeCell ref="AN16:AN17"/>
    <mergeCell ref="D18:D19"/>
    <mergeCell ref="AK18:AK19"/>
    <mergeCell ref="AO16:AO17"/>
    <mergeCell ref="A20:A21"/>
    <mergeCell ref="B20:B21"/>
    <mergeCell ref="A24:A25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M24:AM25"/>
    <mergeCell ref="AN24:AN25"/>
    <mergeCell ref="A26:A27"/>
    <mergeCell ref="B26:B27"/>
    <mergeCell ref="C26:C27"/>
    <mergeCell ref="D26:D27"/>
    <mergeCell ref="AK26:AK27"/>
    <mergeCell ref="AL26:AL27"/>
    <mergeCell ref="AM26:AM27"/>
    <mergeCell ref="AN26:AN27"/>
    <mergeCell ref="AO26:AO27"/>
    <mergeCell ref="AP16:AP17"/>
    <mergeCell ref="AQ16:AQ17"/>
    <mergeCell ref="AR16:AR17"/>
    <mergeCell ref="AS16:AS17"/>
    <mergeCell ref="AP26:AP27"/>
    <mergeCell ref="AQ26:AQ27"/>
    <mergeCell ref="AR26:AR27"/>
    <mergeCell ref="AS26:AS27"/>
    <mergeCell ref="AS24:AS25"/>
    <mergeCell ref="AP24:AP25"/>
    <mergeCell ref="AQ24:AQ25"/>
    <mergeCell ref="AR24:AR25"/>
    <mergeCell ref="AQ20:AQ21"/>
    <mergeCell ref="AO24:AO25"/>
    <mergeCell ref="AP22:AP23"/>
    <mergeCell ref="AQ22:AQ23"/>
    <mergeCell ref="AR22:AR23"/>
    <mergeCell ref="AS22:AS23"/>
    <mergeCell ref="AO22:AO23"/>
    <mergeCell ref="AQ18:AQ19"/>
    <mergeCell ref="AR18:AR19"/>
    <mergeCell ref="AS18:AS19"/>
    <mergeCell ref="AR20:AR21"/>
    <mergeCell ref="AS20:AS21"/>
    <mergeCell ref="AL18:AL19"/>
    <mergeCell ref="AM18:AM19"/>
    <mergeCell ref="AN18:AN19"/>
    <mergeCell ref="AO18:AO19"/>
    <mergeCell ref="AP18:AP19"/>
    <mergeCell ref="A18:A19"/>
    <mergeCell ref="B18:B19"/>
    <mergeCell ref="C18:C19"/>
    <mergeCell ref="C20:C21"/>
    <mergeCell ref="D20:D21"/>
    <mergeCell ref="AK20:AK21"/>
    <mergeCell ref="AL20:AL21"/>
    <mergeCell ref="AM20:AM21"/>
    <mergeCell ref="AN20:AN21"/>
    <mergeCell ref="AO20:AO21"/>
    <mergeCell ref="AP20:AP21"/>
  </mergeCells>
  <conditionalFormatting sqref="F5:AJ6 F9:AJ14 F22:AJ27">
    <cfRule type="expression" dxfId="98" priority="26" stopIfTrue="1">
      <formula>IF(WEEKDAY(F$5)=1,TRUE,FALSE)</formula>
    </cfRule>
  </conditionalFormatting>
  <conditionalFormatting sqref="F9:AJ14">
    <cfRule type="expression" dxfId="97" priority="25" stopIfTrue="1">
      <formula>IF(WEEKDAY(F$5)=1,TRUE,FALSE)</formula>
    </cfRule>
  </conditionalFormatting>
  <conditionalFormatting sqref="F22:AJ27">
    <cfRule type="expression" dxfId="96" priority="24" stopIfTrue="1">
      <formula>IF(WEEKDAY(F$5)=1,TRUE,FALSE)</formula>
    </cfRule>
  </conditionalFormatting>
  <conditionalFormatting sqref="F22:AJ27">
    <cfRule type="expression" dxfId="95" priority="23" stopIfTrue="1">
      <formula>IF(WEEKDAY(F$5)=1,TRUE,FALSE)</formula>
    </cfRule>
  </conditionalFormatting>
  <conditionalFormatting sqref="F22:AI27">
    <cfRule type="expression" dxfId="94" priority="22" stopIfTrue="1">
      <formula>IF(WEEKDAY(F$5)=1,TRUE,FALSE)</formula>
    </cfRule>
  </conditionalFormatting>
  <conditionalFormatting sqref="F22:AJ27">
    <cfRule type="expression" dxfId="93" priority="21" stopIfTrue="1">
      <formula>IF(WEEKDAY(F$5)=1,TRUE,FALSE)</formula>
    </cfRule>
  </conditionalFormatting>
  <conditionalFormatting sqref="F22:AI27">
    <cfRule type="expression" dxfId="92" priority="20" stopIfTrue="1">
      <formula>IF(WEEKDAY(F$5)=1,TRUE,FALSE)</formula>
    </cfRule>
  </conditionalFormatting>
  <conditionalFormatting sqref="F22:AJ27">
    <cfRule type="expression" dxfId="91" priority="19" stopIfTrue="1">
      <formula>IF(WEEKDAY(F$5)=1,TRUE,FALSE)</formula>
    </cfRule>
  </conditionalFormatting>
  <conditionalFormatting sqref="F22:AJ27">
    <cfRule type="expression" dxfId="90" priority="18" stopIfTrue="1">
      <formula>IF(WEEKDAY(F$5)=1,TRUE,FALSE)</formula>
    </cfRule>
  </conditionalFormatting>
  <conditionalFormatting sqref="F22:AJ27">
    <cfRule type="expression" dxfId="89" priority="17" stopIfTrue="1">
      <formula>IF(WEEKDAY(F$5)=1,TRUE,FALSE)</formula>
    </cfRule>
  </conditionalFormatting>
  <conditionalFormatting sqref="F22:AJ27">
    <cfRule type="expression" dxfId="88" priority="14" stopIfTrue="1">
      <formula>IF(WEEKDAY(F$5)=1,TRUE,FALSE)</formula>
    </cfRule>
  </conditionalFormatting>
  <conditionalFormatting sqref="F16:AJ21">
    <cfRule type="expression" dxfId="87" priority="3" stopIfTrue="1">
      <formula>IF(WEEKDAY(F$5)=1,TRUE,FALSE)</formula>
    </cfRule>
  </conditionalFormatting>
  <conditionalFormatting sqref="F16:AJ21">
    <cfRule type="expression" dxfId="86" priority="2" stopIfTrue="1">
      <formula>IF(WEEKDAY(F$5)=1,TRUE,FALSE)</formula>
    </cfRule>
  </conditionalFormatting>
  <conditionalFormatting sqref="F22:AJ27">
    <cfRule type="expression" dxfId="85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100" workbookViewId="0">
      <pane xSplit="3" ySplit="8" topLeftCell="F18" activePane="bottomRight" state="frozen"/>
      <selection activeCell="F16" sqref="F16:AJ21"/>
      <selection pane="topRight" activeCell="F16" sqref="F16:AJ21"/>
      <selection pane="bottomLeft" activeCell="F16" sqref="F16:AJ21"/>
      <selection pane="bottomRight" activeCell="O23" activeCellId="1" sqref="O14 O23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10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199"/>
      <c r="C1" s="199"/>
      <c r="D1" s="268" t="str">
        <f>"BẢNG THANH TOÁN LƯƠNG THÁNG"&amp;" "&amp;TEXT($E$4,"mm")&amp;" / "&amp;TEXT($E$4,"yyyy")</f>
        <v>BẢNG THANH TOÁN LƯƠNG THÁNG 07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199"/>
      <c r="C2" s="199"/>
      <c r="D2" s="199"/>
      <c r="E2" s="79"/>
      <c r="F2" s="199"/>
      <c r="G2" s="199"/>
      <c r="H2" s="199"/>
      <c r="I2" s="199"/>
      <c r="J2" s="80"/>
      <c r="K2" s="199"/>
      <c r="L2" s="199"/>
      <c r="M2" s="199"/>
      <c r="N2" s="199"/>
      <c r="O2" s="199"/>
      <c r="P2" s="57"/>
      <c r="Q2" s="78">
        <f>MAX(F10:F23)</f>
        <v>26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199"/>
      <c r="C3" s="199"/>
      <c r="D3" s="199"/>
      <c r="E3" s="79"/>
      <c r="F3" s="199"/>
      <c r="G3" s="199"/>
      <c r="H3" s="199"/>
      <c r="I3" s="199"/>
      <c r="J3" s="80"/>
      <c r="K3" s="199"/>
      <c r="L3" s="199"/>
      <c r="M3" s="199"/>
      <c r="N3" s="199"/>
      <c r="O3" s="199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-7'!$E$4</f>
        <v>41091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198" t="s">
        <v>29</v>
      </c>
      <c r="G7" s="196" t="s">
        <v>14</v>
      </c>
      <c r="H7" s="198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-7'!$B$8:$AS$27,36,0)</f>
        <v>26</v>
      </c>
      <c r="G10" s="143">
        <f>ROUND(E10/$Q$2*F10,0)</f>
        <v>3200000</v>
      </c>
      <c r="H10" s="90">
        <f>(VLOOKUP(B10,'CC -7'!$B$8:$AS$27,37,0)+VLOOKUP(B10,'CC -7'!$B$8:$AS$27,38,0))</f>
        <v>0</v>
      </c>
      <c r="I10" s="143">
        <f>ROUND(E10/$Q$2*H10,0)</f>
        <v>0</v>
      </c>
      <c r="J10" s="91">
        <f t="shared" ref="J10:K12" si="3">F10+H10</f>
        <v>26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-7'!$B$8:$AS$27,36,0)</f>
        <v>26</v>
      </c>
      <c r="G11" s="143">
        <f>ROUND(E11/$Q$2*F11,0)</f>
        <v>2500000</v>
      </c>
      <c r="H11" s="90">
        <f>(VLOOKUP(B11,'CC -7'!$B$8:$AS$27,37,0)+VLOOKUP(B11,'CC -7'!$B$8:$AS$27,38,0))</f>
        <v>0</v>
      </c>
      <c r="I11" s="143">
        <f>ROUND(E11/$Q$2*H11,0)</f>
        <v>0</v>
      </c>
      <c r="J11" s="91">
        <f t="shared" si="3"/>
        <v>26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-7'!$B$8:$AS$27,36,0)</f>
        <v>26</v>
      </c>
      <c r="G12" s="143">
        <f>ROUND(E12/$Q$2*F12,0)</f>
        <v>2500000</v>
      </c>
      <c r="H12" s="90">
        <f>(VLOOKUP(B12,'CC -7'!$B$8:$AS$27,37,0)+VLOOKUP(B12,'CC -7'!$B$8:$AS$27,38,0))</f>
        <v>0</v>
      </c>
      <c r="I12" s="143">
        <f>ROUND(E12/$Q$2*H12,0)</f>
        <v>0</v>
      </c>
      <c r="J12" s="91">
        <f t="shared" si="3"/>
        <v>26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-7'!$B$8:$AS$27,36,0)</f>
        <v>26</v>
      </c>
      <c r="G16" s="143">
        <f>ROUND(E16/$Q$2*F16,0)</f>
        <v>2000000</v>
      </c>
      <c r="H16" s="90">
        <f>(VLOOKUP(B16,'CC -7'!$B$8:$AS$27,37,0)+VLOOKUP(B16,'CC -7'!$B$8:$AS$27,38,0))</f>
        <v>0</v>
      </c>
      <c r="I16" s="143">
        <f>ROUND(E16/$Q$2*H16,0)</f>
        <v>0</v>
      </c>
      <c r="J16" s="144">
        <f t="shared" ref="J16:K16" si="10">F16+H16</f>
        <v>26</v>
      </c>
      <c r="K16" s="37">
        <f t="shared" si="10"/>
        <v>2000000</v>
      </c>
      <c r="L16" s="88">
        <v>375000</v>
      </c>
      <c r="M16" s="38">
        <f t="shared" ref="M16" si="11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2">VLOOKUP(B17,DS,2,0)</f>
        <v>Huỳnh Thanh Tùng</v>
      </c>
      <c r="D17" s="114" t="str">
        <f t="shared" ref="D17:D21" si="13">VLOOKUP(B17,DS,3,0)</f>
        <v>Thợ đóng - xả</v>
      </c>
      <c r="E17" s="88">
        <f t="shared" ref="E17:E21" si="14">VLOOKUP(B17,DS,4,0)</f>
        <v>2000000</v>
      </c>
      <c r="F17" s="90">
        <f>VLOOKUP(B17,'CC -7'!$B$8:$AS$27,36,0)</f>
        <v>26</v>
      </c>
      <c r="G17" s="143">
        <f>ROUND(E17/$Q$2*F17,0)</f>
        <v>2000000</v>
      </c>
      <c r="H17" s="90">
        <f>(VLOOKUP(B17,'CC -7'!$B$8:$AS$27,37,0)+VLOOKUP(B17,'CC -7'!$B$8:$AS$27,38,0))</f>
        <v>0</v>
      </c>
      <c r="I17" s="143">
        <f>ROUND(E17/$Q$2*H17,0)</f>
        <v>0</v>
      </c>
      <c r="J17" s="144">
        <f t="shared" ref="J17:J21" si="15">F17+H17</f>
        <v>26</v>
      </c>
      <c r="K17" s="37">
        <f t="shared" ref="K17:K21" si="16">G17+I17</f>
        <v>2000000</v>
      </c>
      <c r="L17" s="88">
        <v>375000</v>
      </c>
      <c r="M17" s="38">
        <f t="shared" ref="M17:M21" si="17">K17+L17</f>
        <v>2375000</v>
      </c>
      <c r="N17" s="37"/>
      <c r="O17" s="43">
        <f t="shared" ref="O17:O21" si="18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2"/>
        <v>Danh Sà Phép</v>
      </c>
      <c r="D18" s="114" t="str">
        <f t="shared" si="13"/>
        <v>Công nhân</v>
      </c>
      <c r="E18" s="88">
        <f t="shared" si="14"/>
        <v>1800000</v>
      </c>
      <c r="F18" s="90">
        <f>VLOOKUP(B18,'CC -7'!$B$8:$AS$27,36,0)</f>
        <v>26</v>
      </c>
      <c r="G18" s="143">
        <f>ROUND(E18/$Q$2*F18,0)</f>
        <v>1800000</v>
      </c>
      <c r="H18" s="90">
        <f>(VLOOKUP(B18,'CC -7'!$B$8:$AS$27,37,0)+VLOOKUP(B18,'CC -7'!$B$8:$AS$27,38,0))</f>
        <v>0</v>
      </c>
      <c r="I18" s="143">
        <f>ROUND(E18/$Q$2*H18,0)</f>
        <v>0</v>
      </c>
      <c r="J18" s="144">
        <f t="shared" si="15"/>
        <v>26</v>
      </c>
      <c r="K18" s="37">
        <f t="shared" si="16"/>
        <v>1800000</v>
      </c>
      <c r="L18" s="88">
        <v>375000</v>
      </c>
      <c r="M18" s="38">
        <f t="shared" si="17"/>
        <v>2175000</v>
      </c>
      <c r="N18" s="37"/>
      <c r="O18" s="43">
        <f t="shared" si="18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2"/>
        <v>Phan Thị Sương</v>
      </c>
      <c r="D19" s="114" t="str">
        <f t="shared" si="13"/>
        <v>Công nhân</v>
      </c>
      <c r="E19" s="88">
        <f t="shared" si="14"/>
        <v>1800000</v>
      </c>
      <c r="F19" s="90">
        <f>VLOOKUP(B19,'CC -7'!$B$8:$AS$27,36,0)</f>
        <v>26</v>
      </c>
      <c r="G19" s="143">
        <f>ROUND(E19/$Q$2*F19,0)</f>
        <v>1800000</v>
      </c>
      <c r="H19" s="90">
        <f>(VLOOKUP(B19,'CC -7'!$B$8:$AS$27,37,0)+VLOOKUP(B19,'CC -7'!$B$8:$AS$27,38,0))</f>
        <v>0</v>
      </c>
      <c r="I19" s="143">
        <f>ROUND(E19/$Q$2*H19,0)</f>
        <v>0</v>
      </c>
      <c r="J19" s="144">
        <f t="shared" si="15"/>
        <v>26</v>
      </c>
      <c r="K19" s="37">
        <f t="shared" si="16"/>
        <v>1800000</v>
      </c>
      <c r="L19" s="88">
        <v>375000</v>
      </c>
      <c r="M19" s="38">
        <f t="shared" si="17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2"/>
        <v>Dương Văn Em</v>
      </c>
      <c r="D20" s="114" t="str">
        <f t="shared" si="13"/>
        <v>Công nhân</v>
      </c>
      <c r="E20" s="88">
        <f t="shared" si="14"/>
        <v>1800000</v>
      </c>
      <c r="F20" s="90">
        <f>VLOOKUP(B20,'CC -7'!$B$8:$AS$27,36,0)</f>
        <v>26</v>
      </c>
      <c r="G20" s="143">
        <f>ROUND(E20/$Q$2*F20,0)</f>
        <v>1800000</v>
      </c>
      <c r="H20" s="90">
        <f>(VLOOKUP(B20,'CC -7'!$B$8:$AS$27,37,0)+VLOOKUP(B20,'CC -7'!$B$8:$AS$27,38,0))</f>
        <v>0</v>
      </c>
      <c r="I20" s="143">
        <f>ROUND(E20/$Q$2*H20,0)</f>
        <v>0</v>
      </c>
      <c r="J20" s="144">
        <f t="shared" si="15"/>
        <v>26</v>
      </c>
      <c r="K20" s="37">
        <f t="shared" si="16"/>
        <v>1800000</v>
      </c>
      <c r="L20" s="88">
        <v>375000</v>
      </c>
      <c r="M20" s="38">
        <f t="shared" si="17"/>
        <v>2175000</v>
      </c>
      <c r="N20" s="37"/>
      <c r="O20" s="43">
        <f t="shared" si="18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2"/>
        <v>Lý Thanh Hải</v>
      </c>
      <c r="D21" s="114" t="str">
        <f t="shared" si="13"/>
        <v>Công nhân</v>
      </c>
      <c r="E21" s="88">
        <f t="shared" si="14"/>
        <v>1800000</v>
      </c>
      <c r="F21" s="90">
        <f>VLOOKUP(B21,'CC -7'!$B$8:$AS$27,36,0)</f>
        <v>26</v>
      </c>
      <c r="G21" s="143">
        <f>ROUND(E21/$Q$2*F21,0)</f>
        <v>1800000</v>
      </c>
      <c r="H21" s="90">
        <f>(VLOOKUP(B21,'CC -7'!$B$8:$AS$27,37,0)+VLOOKUP(B21,'CC -7'!$B$8:$AS$27,38,0))</f>
        <v>0</v>
      </c>
      <c r="I21" s="143">
        <f>ROUND(E21/$Q$2*H21,0)</f>
        <v>0</v>
      </c>
      <c r="J21" s="144">
        <f t="shared" si="15"/>
        <v>26</v>
      </c>
      <c r="K21" s="37">
        <f t="shared" si="16"/>
        <v>1800000</v>
      </c>
      <c r="L21" s="88">
        <v>375000</v>
      </c>
      <c r="M21" s="38">
        <f t="shared" si="17"/>
        <v>2175000</v>
      </c>
      <c r="N21" s="37"/>
      <c r="O21" s="43">
        <f t="shared" si="18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 t="shared" ref="G23:O23" si="19">SUM(G15:G22)</f>
        <v>11200000</v>
      </c>
      <c r="H23" s="138"/>
      <c r="I23" s="138">
        <f t="shared" si="19"/>
        <v>0</v>
      </c>
      <c r="J23" s="138"/>
      <c r="K23" s="138">
        <f t="shared" si="19"/>
        <v>11200000</v>
      </c>
      <c r="L23" s="138">
        <f t="shared" si="19"/>
        <v>2250000</v>
      </c>
      <c r="M23" s="138">
        <f t="shared" si="19"/>
        <v>13450000</v>
      </c>
      <c r="N23" s="138">
        <f t="shared" si="19"/>
        <v>0</v>
      </c>
      <c r="O23" s="138">
        <f t="shared" si="19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07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D23 L5 L26 J6:K7 L7 A29:P62 Q35:Q62 N22:O22 R29:IG62 S10:S13 J22:L22 AB15:IG15 R14:IG14 D14 A10:B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3:D23"/>
    <mergeCell ref="J6:J7"/>
    <mergeCell ref="K6:K7"/>
  </mergeCells>
  <printOptions horizontalCentered="1"/>
  <pageMargins left="0" right="0.24" top="0.2" bottom="0.32" header="0.2" footer="0.2"/>
  <pageSetup paperSize="9" scale="70" fitToHeight="0" orientation="landscape" horizontalDpi="300" verticalDpi="300" r:id="rId1"/>
  <headerFooter alignWithMargins="0">
    <oddFooter>&amp;C&amp;P/&amp;N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F22" sqref="F22:AJ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5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08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52" t="s">
        <v>73</v>
      </c>
      <c r="AN1" s="253"/>
      <c r="AO1" s="253"/>
      <c r="AP1" s="253"/>
      <c r="AQ1" s="253"/>
      <c r="AR1" s="253"/>
      <c r="AS1" s="254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41122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41122</v>
      </c>
      <c r="G5" s="116">
        <f t="shared" ref="G5:AJ5" si="0">F5+1</f>
        <v>41123</v>
      </c>
      <c r="H5" s="116">
        <f t="shared" si="0"/>
        <v>41124</v>
      </c>
      <c r="I5" s="116">
        <f t="shared" si="0"/>
        <v>41125</v>
      </c>
      <c r="J5" s="116">
        <f t="shared" si="0"/>
        <v>41126</v>
      </c>
      <c r="K5" s="116">
        <f t="shared" si="0"/>
        <v>41127</v>
      </c>
      <c r="L5" s="116">
        <f t="shared" si="0"/>
        <v>41128</v>
      </c>
      <c r="M5" s="116">
        <f t="shared" si="0"/>
        <v>41129</v>
      </c>
      <c r="N5" s="116">
        <f t="shared" si="0"/>
        <v>41130</v>
      </c>
      <c r="O5" s="116">
        <f t="shared" si="0"/>
        <v>41131</v>
      </c>
      <c r="P5" s="116">
        <f t="shared" si="0"/>
        <v>41132</v>
      </c>
      <c r="Q5" s="116">
        <f t="shared" si="0"/>
        <v>41133</v>
      </c>
      <c r="R5" s="116">
        <f t="shared" si="0"/>
        <v>41134</v>
      </c>
      <c r="S5" s="116">
        <f t="shared" si="0"/>
        <v>41135</v>
      </c>
      <c r="T5" s="116">
        <f t="shared" si="0"/>
        <v>41136</v>
      </c>
      <c r="U5" s="116">
        <f t="shared" si="0"/>
        <v>41137</v>
      </c>
      <c r="V5" s="116">
        <f t="shared" si="0"/>
        <v>41138</v>
      </c>
      <c r="W5" s="116">
        <f t="shared" si="0"/>
        <v>41139</v>
      </c>
      <c r="X5" s="116">
        <f t="shared" si="0"/>
        <v>41140</v>
      </c>
      <c r="Y5" s="116">
        <f t="shared" si="0"/>
        <v>41141</v>
      </c>
      <c r="Z5" s="116">
        <f t="shared" si="0"/>
        <v>41142</v>
      </c>
      <c r="AA5" s="116">
        <f t="shared" si="0"/>
        <v>41143</v>
      </c>
      <c r="AB5" s="116">
        <f t="shared" si="0"/>
        <v>41144</v>
      </c>
      <c r="AC5" s="116">
        <f t="shared" si="0"/>
        <v>41145</v>
      </c>
      <c r="AD5" s="116">
        <f t="shared" si="0"/>
        <v>41146</v>
      </c>
      <c r="AE5" s="116">
        <f t="shared" si="0"/>
        <v>41147</v>
      </c>
      <c r="AF5" s="116">
        <f t="shared" si="0"/>
        <v>41148</v>
      </c>
      <c r="AG5" s="116">
        <f t="shared" si="0"/>
        <v>41149</v>
      </c>
      <c r="AH5" s="116">
        <f>AG5+1</f>
        <v>41150</v>
      </c>
      <c r="AI5" s="116">
        <f t="shared" si="0"/>
        <v>41151</v>
      </c>
      <c r="AJ5" s="116">
        <f t="shared" si="0"/>
        <v>41152</v>
      </c>
      <c r="AK5" s="258" t="s">
        <v>11</v>
      </c>
      <c r="AL5" s="259"/>
      <c r="AM5" s="260"/>
      <c r="AN5" s="261" t="s">
        <v>34</v>
      </c>
      <c r="AO5" s="261" t="s">
        <v>30</v>
      </c>
      <c r="AP5" s="261" t="s">
        <v>31</v>
      </c>
      <c r="AQ5" s="261" t="s">
        <v>32</v>
      </c>
      <c r="AR5" s="261" t="s">
        <v>33</v>
      </c>
      <c r="AS5" s="257" t="s">
        <v>0</v>
      </c>
      <c r="AT5" s="25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T.Tư</v>
      </c>
      <c r="G6" s="171" t="str">
        <f t="shared" ref="G6:AJ6" si="1">CHOOSE(WEEKDAY(G5),"C.Nhật","T.Hai","T.Ba","T.Tư","T.Năm","T.Sáu","T.Bảy")</f>
        <v>T.Năm</v>
      </c>
      <c r="H6" s="171" t="str">
        <f t="shared" si="1"/>
        <v>T.Sáu</v>
      </c>
      <c r="I6" s="171" t="str">
        <f t="shared" si="1"/>
        <v>T.Bảy</v>
      </c>
      <c r="J6" s="171" t="str">
        <f t="shared" si="1"/>
        <v>C.Nhật</v>
      </c>
      <c r="K6" s="171" t="str">
        <f t="shared" si="1"/>
        <v>T.Hai</v>
      </c>
      <c r="L6" s="171" t="str">
        <f t="shared" si="1"/>
        <v>T.Ba</v>
      </c>
      <c r="M6" s="171" t="str">
        <f t="shared" si="1"/>
        <v>T.Tư</v>
      </c>
      <c r="N6" s="171" t="str">
        <f t="shared" si="1"/>
        <v>T.Năm</v>
      </c>
      <c r="O6" s="171" t="str">
        <f t="shared" si="1"/>
        <v>T.Sáu</v>
      </c>
      <c r="P6" s="171" t="str">
        <f t="shared" si="1"/>
        <v>T.Bảy</v>
      </c>
      <c r="Q6" s="171" t="str">
        <f t="shared" si="1"/>
        <v>C.Nhật</v>
      </c>
      <c r="R6" s="171" t="str">
        <f t="shared" si="1"/>
        <v>T.Hai</v>
      </c>
      <c r="S6" s="171" t="str">
        <f t="shared" si="1"/>
        <v>T.Ba</v>
      </c>
      <c r="T6" s="171" t="str">
        <f t="shared" si="1"/>
        <v>T.Tư</v>
      </c>
      <c r="U6" s="171" t="str">
        <f t="shared" si="1"/>
        <v>T.Năm</v>
      </c>
      <c r="V6" s="171" t="str">
        <f t="shared" si="1"/>
        <v>T.Sáu</v>
      </c>
      <c r="W6" s="171" t="str">
        <f t="shared" si="1"/>
        <v>T.Bảy</v>
      </c>
      <c r="X6" s="171" t="str">
        <f t="shared" si="1"/>
        <v>C.Nhật</v>
      </c>
      <c r="Y6" s="171" t="str">
        <f t="shared" si="1"/>
        <v>T.Hai</v>
      </c>
      <c r="Z6" s="171" t="str">
        <f t="shared" si="1"/>
        <v>T.Ba</v>
      </c>
      <c r="AA6" s="171" t="str">
        <f t="shared" si="1"/>
        <v>T.Tư</v>
      </c>
      <c r="AB6" s="171" t="str">
        <f t="shared" si="1"/>
        <v>T.Năm</v>
      </c>
      <c r="AC6" s="171" t="str">
        <f t="shared" si="1"/>
        <v>T.Sáu</v>
      </c>
      <c r="AD6" s="171" t="str">
        <f t="shared" si="1"/>
        <v>T.Bảy</v>
      </c>
      <c r="AE6" s="171" t="str">
        <f t="shared" si="1"/>
        <v>C.Nhật</v>
      </c>
      <c r="AF6" s="171" t="str">
        <f t="shared" si="1"/>
        <v>T.Hai</v>
      </c>
      <c r="AG6" s="171" t="str">
        <f t="shared" si="1"/>
        <v>T.Ba</v>
      </c>
      <c r="AH6" s="171" t="str">
        <f t="shared" si="1"/>
        <v>T.Tư</v>
      </c>
      <c r="AI6" s="171" t="str">
        <f t="shared" si="1"/>
        <v>T.Năm</v>
      </c>
      <c r="AJ6" s="171" t="str">
        <f t="shared" si="1"/>
        <v>T.Sáu</v>
      </c>
      <c r="AK6" s="172" t="s">
        <v>12</v>
      </c>
      <c r="AL6" s="172" t="s">
        <v>25</v>
      </c>
      <c r="AM6" s="173" t="s">
        <v>13</v>
      </c>
      <c r="AN6" s="262"/>
      <c r="AO6" s="262"/>
      <c r="AP6" s="262"/>
      <c r="AQ6" s="262"/>
      <c r="AR6" s="262"/>
      <c r="AS6" s="256"/>
      <c r="AT6" s="251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197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>
        <v>8</v>
      </c>
      <c r="G9" s="141">
        <v>8</v>
      </c>
      <c r="H9" s="141">
        <v>8</v>
      </c>
      <c r="I9" s="141">
        <v>8</v>
      </c>
      <c r="J9" s="141"/>
      <c r="K9" s="141">
        <v>8</v>
      </c>
      <c r="L9" s="141">
        <v>8</v>
      </c>
      <c r="M9" s="141">
        <v>8</v>
      </c>
      <c r="N9" s="141">
        <v>8</v>
      </c>
      <c r="O9" s="141">
        <v>8</v>
      </c>
      <c r="P9" s="141">
        <v>8</v>
      </c>
      <c r="Q9" s="141"/>
      <c r="R9" s="141">
        <v>8</v>
      </c>
      <c r="S9" s="141">
        <v>8</v>
      </c>
      <c r="T9" s="141">
        <v>8</v>
      </c>
      <c r="U9" s="141">
        <v>8</v>
      </c>
      <c r="V9" s="141">
        <v>8</v>
      </c>
      <c r="W9" s="141">
        <v>8</v>
      </c>
      <c r="X9" s="141"/>
      <c r="Y9" s="141">
        <v>8</v>
      </c>
      <c r="Z9" s="141">
        <v>8</v>
      </c>
      <c r="AA9" s="141">
        <v>8</v>
      </c>
      <c r="AB9" s="141">
        <v>8</v>
      </c>
      <c r="AC9" s="141">
        <v>8</v>
      </c>
      <c r="AD9" s="141">
        <v>8</v>
      </c>
      <c r="AE9" s="141"/>
      <c r="AF9" s="141">
        <v>8</v>
      </c>
      <c r="AG9" s="141">
        <v>8</v>
      </c>
      <c r="AH9" s="141">
        <v>8</v>
      </c>
      <c r="AI9" s="141">
        <v>8</v>
      </c>
      <c r="AJ9" s="141">
        <v>8</v>
      </c>
      <c r="AK9" s="247">
        <f>((SUM(F9:AJ9))/8)-(SUMIF($F$6:$AJ$6,"C.Nhật",F9:AJ9)/8)</f>
        <v>27</v>
      </c>
      <c r="AL9" s="247">
        <f>SUM(F10:AJ10)/8*1.5</f>
        <v>0</v>
      </c>
      <c r="AM9" s="249">
        <f>SUMIF($F$6:$AJ$6,"C.Nhật",$F9:$AJ10)/8*2</f>
        <v>0</v>
      </c>
      <c r="AN9" s="235">
        <f>SUM(AK9:AM10)</f>
        <v>27</v>
      </c>
      <c r="AO9" s="237">
        <v>0</v>
      </c>
      <c r="AP9" s="235"/>
      <c r="AQ9" s="235"/>
      <c r="AR9" s="235"/>
      <c r="AS9" s="239"/>
      <c r="AT9" s="197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48"/>
      <c r="AL10" s="248"/>
      <c r="AM10" s="250"/>
      <c r="AN10" s="236"/>
      <c r="AO10" s="238"/>
      <c r="AP10" s="236"/>
      <c r="AQ10" s="236"/>
      <c r="AR10" s="236"/>
      <c r="AS10" s="240"/>
      <c r="AT10" s="197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1">
        <f>A7+1</f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>
        <v>8</v>
      </c>
      <c r="G11" s="141">
        <v>8</v>
      </c>
      <c r="H11" s="141">
        <v>8</v>
      </c>
      <c r="I11" s="141">
        <v>8</v>
      </c>
      <c r="J11" s="141"/>
      <c r="K11" s="141">
        <v>8</v>
      </c>
      <c r="L11" s="141">
        <v>8</v>
      </c>
      <c r="M11" s="141">
        <v>8</v>
      </c>
      <c r="N11" s="141">
        <v>8</v>
      </c>
      <c r="O11" s="141">
        <v>8</v>
      </c>
      <c r="P11" s="141">
        <v>8</v>
      </c>
      <c r="Q11" s="141"/>
      <c r="R11" s="141">
        <v>8</v>
      </c>
      <c r="S11" s="141">
        <v>8</v>
      </c>
      <c r="T11" s="141">
        <v>8</v>
      </c>
      <c r="U11" s="141">
        <v>8</v>
      </c>
      <c r="V11" s="141">
        <v>8</v>
      </c>
      <c r="W11" s="141">
        <v>8</v>
      </c>
      <c r="X11" s="141"/>
      <c r="Y11" s="141">
        <v>8</v>
      </c>
      <c r="Z11" s="141">
        <v>8</v>
      </c>
      <c r="AA11" s="141">
        <v>8</v>
      </c>
      <c r="AB11" s="141">
        <v>8</v>
      </c>
      <c r="AC11" s="141">
        <v>8</v>
      </c>
      <c r="AD11" s="141">
        <v>8</v>
      </c>
      <c r="AE11" s="141"/>
      <c r="AF11" s="141">
        <v>8</v>
      </c>
      <c r="AG11" s="141">
        <v>8</v>
      </c>
      <c r="AH11" s="141">
        <v>8</v>
      </c>
      <c r="AI11" s="141">
        <v>8</v>
      </c>
      <c r="AJ11" s="141">
        <v>8</v>
      </c>
      <c r="AK11" s="247">
        <f t="shared" ref="AK11" si="2">((SUM(F11:AJ11))/8)-(SUMIF($F$6:$AJ$6,"C.Nhật",F11:AJ11)/8)</f>
        <v>27</v>
      </c>
      <c r="AL11" s="247">
        <f t="shared" ref="AL11" si="3">SUM(F12:AJ12)/8*1.5</f>
        <v>0</v>
      </c>
      <c r="AM11" s="249">
        <f t="shared" ref="AM11:AM13" si="4">SUMIF($F$6:$AJ$6,"C.Nhật",$F11:$AJ12)/8*2</f>
        <v>0</v>
      </c>
      <c r="AN11" s="235">
        <f t="shared" ref="AN11" si="5">SUM(AK11:AM12)</f>
        <v>27</v>
      </c>
      <c r="AO11" s="237">
        <v>0</v>
      </c>
      <c r="AP11" s="235"/>
      <c r="AQ11" s="235"/>
      <c r="AR11" s="235"/>
      <c r="AS11" s="239"/>
      <c r="AT11" s="197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48"/>
      <c r="AL12" s="248"/>
      <c r="AM12" s="250"/>
      <c r="AN12" s="236"/>
      <c r="AO12" s="238"/>
      <c r="AP12" s="236"/>
      <c r="AQ12" s="236"/>
      <c r="AR12" s="236"/>
      <c r="AS12" s="240"/>
      <c r="AT12" s="197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1">
        <f>A9+1</f>
        <v>2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>
        <v>8</v>
      </c>
      <c r="G13" s="141">
        <v>8</v>
      </c>
      <c r="H13" s="141">
        <v>8</v>
      </c>
      <c r="I13" s="141">
        <v>8</v>
      </c>
      <c r="J13" s="141"/>
      <c r="K13" s="141">
        <v>8</v>
      </c>
      <c r="L13" s="141">
        <v>8</v>
      </c>
      <c r="M13" s="141">
        <v>8</v>
      </c>
      <c r="N13" s="141">
        <v>8</v>
      </c>
      <c r="O13" s="141">
        <v>8</v>
      </c>
      <c r="P13" s="141">
        <v>8</v>
      </c>
      <c r="Q13" s="141"/>
      <c r="R13" s="141">
        <v>8</v>
      </c>
      <c r="S13" s="141">
        <v>8</v>
      </c>
      <c r="T13" s="141">
        <v>8</v>
      </c>
      <c r="U13" s="141">
        <v>8</v>
      </c>
      <c r="V13" s="141">
        <v>8</v>
      </c>
      <c r="W13" s="141">
        <v>8</v>
      </c>
      <c r="X13" s="141"/>
      <c r="Y13" s="141">
        <v>8</v>
      </c>
      <c r="Z13" s="141">
        <v>8</v>
      </c>
      <c r="AA13" s="141">
        <v>8</v>
      </c>
      <c r="AB13" s="141">
        <v>8</v>
      </c>
      <c r="AC13" s="141">
        <v>8</v>
      </c>
      <c r="AD13" s="141">
        <v>8</v>
      </c>
      <c r="AE13" s="141"/>
      <c r="AF13" s="141">
        <v>8</v>
      </c>
      <c r="AG13" s="141">
        <v>8</v>
      </c>
      <c r="AH13" s="141">
        <v>8</v>
      </c>
      <c r="AI13" s="141">
        <v>8</v>
      </c>
      <c r="AJ13" s="141">
        <v>8</v>
      </c>
      <c r="AK13" s="247">
        <f t="shared" ref="AK13" si="6">((SUM(F13:AJ13))/8)-(SUMIF($F$6:$AJ$6,"C.Nhật",F13:AJ13)/8)</f>
        <v>27</v>
      </c>
      <c r="AL13" s="247">
        <f t="shared" ref="AL13" si="7">SUM(F14:AJ14)/8*1.5</f>
        <v>0</v>
      </c>
      <c r="AM13" s="249">
        <f t="shared" si="4"/>
        <v>0</v>
      </c>
      <c r="AN13" s="235">
        <f t="shared" ref="AN13" si="8">SUM(AK13:AM14)</f>
        <v>27</v>
      </c>
      <c r="AO13" s="237">
        <v>0</v>
      </c>
      <c r="AP13" s="235"/>
      <c r="AQ13" s="235"/>
      <c r="AR13" s="235"/>
      <c r="AS13" s="239"/>
      <c r="AT13" s="197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48"/>
      <c r="AL14" s="248"/>
      <c r="AM14" s="250"/>
      <c r="AN14" s="236"/>
      <c r="AO14" s="238"/>
      <c r="AP14" s="236"/>
      <c r="AQ14" s="236"/>
      <c r="AR14" s="236"/>
      <c r="AS14" s="240"/>
      <c r="AT14" s="197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>
        <v>8</v>
      </c>
      <c r="G16" s="141">
        <v>8</v>
      </c>
      <c r="H16" s="141">
        <v>8</v>
      </c>
      <c r="I16" s="141">
        <v>8</v>
      </c>
      <c r="J16" s="141"/>
      <c r="K16" s="141">
        <v>8</v>
      </c>
      <c r="L16" s="141">
        <v>8</v>
      </c>
      <c r="M16" s="141">
        <v>8</v>
      </c>
      <c r="N16" s="141">
        <v>8</v>
      </c>
      <c r="O16" s="141">
        <v>8</v>
      </c>
      <c r="P16" s="141">
        <v>8</v>
      </c>
      <c r="Q16" s="141"/>
      <c r="R16" s="141">
        <v>8</v>
      </c>
      <c r="S16" s="141">
        <v>8</v>
      </c>
      <c r="T16" s="141">
        <v>8</v>
      </c>
      <c r="U16" s="141">
        <v>8</v>
      </c>
      <c r="V16" s="141">
        <v>8</v>
      </c>
      <c r="W16" s="141">
        <v>8</v>
      </c>
      <c r="X16" s="141"/>
      <c r="Y16" s="141">
        <v>8</v>
      </c>
      <c r="Z16" s="141">
        <v>8</v>
      </c>
      <c r="AA16" s="141">
        <v>8</v>
      </c>
      <c r="AB16" s="141">
        <v>8</v>
      </c>
      <c r="AC16" s="141">
        <v>8</v>
      </c>
      <c r="AD16" s="141">
        <v>8</v>
      </c>
      <c r="AE16" s="141"/>
      <c r="AF16" s="141">
        <v>8</v>
      </c>
      <c r="AG16" s="141">
        <v>8</v>
      </c>
      <c r="AH16" s="141">
        <v>8</v>
      </c>
      <c r="AI16" s="141">
        <v>8</v>
      </c>
      <c r="AJ16" s="141">
        <v>8</v>
      </c>
      <c r="AK16" s="247">
        <f t="shared" ref="AK16" si="9">((SUM(F16:AJ16))/8)-(SUMIF($F$6:$AJ$6,"C.Nhật",F16:AJ16)/8)</f>
        <v>27</v>
      </c>
      <c r="AL16" s="247">
        <f t="shared" ref="AL16" si="10">SUM(F17:AJ17)/8*1.5</f>
        <v>0</v>
      </c>
      <c r="AM16" s="249">
        <f>SUMIF($F$6:$AJ$6,"C.Nhật",$F16:$AJ17)/8*2</f>
        <v>0</v>
      </c>
      <c r="AN16" s="235">
        <f>SUM(AK16:AM17)</f>
        <v>27</v>
      </c>
      <c r="AO16" s="237">
        <v>0</v>
      </c>
      <c r="AP16" s="235"/>
      <c r="AQ16" s="235"/>
      <c r="AR16" s="235"/>
      <c r="AS16" s="239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48"/>
      <c r="AL17" s="248"/>
      <c r="AM17" s="250"/>
      <c r="AN17" s="236"/>
      <c r="AO17" s="238"/>
      <c r="AP17" s="236"/>
      <c r="AQ17" s="236"/>
      <c r="AR17" s="236"/>
      <c r="AS17" s="240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1"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>
        <v>8</v>
      </c>
      <c r="I18" s="141">
        <v>8</v>
      </c>
      <c r="J18" s="141"/>
      <c r="K18" s="141">
        <v>8</v>
      </c>
      <c r="L18" s="141">
        <v>8</v>
      </c>
      <c r="M18" s="141">
        <v>8</v>
      </c>
      <c r="N18" s="141">
        <v>8</v>
      </c>
      <c r="O18" s="141">
        <v>8</v>
      </c>
      <c r="P18" s="141">
        <v>8</v>
      </c>
      <c r="Q18" s="141"/>
      <c r="R18" s="141">
        <v>8</v>
      </c>
      <c r="S18" s="141">
        <v>8</v>
      </c>
      <c r="T18" s="141">
        <v>8</v>
      </c>
      <c r="U18" s="141">
        <v>8</v>
      </c>
      <c r="V18" s="141">
        <v>8</v>
      </c>
      <c r="W18" s="141">
        <v>8</v>
      </c>
      <c r="X18" s="141"/>
      <c r="Y18" s="141">
        <v>8</v>
      </c>
      <c r="Z18" s="141">
        <v>8</v>
      </c>
      <c r="AA18" s="141">
        <v>8</v>
      </c>
      <c r="AB18" s="141">
        <v>8</v>
      </c>
      <c r="AC18" s="141">
        <v>8</v>
      </c>
      <c r="AD18" s="141">
        <v>8</v>
      </c>
      <c r="AE18" s="141"/>
      <c r="AF18" s="141">
        <v>8</v>
      </c>
      <c r="AG18" s="141">
        <v>8</v>
      </c>
      <c r="AH18" s="141">
        <v>8</v>
      </c>
      <c r="AI18" s="141">
        <v>8</v>
      </c>
      <c r="AJ18" s="141">
        <v>8</v>
      </c>
      <c r="AK18" s="247">
        <f t="shared" ref="AK18" si="11">((SUM(F18:AJ18))/8)-(SUMIF($F$6:$AJ$6,"C.Nhật",F18:AJ18)/8)</f>
        <v>27</v>
      </c>
      <c r="AL18" s="247">
        <f t="shared" ref="AL18" si="12">SUM(F19:AJ19)/8*1.5</f>
        <v>0</v>
      </c>
      <c r="AM18" s="249">
        <f>SUMIF($F$6:$AJ$6,"C.Nhật",$F18:$AJ19)/8*2</f>
        <v>0</v>
      </c>
      <c r="AN18" s="235">
        <f t="shared" ref="AN18" si="13">SUM(AK18:AM19)</f>
        <v>27</v>
      </c>
      <c r="AO18" s="237">
        <v>0</v>
      </c>
      <c r="AP18" s="235"/>
      <c r="AQ18" s="235"/>
      <c r="AR18" s="235"/>
      <c r="AS18" s="239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48"/>
      <c r="AL19" s="248"/>
      <c r="AM19" s="250"/>
      <c r="AN19" s="236"/>
      <c r="AO19" s="238"/>
      <c r="AP19" s="236"/>
      <c r="AQ19" s="236"/>
      <c r="AR19" s="236"/>
      <c r="AS19" s="240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1"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>
        <v>8</v>
      </c>
      <c r="G20" s="141">
        <v>8</v>
      </c>
      <c r="H20" s="141">
        <v>8</v>
      </c>
      <c r="I20" s="141">
        <v>8</v>
      </c>
      <c r="J20" s="141"/>
      <c r="K20" s="141">
        <v>8</v>
      </c>
      <c r="L20" s="141">
        <v>8</v>
      </c>
      <c r="M20" s="141">
        <v>8</v>
      </c>
      <c r="N20" s="141">
        <v>8</v>
      </c>
      <c r="O20" s="141">
        <v>8</v>
      </c>
      <c r="P20" s="141">
        <v>8</v>
      </c>
      <c r="Q20" s="141"/>
      <c r="R20" s="141">
        <v>8</v>
      </c>
      <c r="S20" s="141">
        <v>8</v>
      </c>
      <c r="T20" s="141">
        <v>8</v>
      </c>
      <c r="U20" s="141">
        <v>8</v>
      </c>
      <c r="V20" s="141">
        <v>8</v>
      </c>
      <c r="W20" s="141">
        <v>8</v>
      </c>
      <c r="X20" s="141"/>
      <c r="Y20" s="141">
        <v>8</v>
      </c>
      <c r="Z20" s="141">
        <v>8</v>
      </c>
      <c r="AA20" s="141">
        <v>8</v>
      </c>
      <c r="AB20" s="141">
        <v>8</v>
      </c>
      <c r="AC20" s="141">
        <v>8</v>
      </c>
      <c r="AD20" s="141">
        <v>8</v>
      </c>
      <c r="AE20" s="141"/>
      <c r="AF20" s="141">
        <v>8</v>
      </c>
      <c r="AG20" s="141">
        <v>8</v>
      </c>
      <c r="AH20" s="141">
        <v>8</v>
      </c>
      <c r="AI20" s="141">
        <v>8</v>
      </c>
      <c r="AJ20" s="141">
        <v>8</v>
      </c>
      <c r="AK20" s="247">
        <f t="shared" ref="AK20" si="14">((SUM(F20:AJ20))/8)-(SUMIF($F$6:$AJ$6,"C.Nhật",F20:AJ20)/8)</f>
        <v>27</v>
      </c>
      <c r="AL20" s="247">
        <f t="shared" ref="AL20" si="15">SUM(F21:AJ21)/8*1.5</f>
        <v>0</v>
      </c>
      <c r="AM20" s="249">
        <f>SUMIF($F$6:$AJ$6,"C.Nhật",$F20:$AJ21)/8*2</f>
        <v>0</v>
      </c>
      <c r="AN20" s="235">
        <f t="shared" ref="AN20" si="16">SUM(AK20:AM21)</f>
        <v>27</v>
      </c>
      <c r="AO20" s="237">
        <v>0</v>
      </c>
      <c r="AP20" s="235"/>
      <c r="AQ20" s="235"/>
      <c r="AR20" s="235"/>
      <c r="AS20" s="239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48"/>
      <c r="AL21" s="248"/>
      <c r="AM21" s="250"/>
      <c r="AN21" s="236"/>
      <c r="AO21" s="238"/>
      <c r="AP21" s="236"/>
      <c r="AQ21" s="236"/>
      <c r="AR21" s="236"/>
      <c r="AS21" s="240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1"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>
        <v>8</v>
      </c>
      <c r="G22" s="141">
        <v>8</v>
      </c>
      <c r="H22" s="141">
        <v>8</v>
      </c>
      <c r="I22" s="141">
        <v>8</v>
      </c>
      <c r="J22" s="141"/>
      <c r="K22" s="141">
        <v>8</v>
      </c>
      <c r="L22" s="141">
        <v>8</v>
      </c>
      <c r="M22" s="141">
        <v>8</v>
      </c>
      <c r="N22" s="141">
        <v>8</v>
      </c>
      <c r="O22" s="141">
        <v>8</v>
      </c>
      <c r="P22" s="141">
        <v>8</v>
      </c>
      <c r="Q22" s="141"/>
      <c r="R22" s="141">
        <v>8</v>
      </c>
      <c r="S22" s="141">
        <v>8</v>
      </c>
      <c r="T22" s="141">
        <v>8</v>
      </c>
      <c r="U22" s="141">
        <v>8</v>
      </c>
      <c r="V22" s="141">
        <v>8</v>
      </c>
      <c r="W22" s="141">
        <v>8</v>
      </c>
      <c r="X22" s="141"/>
      <c r="Y22" s="141">
        <v>8</v>
      </c>
      <c r="Z22" s="141">
        <v>8</v>
      </c>
      <c r="AA22" s="141">
        <v>8</v>
      </c>
      <c r="AB22" s="141">
        <v>8</v>
      </c>
      <c r="AC22" s="141">
        <v>8</v>
      </c>
      <c r="AD22" s="141">
        <v>8</v>
      </c>
      <c r="AE22" s="141"/>
      <c r="AF22" s="141">
        <v>8</v>
      </c>
      <c r="AG22" s="141">
        <v>8</v>
      </c>
      <c r="AH22" s="141">
        <v>8</v>
      </c>
      <c r="AI22" s="141">
        <v>8</v>
      </c>
      <c r="AJ22" s="141">
        <v>8</v>
      </c>
      <c r="AK22" s="247">
        <f t="shared" ref="AK22" si="17">((SUM(F22:AJ22))/8)-(SUMIF($F$6:$AJ$6,"C.Nhật",F22:AJ22)/8)</f>
        <v>27</v>
      </c>
      <c r="AL22" s="247">
        <f t="shared" ref="AL22" si="18">SUM(F23:AJ23)/8*1.5</f>
        <v>0</v>
      </c>
      <c r="AM22" s="249">
        <f>SUMIF($F$6:$AJ$6,"C.Nhật",$F22:$AJ23)/8*2</f>
        <v>0</v>
      </c>
      <c r="AN22" s="235">
        <f>SUM(AK22:AM23)</f>
        <v>27</v>
      </c>
      <c r="AO22" s="237">
        <v>0</v>
      </c>
      <c r="AP22" s="235"/>
      <c r="AQ22" s="235"/>
      <c r="AR22" s="235"/>
      <c r="AS22" s="239"/>
      <c r="AT22" s="197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48"/>
      <c r="AL23" s="248"/>
      <c r="AM23" s="250"/>
      <c r="AN23" s="236"/>
      <c r="AO23" s="238"/>
      <c r="AP23" s="236"/>
      <c r="AQ23" s="236"/>
      <c r="AR23" s="236"/>
      <c r="AS23" s="240"/>
      <c r="AT23" s="197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1"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>
        <v>8</v>
      </c>
      <c r="G24" s="141">
        <v>8</v>
      </c>
      <c r="H24" s="141">
        <v>8</v>
      </c>
      <c r="I24" s="141">
        <v>8</v>
      </c>
      <c r="J24" s="141"/>
      <c r="K24" s="141">
        <v>8</v>
      </c>
      <c r="L24" s="141">
        <v>8</v>
      </c>
      <c r="M24" s="141">
        <v>8</v>
      </c>
      <c r="N24" s="141">
        <v>8</v>
      </c>
      <c r="O24" s="141">
        <v>8</v>
      </c>
      <c r="P24" s="141">
        <v>8</v>
      </c>
      <c r="Q24" s="141"/>
      <c r="R24" s="141">
        <v>8</v>
      </c>
      <c r="S24" s="141">
        <v>8</v>
      </c>
      <c r="T24" s="141">
        <v>8</v>
      </c>
      <c r="U24" s="141">
        <v>8</v>
      </c>
      <c r="V24" s="141">
        <v>8</v>
      </c>
      <c r="W24" s="141">
        <v>8</v>
      </c>
      <c r="X24" s="141"/>
      <c r="Y24" s="141">
        <v>8</v>
      </c>
      <c r="Z24" s="141">
        <v>8</v>
      </c>
      <c r="AA24" s="141">
        <v>8</v>
      </c>
      <c r="AB24" s="141">
        <v>8</v>
      </c>
      <c r="AC24" s="141">
        <v>8</v>
      </c>
      <c r="AD24" s="141">
        <v>8</v>
      </c>
      <c r="AE24" s="141"/>
      <c r="AF24" s="141">
        <v>8</v>
      </c>
      <c r="AG24" s="141">
        <v>8</v>
      </c>
      <c r="AH24" s="141">
        <v>8</v>
      </c>
      <c r="AI24" s="141">
        <v>8</v>
      </c>
      <c r="AJ24" s="141">
        <v>8</v>
      </c>
      <c r="AK24" s="247">
        <f t="shared" ref="AK24" si="19">((SUM(F24:AJ24))/8)-(SUMIF($F$6:$AJ$6,"C.Nhật",F24:AJ24)/8)</f>
        <v>27</v>
      </c>
      <c r="AL24" s="247">
        <f t="shared" ref="AL24" si="20">SUM(F25:AJ25)/8*1.5</f>
        <v>0</v>
      </c>
      <c r="AM24" s="249">
        <f>SUMIF($F$6:$AJ$6,"C.Nhật",$F24:$AJ25)/8*2</f>
        <v>0</v>
      </c>
      <c r="AN24" s="235">
        <f t="shared" ref="AN24" si="21">SUM(AK24:AM25)</f>
        <v>27</v>
      </c>
      <c r="AO24" s="237">
        <v>0</v>
      </c>
      <c r="AP24" s="235"/>
      <c r="AQ24" s="235"/>
      <c r="AR24" s="235"/>
      <c r="AS24" s="239"/>
      <c r="AT24" s="197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48"/>
      <c r="AL25" s="248"/>
      <c r="AM25" s="250"/>
      <c r="AN25" s="236"/>
      <c r="AO25" s="238"/>
      <c r="AP25" s="236"/>
      <c r="AQ25" s="236"/>
      <c r="AR25" s="236"/>
      <c r="AS25" s="240"/>
      <c r="AT25" s="197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1"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>
        <v>8</v>
      </c>
      <c r="G26" s="141">
        <v>8</v>
      </c>
      <c r="H26" s="141">
        <v>8</v>
      </c>
      <c r="I26" s="141">
        <v>8</v>
      </c>
      <c r="J26" s="141"/>
      <c r="K26" s="141">
        <v>8</v>
      </c>
      <c r="L26" s="141">
        <v>8</v>
      </c>
      <c r="M26" s="141">
        <v>8</v>
      </c>
      <c r="N26" s="141">
        <v>8</v>
      </c>
      <c r="O26" s="141">
        <v>8</v>
      </c>
      <c r="P26" s="141">
        <v>8</v>
      </c>
      <c r="Q26" s="141"/>
      <c r="R26" s="141">
        <v>8</v>
      </c>
      <c r="S26" s="141">
        <v>8</v>
      </c>
      <c r="T26" s="141">
        <v>8</v>
      </c>
      <c r="U26" s="141">
        <v>8</v>
      </c>
      <c r="V26" s="141">
        <v>8</v>
      </c>
      <c r="W26" s="141">
        <v>8</v>
      </c>
      <c r="X26" s="141"/>
      <c r="Y26" s="141">
        <v>8</v>
      </c>
      <c r="Z26" s="141">
        <v>8</v>
      </c>
      <c r="AA26" s="141">
        <v>8</v>
      </c>
      <c r="AB26" s="141">
        <v>8</v>
      </c>
      <c r="AC26" s="141">
        <v>8</v>
      </c>
      <c r="AD26" s="141">
        <v>8</v>
      </c>
      <c r="AE26" s="141"/>
      <c r="AF26" s="141">
        <v>8</v>
      </c>
      <c r="AG26" s="141">
        <v>8</v>
      </c>
      <c r="AH26" s="141">
        <v>8</v>
      </c>
      <c r="AI26" s="141">
        <v>8</v>
      </c>
      <c r="AJ26" s="141">
        <v>8</v>
      </c>
      <c r="AK26" s="247">
        <f t="shared" ref="AK26" si="22">((SUM(F26:AJ26))/8)-(SUMIF($F$6:$AJ$6,"C.Nhật",F26:AJ26)/8)</f>
        <v>27</v>
      </c>
      <c r="AL26" s="247">
        <f t="shared" ref="AL26" si="23">SUM(F27:AJ27)/8*1.5</f>
        <v>0</v>
      </c>
      <c r="AM26" s="249">
        <f>SUMIF($F$6:$AJ$6,"C.Nhật",$F26:$AJ27)/8*2</f>
        <v>0</v>
      </c>
      <c r="AN26" s="235">
        <f t="shared" ref="AN26" si="24">SUM(AK26:AM27)</f>
        <v>27</v>
      </c>
      <c r="AO26" s="237">
        <v>0</v>
      </c>
      <c r="AP26" s="235"/>
      <c r="AQ26" s="235"/>
      <c r="AR26" s="235"/>
      <c r="AS26" s="239"/>
      <c r="AT26" s="197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48"/>
      <c r="AL27" s="248"/>
      <c r="AM27" s="250"/>
      <c r="AN27" s="236"/>
      <c r="AO27" s="238"/>
      <c r="AP27" s="236"/>
      <c r="AQ27" s="236"/>
      <c r="AR27" s="236"/>
      <c r="AS27" s="240"/>
      <c r="AT27" s="197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46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46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46" s="71" customFormat="1" ht="12.75">
      <c r="A35" s="2"/>
      <c r="B35" s="2" t="s">
        <v>0</v>
      </c>
      <c r="C35" s="2"/>
      <c r="D35" s="195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46" s="71" customFormat="1" ht="12.75">
      <c r="A36" s="2"/>
      <c r="B36" s="2"/>
      <c r="C36" s="2" t="s">
        <v>35</v>
      </c>
      <c r="D36" s="195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46" ht="15" customHeight="1">
      <c r="C37" s="2" t="s">
        <v>36</v>
      </c>
    </row>
    <row r="38" spans="1:46" ht="15" customHeight="1">
      <c r="C38" s="2" t="s">
        <v>37</v>
      </c>
    </row>
    <row r="39" spans="1:46" ht="15" customHeight="1">
      <c r="C39" s="2" t="s">
        <v>38</v>
      </c>
    </row>
    <row r="40" spans="1:46" ht="15" customHeight="1">
      <c r="C40" s="2" t="s">
        <v>39</v>
      </c>
    </row>
    <row r="41" spans="1:46" ht="15" customHeight="1">
      <c r="C41" s="2" t="s">
        <v>40</v>
      </c>
    </row>
    <row r="42" spans="1:46" ht="15" customHeight="1">
      <c r="C42" s="2" t="s">
        <v>41</v>
      </c>
    </row>
    <row r="43" spans="1:46" ht="15" customHeight="1">
      <c r="C43" s="2" t="s">
        <v>42</v>
      </c>
    </row>
    <row r="44" spans="1:46" ht="15" customHeight="1">
      <c r="C44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M9:AM10"/>
    <mergeCell ref="AN9:AN10"/>
    <mergeCell ref="AO9:AO10"/>
    <mergeCell ref="A11:A12"/>
    <mergeCell ref="B11:B12"/>
    <mergeCell ref="C11:C12"/>
    <mergeCell ref="D11:D12"/>
    <mergeCell ref="AK11:AK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P11:AP12"/>
    <mergeCell ref="AQ11:AQ12"/>
    <mergeCell ref="AR11:AR12"/>
    <mergeCell ref="AS11:AS12"/>
    <mergeCell ref="AL11:AL12"/>
    <mergeCell ref="A13:A14"/>
    <mergeCell ref="B13:B14"/>
    <mergeCell ref="C13:C14"/>
    <mergeCell ref="D13:D14"/>
    <mergeCell ref="AK13:AK14"/>
    <mergeCell ref="AL13:AL14"/>
    <mergeCell ref="AS13:AS14"/>
    <mergeCell ref="AP13:AP14"/>
    <mergeCell ref="AQ13:AQ14"/>
    <mergeCell ref="AR13:AR14"/>
    <mergeCell ref="AM11:AM12"/>
    <mergeCell ref="AN11:AN12"/>
    <mergeCell ref="AO11:AO12"/>
    <mergeCell ref="AM13:AM14"/>
    <mergeCell ref="AN13:AN14"/>
    <mergeCell ref="AO13:AO14"/>
    <mergeCell ref="A22:A23"/>
    <mergeCell ref="B22:B23"/>
    <mergeCell ref="C22:C23"/>
    <mergeCell ref="D22:D23"/>
    <mergeCell ref="AK22:AK23"/>
    <mergeCell ref="A16:A17"/>
    <mergeCell ref="B16:B17"/>
    <mergeCell ref="C16:C17"/>
    <mergeCell ref="D16:D17"/>
    <mergeCell ref="AK16:AK17"/>
    <mergeCell ref="AL16:AL17"/>
    <mergeCell ref="AM16:AM17"/>
    <mergeCell ref="AN16:AN17"/>
    <mergeCell ref="D18:D19"/>
    <mergeCell ref="AK18:AK19"/>
    <mergeCell ref="AO16:AO17"/>
    <mergeCell ref="A20:A21"/>
    <mergeCell ref="B20:B21"/>
    <mergeCell ref="A24:A25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M24:AM25"/>
    <mergeCell ref="AN24:AN25"/>
    <mergeCell ref="A26:A27"/>
    <mergeCell ref="B26:B27"/>
    <mergeCell ref="C26:C27"/>
    <mergeCell ref="D26:D27"/>
    <mergeCell ref="AK26:AK27"/>
    <mergeCell ref="AL26:AL27"/>
    <mergeCell ref="AM26:AM27"/>
    <mergeCell ref="AN26:AN27"/>
    <mergeCell ref="AO26:AO27"/>
    <mergeCell ref="AP16:AP17"/>
    <mergeCell ref="AQ16:AQ17"/>
    <mergeCell ref="AR16:AR17"/>
    <mergeCell ref="AS16:AS17"/>
    <mergeCell ref="AP26:AP27"/>
    <mergeCell ref="AQ26:AQ27"/>
    <mergeCell ref="AR26:AR27"/>
    <mergeCell ref="AS26:AS27"/>
    <mergeCell ref="AS24:AS25"/>
    <mergeCell ref="AP24:AP25"/>
    <mergeCell ref="AQ24:AQ25"/>
    <mergeCell ref="AR24:AR25"/>
    <mergeCell ref="AQ20:AQ21"/>
    <mergeCell ref="AO24:AO25"/>
    <mergeCell ref="AP22:AP23"/>
    <mergeCell ref="AQ22:AQ23"/>
    <mergeCell ref="AR22:AR23"/>
    <mergeCell ref="AS22:AS23"/>
    <mergeCell ref="AO22:AO23"/>
    <mergeCell ref="AQ18:AQ19"/>
    <mergeCell ref="AR18:AR19"/>
    <mergeCell ref="AS18:AS19"/>
    <mergeCell ref="AR20:AR21"/>
    <mergeCell ref="AS20:AS21"/>
    <mergeCell ref="AL18:AL19"/>
    <mergeCell ref="AM18:AM19"/>
    <mergeCell ref="AN18:AN19"/>
    <mergeCell ref="AO18:AO19"/>
    <mergeCell ref="AP18:AP19"/>
    <mergeCell ref="A18:A19"/>
    <mergeCell ref="B18:B19"/>
    <mergeCell ref="C18:C19"/>
    <mergeCell ref="C20:C21"/>
    <mergeCell ref="D20:D21"/>
    <mergeCell ref="AK20:AK21"/>
    <mergeCell ref="AL20:AL21"/>
    <mergeCell ref="AM20:AM21"/>
    <mergeCell ref="AN20:AN21"/>
    <mergeCell ref="AO20:AO21"/>
    <mergeCell ref="AP20:AP21"/>
  </mergeCells>
  <conditionalFormatting sqref="F5:AJ6 F9:AJ14 F22:AJ27">
    <cfRule type="expression" dxfId="84" priority="26" stopIfTrue="1">
      <formula>IF(WEEKDAY(F$5)=1,TRUE,FALSE)</formula>
    </cfRule>
  </conditionalFormatting>
  <conditionalFormatting sqref="F9:AJ14">
    <cfRule type="expression" dxfId="83" priority="25" stopIfTrue="1">
      <formula>IF(WEEKDAY(F$5)=1,TRUE,FALSE)</formula>
    </cfRule>
  </conditionalFormatting>
  <conditionalFormatting sqref="F22:AJ27">
    <cfRule type="expression" dxfId="82" priority="24" stopIfTrue="1">
      <formula>IF(WEEKDAY(F$5)=1,TRUE,FALSE)</formula>
    </cfRule>
  </conditionalFormatting>
  <conditionalFormatting sqref="F22:AJ27">
    <cfRule type="expression" dxfId="81" priority="23" stopIfTrue="1">
      <formula>IF(WEEKDAY(F$5)=1,TRUE,FALSE)</formula>
    </cfRule>
  </conditionalFormatting>
  <conditionalFormatting sqref="F22:AI27">
    <cfRule type="expression" dxfId="80" priority="22" stopIfTrue="1">
      <formula>IF(WEEKDAY(F$5)=1,TRUE,FALSE)</formula>
    </cfRule>
  </conditionalFormatting>
  <conditionalFormatting sqref="F22:AJ27">
    <cfRule type="expression" dxfId="79" priority="21" stopIfTrue="1">
      <formula>IF(WEEKDAY(F$5)=1,TRUE,FALSE)</formula>
    </cfRule>
  </conditionalFormatting>
  <conditionalFormatting sqref="F22:AI27">
    <cfRule type="expression" dxfId="78" priority="20" stopIfTrue="1">
      <formula>IF(WEEKDAY(F$5)=1,TRUE,FALSE)</formula>
    </cfRule>
  </conditionalFormatting>
  <conditionalFormatting sqref="F22:AJ27">
    <cfRule type="expression" dxfId="77" priority="19" stopIfTrue="1">
      <formula>IF(WEEKDAY(F$5)=1,TRUE,FALSE)</formula>
    </cfRule>
  </conditionalFormatting>
  <conditionalFormatting sqref="F22:AJ27">
    <cfRule type="expression" dxfId="76" priority="18" stopIfTrue="1">
      <formula>IF(WEEKDAY(F$5)=1,TRUE,FALSE)</formula>
    </cfRule>
  </conditionalFormatting>
  <conditionalFormatting sqref="F22:AJ27">
    <cfRule type="expression" dxfId="75" priority="17" stopIfTrue="1">
      <formula>IF(WEEKDAY(F$5)=1,TRUE,FALSE)</formula>
    </cfRule>
  </conditionalFormatting>
  <conditionalFormatting sqref="F22:AJ27">
    <cfRule type="expression" dxfId="74" priority="16" stopIfTrue="1">
      <formula>IF(WEEKDAY(F$5)=1,TRUE,FALSE)</formula>
    </cfRule>
  </conditionalFormatting>
  <conditionalFormatting sqref="F22:AJ27">
    <cfRule type="expression" dxfId="73" priority="15" stopIfTrue="1">
      <formula>IF(WEEKDAY(F$5)=1,TRUE,FALSE)</formula>
    </cfRule>
  </conditionalFormatting>
  <conditionalFormatting sqref="F16:AJ21">
    <cfRule type="expression" dxfId="72" priority="3" stopIfTrue="1">
      <formula>IF(WEEKDAY(F$5)=1,TRUE,FALSE)</formula>
    </cfRule>
  </conditionalFormatting>
  <conditionalFormatting sqref="F16:AJ21">
    <cfRule type="expression" dxfId="71" priority="2" stopIfTrue="1">
      <formula>IF(WEEKDAY(F$5)=1,TRUE,FALSE)</formula>
    </cfRule>
  </conditionalFormatting>
  <conditionalFormatting sqref="F22:AJ27">
    <cfRule type="expression" dxfId="7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2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O14" activeCellId="1" sqref="O23 O14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10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199"/>
      <c r="C1" s="199"/>
      <c r="D1" s="268" t="str">
        <f>"BẢNG THANH TOÁN LƯƠNG THÁNG"&amp;" "&amp;TEXT($E$4,"mm")&amp;" / "&amp;TEXT($E$4,"yyyy")</f>
        <v>BẢNG THANH TOÁN LƯƠNG THÁNG 08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199"/>
      <c r="C2" s="199"/>
      <c r="D2" s="199"/>
      <c r="E2" s="79"/>
      <c r="F2" s="199"/>
      <c r="G2" s="199"/>
      <c r="H2" s="199"/>
      <c r="I2" s="199"/>
      <c r="J2" s="80"/>
      <c r="K2" s="199"/>
      <c r="L2" s="199"/>
      <c r="M2" s="199"/>
      <c r="N2" s="199"/>
      <c r="O2" s="199"/>
      <c r="P2" s="57"/>
      <c r="Q2" s="78">
        <f>MAX(F10:F23)</f>
        <v>27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199"/>
      <c r="C3" s="199"/>
      <c r="D3" s="199"/>
      <c r="E3" s="79"/>
      <c r="F3" s="199"/>
      <c r="G3" s="199"/>
      <c r="H3" s="199"/>
      <c r="I3" s="199"/>
      <c r="J3" s="80"/>
      <c r="K3" s="199"/>
      <c r="L3" s="199"/>
      <c r="M3" s="199"/>
      <c r="N3" s="199"/>
      <c r="O3" s="199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- 8'!$E$4</f>
        <v>41122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198" t="s">
        <v>29</v>
      </c>
      <c r="G7" s="196" t="s">
        <v>14</v>
      </c>
      <c r="H7" s="198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- 8'!$B$8:$AS$27,36,0)</f>
        <v>27</v>
      </c>
      <c r="G10" s="143">
        <f>ROUND(E10/$Q$2*F10,0)</f>
        <v>3200000</v>
      </c>
      <c r="H10" s="90">
        <f>(VLOOKUP(B10,'CC - 8'!$B$8:$AS$27,37,0)+VLOOKUP(B10,'CC - 8'!$B$8:$AS$27,38,0))</f>
        <v>0</v>
      </c>
      <c r="I10" s="143">
        <f>ROUND(E10/$Q$2*H10,0)</f>
        <v>0</v>
      </c>
      <c r="J10" s="91">
        <f t="shared" ref="J10:K12" si="3">F10+H10</f>
        <v>27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- 8'!$B$8:$AS$27,36,0)</f>
        <v>27</v>
      </c>
      <c r="G11" s="143">
        <f>ROUND(E11/$Q$2*F11,0)</f>
        <v>2500000</v>
      </c>
      <c r="H11" s="90">
        <f>(VLOOKUP(B11,'CC - 8'!$B$8:$AS$27,37,0)+VLOOKUP(B11,'CC - 8'!$B$8:$AS$27,38,0))</f>
        <v>0</v>
      </c>
      <c r="I11" s="143">
        <f>ROUND(E11/$Q$2*H11,0)</f>
        <v>0</v>
      </c>
      <c r="J11" s="91">
        <f t="shared" si="3"/>
        <v>27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- 8'!$B$8:$AS$27,36,0)</f>
        <v>27</v>
      </c>
      <c r="G12" s="143">
        <f>ROUND(E12/$Q$2*F12,0)</f>
        <v>2500000</v>
      </c>
      <c r="H12" s="90">
        <f>(VLOOKUP(B12,'CC - 8'!$B$8:$AS$27,37,0)+VLOOKUP(B12,'CC - 8'!$B$8:$AS$27,38,0))</f>
        <v>0</v>
      </c>
      <c r="I12" s="143">
        <f>ROUND(E12/$Q$2*H12,0)</f>
        <v>0</v>
      </c>
      <c r="J12" s="91">
        <f t="shared" si="3"/>
        <v>27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- 8'!$B$8:$AS$27,36,0)</f>
        <v>27</v>
      </c>
      <c r="G16" s="143">
        <f>ROUND(E16/$Q$2*F16,0)</f>
        <v>2000000</v>
      </c>
      <c r="H16" s="90">
        <f>(VLOOKUP(B16,'CC - 8'!$B$8:$AS$27,37,0)+VLOOKUP(B16,'CC - 8'!$B$8:$AS$27,38,0))</f>
        <v>0</v>
      </c>
      <c r="I16" s="143">
        <f>ROUND(E16/$Q$2*H16,0)</f>
        <v>0</v>
      </c>
      <c r="J16" s="144">
        <f t="shared" ref="J16:K16" si="10">F16+H16</f>
        <v>27</v>
      </c>
      <c r="K16" s="37">
        <f t="shared" si="10"/>
        <v>2000000</v>
      </c>
      <c r="L16" s="88">
        <v>375000</v>
      </c>
      <c r="M16" s="38">
        <f t="shared" ref="M16" si="11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2">VLOOKUP(B17,DS,2,0)</f>
        <v>Huỳnh Thanh Tùng</v>
      </c>
      <c r="D17" s="114" t="str">
        <f t="shared" ref="D17:D21" si="13">VLOOKUP(B17,DS,3,0)</f>
        <v>Thợ đóng - xả</v>
      </c>
      <c r="E17" s="88">
        <f t="shared" ref="E17:E21" si="14">VLOOKUP(B17,DS,4,0)</f>
        <v>2000000</v>
      </c>
      <c r="F17" s="90">
        <f>VLOOKUP(B17,'CC - 8'!$B$8:$AS$27,36,0)</f>
        <v>27</v>
      </c>
      <c r="G17" s="143">
        <f>ROUND(E17/$Q$2*F17,0)</f>
        <v>2000000</v>
      </c>
      <c r="H17" s="90">
        <f>(VLOOKUP(B17,'CC - 8'!$B$8:$AS$27,37,0)+VLOOKUP(B17,'CC - 8'!$B$8:$AS$27,38,0))</f>
        <v>0</v>
      </c>
      <c r="I17" s="143">
        <f>ROUND(E17/$Q$2*H17,0)</f>
        <v>0</v>
      </c>
      <c r="J17" s="144">
        <f t="shared" ref="J17:J21" si="15">F17+H17</f>
        <v>27</v>
      </c>
      <c r="K17" s="37">
        <f t="shared" ref="K17:K21" si="16">G17+I17</f>
        <v>2000000</v>
      </c>
      <c r="L17" s="88">
        <v>375000</v>
      </c>
      <c r="M17" s="38">
        <f t="shared" ref="M17:M21" si="17">K17+L17</f>
        <v>2375000</v>
      </c>
      <c r="N17" s="37"/>
      <c r="O17" s="43">
        <f t="shared" ref="O17:O21" si="18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2"/>
        <v>Danh Sà Phép</v>
      </c>
      <c r="D18" s="114" t="str">
        <f t="shared" si="13"/>
        <v>Công nhân</v>
      </c>
      <c r="E18" s="88">
        <f t="shared" si="14"/>
        <v>1800000</v>
      </c>
      <c r="F18" s="90">
        <f>VLOOKUP(B18,'CC - 8'!$B$8:$AS$27,36,0)</f>
        <v>27</v>
      </c>
      <c r="G18" s="143">
        <f>ROUND(E18/$Q$2*F18,0)</f>
        <v>1800000</v>
      </c>
      <c r="H18" s="90">
        <f>(VLOOKUP(B18,'CC - 8'!$B$8:$AS$27,37,0)+VLOOKUP(B18,'CC - 8'!$B$8:$AS$27,38,0))</f>
        <v>0</v>
      </c>
      <c r="I18" s="143">
        <f>ROUND(E18/$Q$2*H18,0)</f>
        <v>0</v>
      </c>
      <c r="J18" s="144">
        <f t="shared" si="15"/>
        <v>27</v>
      </c>
      <c r="K18" s="37">
        <f t="shared" si="16"/>
        <v>1800000</v>
      </c>
      <c r="L18" s="88">
        <v>375000</v>
      </c>
      <c r="M18" s="38">
        <f t="shared" si="17"/>
        <v>2175000</v>
      </c>
      <c r="N18" s="37"/>
      <c r="O18" s="43">
        <f t="shared" si="18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2"/>
        <v>Phan Thị Sương</v>
      </c>
      <c r="D19" s="114" t="str">
        <f t="shared" si="13"/>
        <v>Công nhân</v>
      </c>
      <c r="E19" s="88">
        <f t="shared" si="14"/>
        <v>1800000</v>
      </c>
      <c r="F19" s="90">
        <f>VLOOKUP(B19,'CC - 8'!$B$8:$AS$27,36,0)</f>
        <v>27</v>
      </c>
      <c r="G19" s="143">
        <f>ROUND(E19/$Q$2*F19,0)</f>
        <v>1800000</v>
      </c>
      <c r="H19" s="90">
        <f>(VLOOKUP(B19,'CC - 8'!$B$8:$AS$27,37,0)+VLOOKUP(B19,'CC - 8'!$B$8:$AS$27,38,0))</f>
        <v>0</v>
      </c>
      <c r="I19" s="143">
        <f>ROUND(E19/$Q$2*H19,0)</f>
        <v>0</v>
      </c>
      <c r="J19" s="144">
        <f t="shared" si="15"/>
        <v>27</v>
      </c>
      <c r="K19" s="37">
        <f t="shared" si="16"/>
        <v>1800000</v>
      </c>
      <c r="L19" s="88">
        <v>375000</v>
      </c>
      <c r="M19" s="38">
        <f t="shared" si="17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2"/>
        <v>Dương Văn Em</v>
      </c>
      <c r="D20" s="114" t="str">
        <f t="shared" si="13"/>
        <v>Công nhân</v>
      </c>
      <c r="E20" s="88">
        <f t="shared" si="14"/>
        <v>1800000</v>
      </c>
      <c r="F20" s="90">
        <f>VLOOKUP(B20,'CC - 8'!$B$8:$AS$27,36,0)</f>
        <v>27</v>
      </c>
      <c r="G20" s="143">
        <f>ROUND(E20/$Q$2*F20,0)</f>
        <v>1800000</v>
      </c>
      <c r="H20" s="90">
        <f>(VLOOKUP(B20,'CC - 8'!$B$8:$AS$27,37,0)+VLOOKUP(B20,'CC - 8'!$B$8:$AS$27,38,0))</f>
        <v>0</v>
      </c>
      <c r="I20" s="143">
        <f>ROUND(E20/$Q$2*H20,0)</f>
        <v>0</v>
      </c>
      <c r="J20" s="144">
        <f t="shared" si="15"/>
        <v>27</v>
      </c>
      <c r="K20" s="37">
        <f t="shared" si="16"/>
        <v>1800000</v>
      </c>
      <c r="L20" s="88">
        <v>375000</v>
      </c>
      <c r="M20" s="38">
        <f t="shared" si="17"/>
        <v>2175000</v>
      </c>
      <c r="N20" s="37"/>
      <c r="O20" s="43">
        <f t="shared" si="18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2"/>
        <v>Lý Thanh Hải</v>
      </c>
      <c r="D21" s="114" t="str">
        <f t="shared" si="13"/>
        <v>Công nhân</v>
      </c>
      <c r="E21" s="88">
        <f t="shared" si="14"/>
        <v>1800000</v>
      </c>
      <c r="F21" s="90">
        <f>VLOOKUP(B21,'CC - 8'!$B$8:$AS$27,36,0)</f>
        <v>27</v>
      </c>
      <c r="G21" s="143">
        <f>ROUND(E21/$Q$2*F21,0)</f>
        <v>1800000</v>
      </c>
      <c r="H21" s="90">
        <f>(VLOOKUP(B21,'CC - 8'!$B$8:$AS$27,37,0)+VLOOKUP(B21,'CC - 8'!$B$8:$AS$27,38,0))</f>
        <v>0</v>
      </c>
      <c r="I21" s="143">
        <f>ROUND(E21/$Q$2*H21,0)</f>
        <v>0</v>
      </c>
      <c r="J21" s="144">
        <f t="shared" si="15"/>
        <v>27</v>
      </c>
      <c r="K21" s="37">
        <f t="shared" si="16"/>
        <v>1800000</v>
      </c>
      <c r="L21" s="88">
        <v>375000</v>
      </c>
      <c r="M21" s="38">
        <f t="shared" si="17"/>
        <v>2175000</v>
      </c>
      <c r="N21" s="37"/>
      <c r="O21" s="43">
        <f t="shared" si="18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 t="shared" ref="G23:O23" si="19">SUM(G15:G22)</f>
        <v>11200000</v>
      </c>
      <c r="H23" s="138"/>
      <c r="I23" s="138">
        <f t="shared" si="19"/>
        <v>0</v>
      </c>
      <c r="J23" s="138"/>
      <c r="K23" s="138">
        <f t="shared" si="19"/>
        <v>11200000</v>
      </c>
      <c r="L23" s="138">
        <f t="shared" si="19"/>
        <v>2250000</v>
      </c>
      <c r="M23" s="138">
        <f t="shared" si="19"/>
        <v>13450000</v>
      </c>
      <c r="N23" s="138">
        <f t="shared" si="19"/>
        <v>0</v>
      </c>
      <c r="O23" s="138">
        <f t="shared" si="19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08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D23 L5 L26 J6:K7 L7 A29:P62 Q35:Q62 N22:O22 R29:IG62 S10:S13 J22:L22 AB15:IG15 R14:IG14 D14 A10:B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3:D23"/>
    <mergeCell ref="J6:J7"/>
    <mergeCell ref="K6:K7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F22" sqref="F22:AI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5" customWidth="1"/>
    <col min="5" max="5" width="7.140625" style="2" customWidth="1"/>
    <col min="6" max="33" width="3.42578125" style="121" customWidth="1"/>
    <col min="34" max="35" width="3.42578125" style="122" customWidth="1"/>
    <col min="36" max="36" width="3.42578125" style="122" hidden="1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09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52" t="s">
        <v>73</v>
      </c>
      <c r="AN1" s="253"/>
      <c r="AO1" s="253"/>
      <c r="AP1" s="253"/>
      <c r="AQ1" s="253"/>
      <c r="AR1" s="253"/>
      <c r="AS1" s="254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41153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41153</v>
      </c>
      <c r="G5" s="116">
        <f t="shared" ref="G5:AJ5" si="0">F5+1</f>
        <v>41154</v>
      </c>
      <c r="H5" s="116">
        <f t="shared" si="0"/>
        <v>41155</v>
      </c>
      <c r="I5" s="116">
        <f t="shared" si="0"/>
        <v>41156</v>
      </c>
      <c r="J5" s="116">
        <f t="shared" si="0"/>
        <v>41157</v>
      </c>
      <c r="K5" s="116">
        <f t="shared" si="0"/>
        <v>41158</v>
      </c>
      <c r="L5" s="116">
        <f t="shared" si="0"/>
        <v>41159</v>
      </c>
      <c r="M5" s="116">
        <f t="shared" si="0"/>
        <v>41160</v>
      </c>
      <c r="N5" s="116">
        <f t="shared" si="0"/>
        <v>41161</v>
      </c>
      <c r="O5" s="116">
        <f t="shared" si="0"/>
        <v>41162</v>
      </c>
      <c r="P5" s="116">
        <f t="shared" si="0"/>
        <v>41163</v>
      </c>
      <c r="Q5" s="116">
        <f t="shared" si="0"/>
        <v>41164</v>
      </c>
      <c r="R5" s="116">
        <f t="shared" si="0"/>
        <v>41165</v>
      </c>
      <c r="S5" s="116">
        <f t="shared" si="0"/>
        <v>41166</v>
      </c>
      <c r="T5" s="116">
        <f t="shared" si="0"/>
        <v>41167</v>
      </c>
      <c r="U5" s="116">
        <f t="shared" si="0"/>
        <v>41168</v>
      </c>
      <c r="V5" s="116">
        <f t="shared" si="0"/>
        <v>41169</v>
      </c>
      <c r="W5" s="116">
        <f t="shared" si="0"/>
        <v>41170</v>
      </c>
      <c r="X5" s="116">
        <f t="shared" si="0"/>
        <v>41171</v>
      </c>
      <c r="Y5" s="116">
        <f t="shared" si="0"/>
        <v>41172</v>
      </c>
      <c r="Z5" s="116">
        <f t="shared" si="0"/>
        <v>41173</v>
      </c>
      <c r="AA5" s="116">
        <f t="shared" si="0"/>
        <v>41174</v>
      </c>
      <c r="AB5" s="116">
        <f t="shared" si="0"/>
        <v>41175</v>
      </c>
      <c r="AC5" s="116">
        <f t="shared" si="0"/>
        <v>41176</v>
      </c>
      <c r="AD5" s="116">
        <f t="shared" si="0"/>
        <v>41177</v>
      </c>
      <c r="AE5" s="116">
        <f t="shared" si="0"/>
        <v>41178</v>
      </c>
      <c r="AF5" s="116">
        <f t="shared" si="0"/>
        <v>41179</v>
      </c>
      <c r="AG5" s="116">
        <f t="shared" si="0"/>
        <v>41180</v>
      </c>
      <c r="AH5" s="116">
        <f>AG5+1</f>
        <v>41181</v>
      </c>
      <c r="AI5" s="116">
        <f t="shared" si="0"/>
        <v>41182</v>
      </c>
      <c r="AJ5" s="116">
        <f t="shared" si="0"/>
        <v>41183</v>
      </c>
      <c r="AK5" s="258" t="s">
        <v>11</v>
      </c>
      <c r="AL5" s="259"/>
      <c r="AM5" s="260"/>
      <c r="AN5" s="261" t="s">
        <v>34</v>
      </c>
      <c r="AO5" s="261" t="s">
        <v>30</v>
      </c>
      <c r="AP5" s="261" t="s">
        <v>31</v>
      </c>
      <c r="AQ5" s="261" t="s">
        <v>32</v>
      </c>
      <c r="AR5" s="261" t="s">
        <v>33</v>
      </c>
      <c r="AS5" s="257" t="s">
        <v>0</v>
      </c>
      <c r="AT5" s="25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T.Bảy</v>
      </c>
      <c r="G6" s="171" t="str">
        <f t="shared" ref="G6:AJ6" si="1">CHOOSE(WEEKDAY(G5),"C.Nhật","T.Hai","T.Ba","T.Tư","T.Năm","T.Sáu","T.Bảy")</f>
        <v>C.Nhật</v>
      </c>
      <c r="H6" s="171" t="str">
        <f t="shared" si="1"/>
        <v>T.Hai</v>
      </c>
      <c r="I6" s="171" t="str">
        <f t="shared" si="1"/>
        <v>T.Ba</v>
      </c>
      <c r="J6" s="171" t="str">
        <f t="shared" si="1"/>
        <v>T.Tư</v>
      </c>
      <c r="K6" s="171" t="str">
        <f t="shared" si="1"/>
        <v>T.Năm</v>
      </c>
      <c r="L6" s="171" t="str">
        <f t="shared" si="1"/>
        <v>T.Sáu</v>
      </c>
      <c r="M6" s="171" t="str">
        <f t="shared" si="1"/>
        <v>T.Bảy</v>
      </c>
      <c r="N6" s="171" t="str">
        <f t="shared" si="1"/>
        <v>C.Nhật</v>
      </c>
      <c r="O6" s="171" t="str">
        <f t="shared" si="1"/>
        <v>T.Hai</v>
      </c>
      <c r="P6" s="171" t="str">
        <f t="shared" si="1"/>
        <v>T.Ba</v>
      </c>
      <c r="Q6" s="171" t="str">
        <f t="shared" si="1"/>
        <v>T.Tư</v>
      </c>
      <c r="R6" s="171" t="str">
        <f t="shared" si="1"/>
        <v>T.Năm</v>
      </c>
      <c r="S6" s="171" t="str">
        <f t="shared" si="1"/>
        <v>T.Sáu</v>
      </c>
      <c r="T6" s="171" t="str">
        <f t="shared" si="1"/>
        <v>T.Bảy</v>
      </c>
      <c r="U6" s="171" t="str">
        <f t="shared" si="1"/>
        <v>C.Nhật</v>
      </c>
      <c r="V6" s="171" t="str">
        <f t="shared" si="1"/>
        <v>T.Hai</v>
      </c>
      <c r="W6" s="171" t="str">
        <f t="shared" si="1"/>
        <v>T.Ba</v>
      </c>
      <c r="X6" s="171" t="str">
        <f t="shared" si="1"/>
        <v>T.Tư</v>
      </c>
      <c r="Y6" s="171" t="str">
        <f t="shared" si="1"/>
        <v>T.Năm</v>
      </c>
      <c r="Z6" s="171" t="str">
        <f t="shared" si="1"/>
        <v>T.Sáu</v>
      </c>
      <c r="AA6" s="171" t="str">
        <f t="shared" si="1"/>
        <v>T.Bảy</v>
      </c>
      <c r="AB6" s="171" t="str">
        <f t="shared" si="1"/>
        <v>C.Nhật</v>
      </c>
      <c r="AC6" s="171" t="str">
        <f t="shared" si="1"/>
        <v>T.Hai</v>
      </c>
      <c r="AD6" s="171" t="str">
        <f t="shared" si="1"/>
        <v>T.Ba</v>
      </c>
      <c r="AE6" s="171" t="str">
        <f t="shared" si="1"/>
        <v>T.Tư</v>
      </c>
      <c r="AF6" s="171" t="str">
        <f t="shared" si="1"/>
        <v>T.Năm</v>
      </c>
      <c r="AG6" s="171" t="str">
        <f t="shared" si="1"/>
        <v>T.Sáu</v>
      </c>
      <c r="AH6" s="171" t="str">
        <f t="shared" si="1"/>
        <v>T.Bảy</v>
      </c>
      <c r="AI6" s="171" t="str">
        <f t="shared" si="1"/>
        <v>C.Nhật</v>
      </c>
      <c r="AJ6" s="171" t="str">
        <f t="shared" si="1"/>
        <v>T.Hai</v>
      </c>
      <c r="AK6" s="172" t="s">
        <v>12</v>
      </c>
      <c r="AL6" s="172" t="s">
        <v>25</v>
      </c>
      <c r="AM6" s="173" t="s">
        <v>13</v>
      </c>
      <c r="AN6" s="262"/>
      <c r="AO6" s="262"/>
      <c r="AP6" s="262"/>
      <c r="AQ6" s="262"/>
      <c r="AR6" s="262"/>
      <c r="AS6" s="256"/>
      <c r="AT6" s="251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197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>
        <v>8</v>
      </c>
      <c r="G9" s="141"/>
      <c r="H9" s="141"/>
      <c r="I9" s="141">
        <v>8</v>
      </c>
      <c r="J9" s="141">
        <v>8</v>
      </c>
      <c r="K9" s="141">
        <v>8</v>
      </c>
      <c r="L9" s="141">
        <v>8</v>
      </c>
      <c r="M9" s="141">
        <v>8</v>
      </c>
      <c r="N9" s="141"/>
      <c r="O9" s="141">
        <v>8</v>
      </c>
      <c r="P9" s="141">
        <v>8</v>
      </c>
      <c r="Q9" s="141">
        <v>8</v>
      </c>
      <c r="R9" s="141">
        <v>8</v>
      </c>
      <c r="S9" s="141">
        <v>8</v>
      </c>
      <c r="T9" s="141">
        <v>8</v>
      </c>
      <c r="U9" s="141"/>
      <c r="V9" s="141">
        <v>8</v>
      </c>
      <c r="W9" s="141">
        <v>8</v>
      </c>
      <c r="X9" s="141">
        <v>8</v>
      </c>
      <c r="Y9" s="141">
        <v>8</v>
      </c>
      <c r="Z9" s="141">
        <v>8</v>
      </c>
      <c r="AA9" s="141">
        <v>8</v>
      </c>
      <c r="AB9" s="141"/>
      <c r="AC9" s="141">
        <v>8</v>
      </c>
      <c r="AD9" s="141">
        <v>8</v>
      </c>
      <c r="AE9" s="141">
        <v>8</v>
      </c>
      <c r="AF9" s="141">
        <v>8</v>
      </c>
      <c r="AG9" s="141">
        <v>8</v>
      </c>
      <c r="AH9" s="141">
        <v>8</v>
      </c>
      <c r="AI9" s="141"/>
      <c r="AJ9" s="141"/>
      <c r="AK9" s="247">
        <f>((SUM(F9:AJ9))/8)-(SUMIF($F$6:$AJ$6,"C.Nhật",F9:AJ9)/8)</f>
        <v>24</v>
      </c>
      <c r="AL9" s="247">
        <f>SUM(F10:AJ10)/8*1.5</f>
        <v>0</v>
      </c>
      <c r="AM9" s="249">
        <f>SUMIF($F$6:$AJ$6,"C.Nhật",$F9:$AJ10)/8*2</f>
        <v>0</v>
      </c>
      <c r="AN9" s="235">
        <f>SUM(AK9:AM10)</f>
        <v>24</v>
      </c>
      <c r="AO9" s="237">
        <v>0</v>
      </c>
      <c r="AP9" s="235"/>
      <c r="AQ9" s="235"/>
      <c r="AR9" s="235"/>
      <c r="AS9" s="239"/>
      <c r="AT9" s="197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48"/>
      <c r="AL10" s="248"/>
      <c r="AM10" s="250"/>
      <c r="AN10" s="236"/>
      <c r="AO10" s="238"/>
      <c r="AP10" s="236"/>
      <c r="AQ10" s="236"/>
      <c r="AR10" s="236"/>
      <c r="AS10" s="240"/>
      <c r="AT10" s="197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1">
        <f>A7+1</f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>
        <v>8</v>
      </c>
      <c r="G11" s="141"/>
      <c r="H11" s="141"/>
      <c r="I11" s="141">
        <v>8</v>
      </c>
      <c r="J11" s="141">
        <v>8</v>
      </c>
      <c r="K11" s="141">
        <v>8</v>
      </c>
      <c r="L11" s="141">
        <v>8</v>
      </c>
      <c r="M11" s="141">
        <v>8</v>
      </c>
      <c r="N11" s="141"/>
      <c r="O11" s="141">
        <v>8</v>
      </c>
      <c r="P11" s="141">
        <v>8</v>
      </c>
      <c r="Q11" s="141">
        <v>8</v>
      </c>
      <c r="R11" s="141">
        <v>8</v>
      </c>
      <c r="S11" s="141">
        <v>8</v>
      </c>
      <c r="T11" s="141">
        <v>8</v>
      </c>
      <c r="U11" s="141"/>
      <c r="V11" s="141">
        <v>8</v>
      </c>
      <c r="W11" s="141">
        <v>8</v>
      </c>
      <c r="X11" s="141">
        <v>8</v>
      </c>
      <c r="Y11" s="141">
        <v>8</v>
      </c>
      <c r="Z11" s="141">
        <v>8</v>
      </c>
      <c r="AA11" s="141">
        <v>8</v>
      </c>
      <c r="AB11" s="141"/>
      <c r="AC11" s="141">
        <v>8</v>
      </c>
      <c r="AD11" s="141">
        <v>8</v>
      </c>
      <c r="AE11" s="141">
        <v>8</v>
      </c>
      <c r="AF11" s="141">
        <v>8</v>
      </c>
      <c r="AG11" s="141">
        <v>8</v>
      </c>
      <c r="AH11" s="141">
        <v>8</v>
      </c>
      <c r="AI11" s="141"/>
      <c r="AJ11" s="141"/>
      <c r="AK11" s="247">
        <f t="shared" ref="AK11" si="2">((SUM(F11:AJ11))/8)-(SUMIF($F$6:$AJ$6,"C.Nhật",F11:AJ11)/8)</f>
        <v>24</v>
      </c>
      <c r="AL11" s="247">
        <f t="shared" ref="AL11" si="3">SUM(F12:AJ12)/8*1.5</f>
        <v>0</v>
      </c>
      <c r="AM11" s="249">
        <f t="shared" ref="AM11:AM13" si="4">SUMIF($F$6:$AJ$6,"C.Nhật",$F11:$AJ12)/8*2</f>
        <v>0</v>
      </c>
      <c r="AN11" s="235">
        <f t="shared" ref="AN11" si="5">SUM(AK11:AM12)</f>
        <v>24</v>
      </c>
      <c r="AO11" s="237">
        <v>0</v>
      </c>
      <c r="AP11" s="235"/>
      <c r="AQ11" s="235"/>
      <c r="AR11" s="235"/>
      <c r="AS11" s="239"/>
      <c r="AT11" s="197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48"/>
      <c r="AL12" s="248"/>
      <c r="AM12" s="250"/>
      <c r="AN12" s="236"/>
      <c r="AO12" s="238"/>
      <c r="AP12" s="236"/>
      <c r="AQ12" s="236"/>
      <c r="AR12" s="236"/>
      <c r="AS12" s="240"/>
      <c r="AT12" s="197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1">
        <f>A9+1</f>
        <v>2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>
        <v>8</v>
      </c>
      <c r="G13" s="141"/>
      <c r="H13" s="141"/>
      <c r="I13" s="141">
        <v>8</v>
      </c>
      <c r="J13" s="141">
        <v>8</v>
      </c>
      <c r="K13" s="141">
        <v>8</v>
      </c>
      <c r="L13" s="141">
        <v>8</v>
      </c>
      <c r="M13" s="141">
        <v>8</v>
      </c>
      <c r="N13" s="141"/>
      <c r="O13" s="141">
        <v>8</v>
      </c>
      <c r="P13" s="141">
        <v>8</v>
      </c>
      <c r="Q13" s="141">
        <v>8</v>
      </c>
      <c r="R13" s="141">
        <v>8</v>
      </c>
      <c r="S13" s="141">
        <v>8</v>
      </c>
      <c r="T13" s="141">
        <v>8</v>
      </c>
      <c r="U13" s="141"/>
      <c r="V13" s="141">
        <v>8</v>
      </c>
      <c r="W13" s="141">
        <v>8</v>
      </c>
      <c r="X13" s="141">
        <v>8</v>
      </c>
      <c r="Y13" s="141">
        <v>8</v>
      </c>
      <c r="Z13" s="141">
        <v>8</v>
      </c>
      <c r="AA13" s="141">
        <v>8</v>
      </c>
      <c r="AB13" s="141"/>
      <c r="AC13" s="141">
        <v>8</v>
      </c>
      <c r="AD13" s="141">
        <v>8</v>
      </c>
      <c r="AE13" s="141">
        <v>8</v>
      </c>
      <c r="AF13" s="141">
        <v>8</v>
      </c>
      <c r="AG13" s="141">
        <v>8</v>
      </c>
      <c r="AH13" s="141">
        <v>8</v>
      </c>
      <c r="AI13" s="141"/>
      <c r="AJ13" s="141"/>
      <c r="AK13" s="247">
        <f t="shared" ref="AK13" si="6">((SUM(F13:AJ13))/8)-(SUMIF($F$6:$AJ$6,"C.Nhật",F13:AJ13)/8)</f>
        <v>24</v>
      </c>
      <c r="AL13" s="247">
        <f t="shared" ref="AL13" si="7">SUM(F14:AJ14)/8*1.5</f>
        <v>0</v>
      </c>
      <c r="AM13" s="249">
        <f t="shared" si="4"/>
        <v>0</v>
      </c>
      <c r="AN13" s="235">
        <f t="shared" ref="AN13" si="8">SUM(AK13:AM14)</f>
        <v>24</v>
      </c>
      <c r="AO13" s="237">
        <v>0</v>
      </c>
      <c r="AP13" s="235"/>
      <c r="AQ13" s="235"/>
      <c r="AR13" s="235"/>
      <c r="AS13" s="239"/>
      <c r="AT13" s="197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48"/>
      <c r="AL14" s="248"/>
      <c r="AM14" s="250"/>
      <c r="AN14" s="236"/>
      <c r="AO14" s="238"/>
      <c r="AP14" s="236"/>
      <c r="AQ14" s="236"/>
      <c r="AR14" s="236"/>
      <c r="AS14" s="240"/>
      <c r="AT14" s="197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>
        <v>8</v>
      </c>
      <c r="G16" s="141"/>
      <c r="H16" s="141"/>
      <c r="I16" s="141">
        <v>8</v>
      </c>
      <c r="J16" s="141">
        <v>8</v>
      </c>
      <c r="K16" s="141">
        <v>8</v>
      </c>
      <c r="L16" s="141">
        <v>8</v>
      </c>
      <c r="M16" s="141">
        <v>8</v>
      </c>
      <c r="N16" s="141"/>
      <c r="O16" s="141">
        <v>8</v>
      </c>
      <c r="P16" s="141">
        <v>8</v>
      </c>
      <c r="Q16" s="141">
        <v>8</v>
      </c>
      <c r="R16" s="141">
        <v>8</v>
      </c>
      <c r="S16" s="141">
        <v>8</v>
      </c>
      <c r="T16" s="141">
        <v>8</v>
      </c>
      <c r="U16" s="141"/>
      <c r="V16" s="141">
        <v>8</v>
      </c>
      <c r="W16" s="141">
        <v>8</v>
      </c>
      <c r="X16" s="141">
        <v>8</v>
      </c>
      <c r="Y16" s="141">
        <v>8</v>
      </c>
      <c r="Z16" s="141">
        <v>8</v>
      </c>
      <c r="AA16" s="141">
        <v>8</v>
      </c>
      <c r="AB16" s="141"/>
      <c r="AC16" s="141">
        <v>8</v>
      </c>
      <c r="AD16" s="141">
        <v>8</v>
      </c>
      <c r="AE16" s="141">
        <v>8</v>
      </c>
      <c r="AF16" s="141">
        <v>8</v>
      </c>
      <c r="AG16" s="141">
        <v>8</v>
      </c>
      <c r="AH16" s="141">
        <v>8</v>
      </c>
      <c r="AI16" s="141"/>
      <c r="AJ16" s="141"/>
      <c r="AK16" s="247">
        <f t="shared" ref="AK16" si="9">((SUM(F16:AJ16))/8)-(SUMIF($F$6:$AJ$6,"C.Nhật",F16:AJ16)/8)</f>
        <v>24</v>
      </c>
      <c r="AL16" s="247">
        <f t="shared" ref="AL16" si="10">SUM(F17:AJ17)/8*1.5</f>
        <v>0</v>
      </c>
      <c r="AM16" s="249">
        <f>SUMIF($F$6:$AJ$6,"C.Nhật",$F16:$AJ17)/8*2</f>
        <v>0</v>
      </c>
      <c r="AN16" s="235">
        <f>SUM(AK16:AM17)</f>
        <v>24</v>
      </c>
      <c r="AO16" s="237">
        <v>0</v>
      </c>
      <c r="AP16" s="235"/>
      <c r="AQ16" s="235"/>
      <c r="AR16" s="235"/>
      <c r="AS16" s="239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48"/>
      <c r="AL17" s="248"/>
      <c r="AM17" s="250"/>
      <c r="AN17" s="236"/>
      <c r="AO17" s="238"/>
      <c r="AP17" s="236"/>
      <c r="AQ17" s="236"/>
      <c r="AR17" s="236"/>
      <c r="AS17" s="240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1"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>
        <v>8</v>
      </c>
      <c r="G18" s="141"/>
      <c r="H18" s="141"/>
      <c r="I18" s="141">
        <v>8</v>
      </c>
      <c r="J18" s="141">
        <v>8</v>
      </c>
      <c r="K18" s="141">
        <v>8</v>
      </c>
      <c r="L18" s="141">
        <v>8</v>
      </c>
      <c r="M18" s="141">
        <v>8</v>
      </c>
      <c r="N18" s="141"/>
      <c r="O18" s="141">
        <v>8</v>
      </c>
      <c r="P18" s="141">
        <v>8</v>
      </c>
      <c r="Q18" s="141">
        <v>8</v>
      </c>
      <c r="R18" s="141">
        <v>8</v>
      </c>
      <c r="S18" s="141">
        <v>8</v>
      </c>
      <c r="T18" s="141">
        <v>8</v>
      </c>
      <c r="U18" s="141"/>
      <c r="V18" s="141">
        <v>8</v>
      </c>
      <c r="W18" s="141">
        <v>8</v>
      </c>
      <c r="X18" s="141">
        <v>8</v>
      </c>
      <c r="Y18" s="141">
        <v>8</v>
      </c>
      <c r="Z18" s="141">
        <v>8</v>
      </c>
      <c r="AA18" s="141">
        <v>8</v>
      </c>
      <c r="AB18" s="141"/>
      <c r="AC18" s="141">
        <v>8</v>
      </c>
      <c r="AD18" s="141">
        <v>8</v>
      </c>
      <c r="AE18" s="141">
        <v>8</v>
      </c>
      <c r="AF18" s="141">
        <v>8</v>
      </c>
      <c r="AG18" s="141">
        <v>8</v>
      </c>
      <c r="AH18" s="141">
        <v>8</v>
      </c>
      <c r="AI18" s="141"/>
      <c r="AJ18" s="141"/>
      <c r="AK18" s="247">
        <f t="shared" ref="AK18" si="11">((SUM(F18:AJ18))/8)-(SUMIF($F$6:$AJ$6,"C.Nhật",F18:AJ18)/8)</f>
        <v>24</v>
      </c>
      <c r="AL18" s="247">
        <f t="shared" ref="AL18" si="12">SUM(F19:AJ19)/8*1.5</f>
        <v>0</v>
      </c>
      <c r="AM18" s="249">
        <f>SUMIF($F$6:$AJ$6,"C.Nhật",$F18:$AJ19)/8*2</f>
        <v>0</v>
      </c>
      <c r="AN18" s="235">
        <f t="shared" ref="AN18" si="13">SUM(AK18:AM19)</f>
        <v>24</v>
      </c>
      <c r="AO18" s="237">
        <v>0</v>
      </c>
      <c r="AP18" s="235"/>
      <c r="AQ18" s="235"/>
      <c r="AR18" s="235"/>
      <c r="AS18" s="239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48"/>
      <c r="AL19" s="248"/>
      <c r="AM19" s="250"/>
      <c r="AN19" s="236"/>
      <c r="AO19" s="238"/>
      <c r="AP19" s="236"/>
      <c r="AQ19" s="236"/>
      <c r="AR19" s="236"/>
      <c r="AS19" s="240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1"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>
        <v>8</v>
      </c>
      <c r="G20" s="141"/>
      <c r="H20" s="141"/>
      <c r="I20" s="141">
        <v>8</v>
      </c>
      <c r="J20" s="141">
        <v>8</v>
      </c>
      <c r="K20" s="141">
        <v>8</v>
      </c>
      <c r="L20" s="141">
        <v>8</v>
      </c>
      <c r="M20" s="141">
        <v>8</v>
      </c>
      <c r="N20" s="141"/>
      <c r="O20" s="141">
        <v>8</v>
      </c>
      <c r="P20" s="141">
        <v>8</v>
      </c>
      <c r="Q20" s="141">
        <v>8</v>
      </c>
      <c r="R20" s="141">
        <v>8</v>
      </c>
      <c r="S20" s="141">
        <v>8</v>
      </c>
      <c r="T20" s="141">
        <v>8</v>
      </c>
      <c r="U20" s="141"/>
      <c r="V20" s="141">
        <v>8</v>
      </c>
      <c r="W20" s="141">
        <v>8</v>
      </c>
      <c r="X20" s="141">
        <v>8</v>
      </c>
      <c r="Y20" s="141">
        <v>8</v>
      </c>
      <c r="Z20" s="141">
        <v>8</v>
      </c>
      <c r="AA20" s="141">
        <v>8</v>
      </c>
      <c r="AB20" s="141"/>
      <c r="AC20" s="141">
        <v>8</v>
      </c>
      <c r="AD20" s="141">
        <v>8</v>
      </c>
      <c r="AE20" s="141">
        <v>8</v>
      </c>
      <c r="AF20" s="141">
        <v>8</v>
      </c>
      <c r="AG20" s="141">
        <v>8</v>
      </c>
      <c r="AH20" s="141">
        <v>8</v>
      </c>
      <c r="AI20" s="141"/>
      <c r="AJ20" s="141"/>
      <c r="AK20" s="247">
        <f t="shared" ref="AK20" si="14">((SUM(F20:AJ20))/8)-(SUMIF($F$6:$AJ$6,"C.Nhật",F20:AJ20)/8)</f>
        <v>24</v>
      </c>
      <c r="AL20" s="247">
        <f t="shared" ref="AL20" si="15">SUM(F21:AJ21)/8*1.5</f>
        <v>0</v>
      </c>
      <c r="AM20" s="249">
        <f>SUMIF($F$6:$AJ$6,"C.Nhật",$F20:$AJ21)/8*2</f>
        <v>0</v>
      </c>
      <c r="AN20" s="235">
        <f t="shared" ref="AN20" si="16">SUM(AK20:AM21)</f>
        <v>24</v>
      </c>
      <c r="AO20" s="237">
        <v>0</v>
      </c>
      <c r="AP20" s="235"/>
      <c r="AQ20" s="235"/>
      <c r="AR20" s="235"/>
      <c r="AS20" s="239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48"/>
      <c r="AL21" s="248"/>
      <c r="AM21" s="250"/>
      <c r="AN21" s="236"/>
      <c r="AO21" s="238"/>
      <c r="AP21" s="236"/>
      <c r="AQ21" s="236"/>
      <c r="AR21" s="236"/>
      <c r="AS21" s="240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1"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>
        <v>8</v>
      </c>
      <c r="G22" s="141"/>
      <c r="H22" s="141"/>
      <c r="I22" s="141">
        <v>8</v>
      </c>
      <c r="J22" s="141">
        <v>8</v>
      </c>
      <c r="K22" s="141">
        <v>8</v>
      </c>
      <c r="L22" s="141">
        <v>8</v>
      </c>
      <c r="M22" s="141">
        <v>8</v>
      </c>
      <c r="N22" s="141"/>
      <c r="O22" s="141">
        <v>8</v>
      </c>
      <c r="P22" s="141">
        <v>8</v>
      </c>
      <c r="Q22" s="141">
        <v>8</v>
      </c>
      <c r="R22" s="141">
        <v>8</v>
      </c>
      <c r="S22" s="141">
        <v>8</v>
      </c>
      <c r="T22" s="141">
        <v>8</v>
      </c>
      <c r="U22" s="141"/>
      <c r="V22" s="141">
        <v>8</v>
      </c>
      <c r="W22" s="141">
        <v>8</v>
      </c>
      <c r="X22" s="141">
        <v>8</v>
      </c>
      <c r="Y22" s="141">
        <v>8</v>
      </c>
      <c r="Z22" s="141">
        <v>8</v>
      </c>
      <c r="AA22" s="141">
        <v>8</v>
      </c>
      <c r="AB22" s="141"/>
      <c r="AC22" s="141">
        <v>8</v>
      </c>
      <c r="AD22" s="141">
        <v>8</v>
      </c>
      <c r="AE22" s="141">
        <v>8</v>
      </c>
      <c r="AF22" s="141">
        <v>8</v>
      </c>
      <c r="AG22" s="141">
        <v>8</v>
      </c>
      <c r="AH22" s="141">
        <v>8</v>
      </c>
      <c r="AI22" s="141"/>
      <c r="AJ22" s="141"/>
      <c r="AK22" s="247">
        <f t="shared" ref="AK22" si="17">((SUM(F22:AJ22))/8)-(SUMIF($F$6:$AJ$6,"C.Nhật",F22:AJ22)/8)</f>
        <v>24</v>
      </c>
      <c r="AL22" s="247">
        <f t="shared" ref="AL22" si="18">SUM(F23:AJ23)/8*1.5</f>
        <v>0</v>
      </c>
      <c r="AM22" s="249">
        <f>SUMIF($F$6:$AJ$6,"C.Nhật",$F22:$AJ23)/8*2</f>
        <v>0</v>
      </c>
      <c r="AN22" s="235">
        <f>SUM(AK22:AM23)</f>
        <v>24</v>
      </c>
      <c r="AO22" s="237">
        <v>0</v>
      </c>
      <c r="AP22" s="235"/>
      <c r="AQ22" s="235"/>
      <c r="AR22" s="235"/>
      <c r="AS22" s="239"/>
      <c r="AT22" s="197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48"/>
      <c r="AL23" s="248"/>
      <c r="AM23" s="250"/>
      <c r="AN23" s="236"/>
      <c r="AO23" s="238"/>
      <c r="AP23" s="236"/>
      <c r="AQ23" s="236"/>
      <c r="AR23" s="236"/>
      <c r="AS23" s="240"/>
      <c r="AT23" s="197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1"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>
        <v>8</v>
      </c>
      <c r="G24" s="141"/>
      <c r="H24" s="141"/>
      <c r="I24" s="141">
        <v>8</v>
      </c>
      <c r="J24" s="141">
        <v>8</v>
      </c>
      <c r="K24" s="141">
        <v>8</v>
      </c>
      <c r="L24" s="141">
        <v>8</v>
      </c>
      <c r="M24" s="141">
        <v>8</v>
      </c>
      <c r="N24" s="141"/>
      <c r="O24" s="141">
        <v>8</v>
      </c>
      <c r="P24" s="141">
        <v>8</v>
      </c>
      <c r="Q24" s="141">
        <v>8</v>
      </c>
      <c r="R24" s="141">
        <v>8</v>
      </c>
      <c r="S24" s="141">
        <v>8</v>
      </c>
      <c r="T24" s="141">
        <v>8</v>
      </c>
      <c r="U24" s="141"/>
      <c r="V24" s="141">
        <v>8</v>
      </c>
      <c r="W24" s="141">
        <v>8</v>
      </c>
      <c r="X24" s="141">
        <v>8</v>
      </c>
      <c r="Y24" s="141">
        <v>8</v>
      </c>
      <c r="Z24" s="141">
        <v>8</v>
      </c>
      <c r="AA24" s="141">
        <v>8</v>
      </c>
      <c r="AB24" s="141"/>
      <c r="AC24" s="141">
        <v>8</v>
      </c>
      <c r="AD24" s="141">
        <v>8</v>
      </c>
      <c r="AE24" s="141">
        <v>8</v>
      </c>
      <c r="AF24" s="141">
        <v>8</v>
      </c>
      <c r="AG24" s="141">
        <v>8</v>
      </c>
      <c r="AH24" s="141">
        <v>8</v>
      </c>
      <c r="AI24" s="141"/>
      <c r="AJ24" s="141"/>
      <c r="AK24" s="247">
        <f t="shared" ref="AK24" si="19">((SUM(F24:AJ24))/8)-(SUMIF($F$6:$AJ$6,"C.Nhật",F24:AJ24)/8)</f>
        <v>24</v>
      </c>
      <c r="AL24" s="247">
        <f t="shared" ref="AL24" si="20">SUM(F25:AJ25)/8*1.5</f>
        <v>0</v>
      </c>
      <c r="AM24" s="249">
        <f>SUMIF($F$6:$AJ$6,"C.Nhật",$F24:$AJ25)/8*2</f>
        <v>0</v>
      </c>
      <c r="AN24" s="235">
        <f t="shared" ref="AN24" si="21">SUM(AK24:AM25)</f>
        <v>24</v>
      </c>
      <c r="AO24" s="237">
        <v>0</v>
      </c>
      <c r="AP24" s="235"/>
      <c r="AQ24" s="235"/>
      <c r="AR24" s="235"/>
      <c r="AS24" s="239"/>
      <c r="AT24" s="197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48"/>
      <c r="AL25" s="248"/>
      <c r="AM25" s="250"/>
      <c r="AN25" s="236"/>
      <c r="AO25" s="238"/>
      <c r="AP25" s="236"/>
      <c r="AQ25" s="236"/>
      <c r="AR25" s="236"/>
      <c r="AS25" s="240"/>
      <c r="AT25" s="197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1"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>
        <v>8</v>
      </c>
      <c r="G26" s="141"/>
      <c r="H26" s="141"/>
      <c r="I26" s="141">
        <v>8</v>
      </c>
      <c r="J26" s="141">
        <v>8</v>
      </c>
      <c r="K26" s="141">
        <v>8</v>
      </c>
      <c r="L26" s="141">
        <v>8</v>
      </c>
      <c r="M26" s="141">
        <v>8</v>
      </c>
      <c r="N26" s="141"/>
      <c r="O26" s="141">
        <v>8</v>
      </c>
      <c r="P26" s="141">
        <v>8</v>
      </c>
      <c r="Q26" s="141">
        <v>8</v>
      </c>
      <c r="R26" s="141">
        <v>8</v>
      </c>
      <c r="S26" s="141">
        <v>8</v>
      </c>
      <c r="T26" s="141">
        <v>8</v>
      </c>
      <c r="U26" s="141"/>
      <c r="V26" s="141">
        <v>8</v>
      </c>
      <c r="W26" s="141">
        <v>8</v>
      </c>
      <c r="X26" s="141">
        <v>8</v>
      </c>
      <c r="Y26" s="141">
        <v>8</v>
      </c>
      <c r="Z26" s="141">
        <v>8</v>
      </c>
      <c r="AA26" s="141">
        <v>8</v>
      </c>
      <c r="AB26" s="141"/>
      <c r="AC26" s="141">
        <v>8</v>
      </c>
      <c r="AD26" s="141">
        <v>8</v>
      </c>
      <c r="AE26" s="141">
        <v>8</v>
      </c>
      <c r="AF26" s="141">
        <v>8</v>
      </c>
      <c r="AG26" s="141">
        <v>8</v>
      </c>
      <c r="AH26" s="141">
        <v>8</v>
      </c>
      <c r="AI26" s="141"/>
      <c r="AJ26" s="141"/>
      <c r="AK26" s="247">
        <f t="shared" ref="AK26" si="22">((SUM(F26:AJ26))/8)-(SUMIF($F$6:$AJ$6,"C.Nhật",F26:AJ26)/8)</f>
        <v>24</v>
      </c>
      <c r="AL26" s="247">
        <f t="shared" ref="AL26" si="23">SUM(F27:AJ27)/8*1.5</f>
        <v>0</v>
      </c>
      <c r="AM26" s="249">
        <f>SUMIF($F$6:$AJ$6,"C.Nhật",$F26:$AJ27)/8*2</f>
        <v>0</v>
      </c>
      <c r="AN26" s="235">
        <f t="shared" ref="AN26" si="24">SUM(AK26:AM27)</f>
        <v>24</v>
      </c>
      <c r="AO26" s="237">
        <v>0</v>
      </c>
      <c r="AP26" s="235"/>
      <c r="AQ26" s="235"/>
      <c r="AR26" s="235"/>
      <c r="AS26" s="239"/>
      <c r="AT26" s="197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48"/>
      <c r="AL27" s="248"/>
      <c r="AM27" s="250"/>
      <c r="AN27" s="236"/>
      <c r="AO27" s="238"/>
      <c r="AP27" s="236"/>
      <c r="AQ27" s="236"/>
      <c r="AR27" s="236"/>
      <c r="AS27" s="240"/>
      <c r="AT27" s="197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46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46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46" s="71" customFormat="1" ht="12.75">
      <c r="A35" s="2"/>
      <c r="B35" s="2" t="s">
        <v>0</v>
      </c>
      <c r="C35" s="2"/>
      <c r="D35" s="195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46" s="71" customFormat="1" ht="12.75">
      <c r="A36" s="2"/>
      <c r="B36" s="2"/>
      <c r="C36" s="2" t="s">
        <v>35</v>
      </c>
      <c r="D36" s="195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46" ht="15" customHeight="1">
      <c r="C37" s="2" t="s">
        <v>36</v>
      </c>
    </row>
    <row r="38" spans="1:46" ht="15" customHeight="1">
      <c r="C38" s="2" t="s">
        <v>37</v>
      </c>
    </row>
    <row r="39" spans="1:46" ht="15" customHeight="1">
      <c r="C39" s="2" t="s">
        <v>38</v>
      </c>
    </row>
    <row r="40" spans="1:46" ht="15" customHeight="1">
      <c r="C40" s="2" t="s">
        <v>39</v>
      </c>
    </row>
    <row r="41" spans="1:46" ht="15" customHeight="1">
      <c r="C41" s="2" t="s">
        <v>40</v>
      </c>
    </row>
    <row r="42" spans="1:46" ht="15" customHeight="1">
      <c r="C42" s="2" t="s">
        <v>41</v>
      </c>
    </row>
    <row r="43" spans="1:46" ht="15" customHeight="1">
      <c r="C43" s="2" t="s">
        <v>42</v>
      </c>
    </row>
    <row r="44" spans="1:46" ht="15" customHeight="1">
      <c r="C44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M9:AM10"/>
    <mergeCell ref="AN9:AN10"/>
    <mergeCell ref="AO9:AO10"/>
    <mergeCell ref="A11:A12"/>
    <mergeCell ref="B11:B12"/>
    <mergeCell ref="C11:C12"/>
    <mergeCell ref="D11:D12"/>
    <mergeCell ref="AK11:AK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P11:AP12"/>
    <mergeCell ref="AQ11:AQ12"/>
    <mergeCell ref="AR11:AR12"/>
    <mergeCell ref="AS11:AS12"/>
    <mergeCell ref="AL11:AL12"/>
    <mergeCell ref="A13:A14"/>
    <mergeCell ref="B13:B14"/>
    <mergeCell ref="C13:C14"/>
    <mergeCell ref="D13:D14"/>
    <mergeCell ref="AK13:AK14"/>
    <mergeCell ref="AL13:AL14"/>
    <mergeCell ref="AS13:AS14"/>
    <mergeCell ref="AP13:AP14"/>
    <mergeCell ref="AQ13:AQ14"/>
    <mergeCell ref="AR13:AR14"/>
    <mergeCell ref="AM11:AM12"/>
    <mergeCell ref="AN11:AN12"/>
    <mergeCell ref="AO11:AO12"/>
    <mergeCell ref="AM13:AM14"/>
    <mergeCell ref="AN13:AN14"/>
    <mergeCell ref="AO13:AO14"/>
    <mergeCell ref="A22:A23"/>
    <mergeCell ref="B22:B23"/>
    <mergeCell ref="C22:C23"/>
    <mergeCell ref="D22:D23"/>
    <mergeCell ref="AK22:AK23"/>
    <mergeCell ref="A16:A17"/>
    <mergeCell ref="B16:B17"/>
    <mergeCell ref="C16:C17"/>
    <mergeCell ref="D16:D17"/>
    <mergeCell ref="AK16:AK17"/>
    <mergeCell ref="AL16:AL17"/>
    <mergeCell ref="AM16:AM17"/>
    <mergeCell ref="AN16:AN17"/>
    <mergeCell ref="D18:D19"/>
    <mergeCell ref="AK18:AK19"/>
    <mergeCell ref="AO16:AO17"/>
    <mergeCell ref="A20:A21"/>
    <mergeCell ref="B20:B21"/>
    <mergeCell ref="A24:A25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M24:AM25"/>
    <mergeCell ref="AN24:AN25"/>
    <mergeCell ref="A26:A27"/>
    <mergeCell ref="B26:B27"/>
    <mergeCell ref="C26:C27"/>
    <mergeCell ref="D26:D27"/>
    <mergeCell ref="AK26:AK27"/>
    <mergeCell ref="AL26:AL27"/>
    <mergeCell ref="AM26:AM27"/>
    <mergeCell ref="AN26:AN27"/>
    <mergeCell ref="AO26:AO27"/>
    <mergeCell ref="AP16:AP17"/>
    <mergeCell ref="AQ16:AQ17"/>
    <mergeCell ref="AR16:AR17"/>
    <mergeCell ref="AS16:AS17"/>
    <mergeCell ref="AP26:AP27"/>
    <mergeCell ref="AQ26:AQ27"/>
    <mergeCell ref="AR26:AR27"/>
    <mergeCell ref="AS26:AS27"/>
    <mergeCell ref="AS24:AS25"/>
    <mergeCell ref="AP24:AP25"/>
    <mergeCell ref="AQ24:AQ25"/>
    <mergeCell ref="AR24:AR25"/>
    <mergeCell ref="AQ20:AQ21"/>
    <mergeCell ref="AO24:AO25"/>
    <mergeCell ref="AP22:AP23"/>
    <mergeCell ref="AQ22:AQ23"/>
    <mergeCell ref="AR22:AR23"/>
    <mergeCell ref="AS22:AS23"/>
    <mergeCell ref="AO22:AO23"/>
    <mergeCell ref="AQ18:AQ19"/>
    <mergeCell ref="AR18:AR19"/>
    <mergeCell ref="AS18:AS19"/>
    <mergeCell ref="AR20:AR21"/>
    <mergeCell ref="AS20:AS21"/>
    <mergeCell ref="AL18:AL19"/>
    <mergeCell ref="AM18:AM19"/>
    <mergeCell ref="AN18:AN19"/>
    <mergeCell ref="AO18:AO19"/>
    <mergeCell ref="AP18:AP19"/>
    <mergeCell ref="A18:A19"/>
    <mergeCell ref="B18:B19"/>
    <mergeCell ref="C18:C19"/>
    <mergeCell ref="C20:C21"/>
    <mergeCell ref="D20:D21"/>
    <mergeCell ref="AK20:AK21"/>
    <mergeCell ref="AL20:AL21"/>
    <mergeCell ref="AM20:AM21"/>
    <mergeCell ref="AN20:AN21"/>
    <mergeCell ref="AO20:AO21"/>
    <mergeCell ref="AP20:AP21"/>
  </mergeCells>
  <conditionalFormatting sqref="F5:AJ6 AJ22:AJ27 AJ13:AJ14 F9:AJ10 F11:AI14">
    <cfRule type="expression" dxfId="69" priority="27" stopIfTrue="1">
      <formula>IF(WEEKDAY(F$5)=1,TRUE,FALSE)</formula>
    </cfRule>
  </conditionalFormatting>
  <conditionalFormatting sqref="AJ13:AJ14 F9:AJ10 F11:AI14">
    <cfRule type="expression" dxfId="68" priority="26" stopIfTrue="1">
      <formula>IF(WEEKDAY(F$5)=1,TRUE,FALSE)</formula>
    </cfRule>
  </conditionalFormatting>
  <conditionalFormatting sqref="AJ22:AJ27">
    <cfRule type="expression" dxfId="67" priority="25" stopIfTrue="1">
      <formula>IF(WEEKDAY(AJ$5)=1,TRUE,FALSE)</formula>
    </cfRule>
  </conditionalFormatting>
  <conditionalFormatting sqref="AJ22:AJ27">
    <cfRule type="expression" dxfId="66" priority="24" stopIfTrue="1">
      <formula>IF(WEEKDAY(AJ$5)=1,TRUE,FALSE)</formula>
    </cfRule>
  </conditionalFormatting>
  <conditionalFormatting sqref="AJ22:AJ27">
    <cfRule type="expression" dxfId="65" priority="22" stopIfTrue="1">
      <formula>IF(WEEKDAY(AJ$5)=1,TRUE,FALSE)</formula>
    </cfRule>
  </conditionalFormatting>
  <conditionalFormatting sqref="AJ22:AJ27">
    <cfRule type="expression" dxfId="64" priority="20" stopIfTrue="1">
      <formula>IF(WEEKDAY(AJ$5)=1,TRUE,FALSE)</formula>
    </cfRule>
  </conditionalFormatting>
  <conditionalFormatting sqref="AJ22:AJ27">
    <cfRule type="expression" dxfId="63" priority="19" stopIfTrue="1">
      <formula>IF(WEEKDAY(AJ$5)=1,TRUE,FALSE)</formula>
    </cfRule>
  </conditionalFormatting>
  <conditionalFormatting sqref="AJ22:AJ27">
    <cfRule type="expression" dxfId="62" priority="18" stopIfTrue="1">
      <formula>IF(WEEKDAY(AJ$5)=1,TRUE,FALSE)</formula>
    </cfRule>
  </conditionalFormatting>
  <conditionalFormatting sqref="AJ11:AJ12">
    <cfRule type="expression" dxfId="61" priority="17" stopIfTrue="1">
      <formula>IF(WEEKDAY(AJ$5)=1,TRUE,FALSE)</formula>
    </cfRule>
  </conditionalFormatting>
  <conditionalFormatting sqref="AJ11:AJ12">
    <cfRule type="expression" dxfId="60" priority="16" stopIfTrue="1">
      <formula>IF(WEEKDAY(AJ$5)=1,TRUE,FALSE)</formula>
    </cfRule>
  </conditionalFormatting>
  <conditionalFormatting sqref="AJ16:AJ21">
    <cfRule type="expression" dxfId="59" priority="13" stopIfTrue="1">
      <formula>IF(WEEKDAY(AJ$5)=1,TRUE,FALSE)</formula>
    </cfRule>
  </conditionalFormatting>
  <conditionalFormatting sqref="AJ16:AJ21">
    <cfRule type="expression" dxfId="58" priority="12" stopIfTrue="1">
      <formula>IF(WEEKDAY(AJ$5)=1,TRUE,FALSE)</formula>
    </cfRule>
  </conditionalFormatting>
  <conditionalFormatting sqref="AJ16:AJ21">
    <cfRule type="expression" dxfId="57" priority="11" stopIfTrue="1">
      <formula>IF(WEEKDAY(AJ$5)=1,TRUE,FALSE)</formula>
    </cfRule>
  </conditionalFormatting>
  <conditionalFormatting sqref="AJ16:AJ21">
    <cfRule type="expression" dxfId="56" priority="10" stopIfTrue="1">
      <formula>IF(WEEKDAY(AJ$5)=1,TRUE,FALSE)</formula>
    </cfRule>
  </conditionalFormatting>
  <conditionalFormatting sqref="AJ16:AJ21">
    <cfRule type="expression" dxfId="55" priority="9" stopIfTrue="1">
      <formula>IF(WEEKDAY(AJ$5)=1,TRUE,FALSE)</formula>
    </cfRule>
  </conditionalFormatting>
  <conditionalFormatting sqref="AJ16:AJ21">
    <cfRule type="expression" dxfId="54" priority="8" stopIfTrue="1">
      <formula>IF(WEEKDAY(AJ$5)=1,TRUE,FALSE)</formula>
    </cfRule>
  </conditionalFormatting>
  <conditionalFormatting sqref="AJ16:AJ21">
    <cfRule type="expression" dxfId="53" priority="7" stopIfTrue="1">
      <formula>IF(WEEKDAY(AJ$5)=1,TRUE,FALSE)</formula>
    </cfRule>
  </conditionalFormatting>
  <conditionalFormatting sqref="F16:AI21">
    <cfRule type="expression" dxfId="52" priority="4" stopIfTrue="1">
      <formula>IF(WEEKDAY(F$5)=1,TRUE,FALSE)</formula>
    </cfRule>
  </conditionalFormatting>
  <conditionalFormatting sqref="F16:AI21">
    <cfRule type="expression" dxfId="51" priority="3" stopIfTrue="1">
      <formula>IF(WEEKDAY(F$5)=1,TRUE,FALSE)</formula>
    </cfRule>
  </conditionalFormatting>
  <conditionalFormatting sqref="F22:AI27">
    <cfRule type="expression" dxfId="50" priority="2" stopIfTrue="1">
      <formula>IF(WEEKDAY(F$5)=1,TRUE,FALSE)</formula>
    </cfRule>
  </conditionalFormatting>
  <conditionalFormatting sqref="F22:AI27">
    <cfRule type="expression" dxfId="49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8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14" activeCellId="1" sqref="O23 O14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10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199"/>
      <c r="C1" s="199"/>
      <c r="D1" s="268" t="str">
        <f>"BẢNG THANH TOÁN LƯƠNG THÁNG"&amp;" "&amp;TEXT($E$4,"mm")&amp;" / "&amp;TEXT($E$4,"yyyy")</f>
        <v>BẢNG THANH TOÁN LƯƠNG THÁNG 09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199"/>
      <c r="C2" s="199"/>
      <c r="D2" s="199"/>
      <c r="E2" s="79"/>
      <c r="F2" s="199"/>
      <c r="G2" s="199"/>
      <c r="H2" s="199"/>
      <c r="I2" s="199"/>
      <c r="J2" s="80"/>
      <c r="K2" s="199"/>
      <c r="L2" s="199"/>
      <c r="M2" s="199"/>
      <c r="N2" s="199"/>
      <c r="O2" s="199"/>
      <c r="P2" s="57"/>
      <c r="Q2" s="78">
        <f>MAX(F10:F23)</f>
        <v>24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199"/>
      <c r="C3" s="199"/>
      <c r="D3" s="199"/>
      <c r="E3" s="79"/>
      <c r="F3" s="199"/>
      <c r="G3" s="199"/>
      <c r="H3" s="199"/>
      <c r="I3" s="199"/>
      <c r="J3" s="80"/>
      <c r="K3" s="199"/>
      <c r="L3" s="199"/>
      <c r="M3" s="199"/>
      <c r="N3" s="199"/>
      <c r="O3" s="199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-9'!$E$4</f>
        <v>41153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198" t="s">
        <v>29</v>
      </c>
      <c r="G7" s="196" t="s">
        <v>14</v>
      </c>
      <c r="H7" s="198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-9'!$B$8:$AS$27,36,0)</f>
        <v>24</v>
      </c>
      <c r="G10" s="143">
        <f>ROUND(E10/$Q$2*F10,0)</f>
        <v>3200000</v>
      </c>
      <c r="H10" s="90">
        <f>(VLOOKUP(B10,'CC -9'!$B$8:$AS$27,37,0)+VLOOKUP(B10,'CC -9'!$B$8:$AS$27,38,0))</f>
        <v>0</v>
      </c>
      <c r="I10" s="143">
        <f>ROUND(E10/$Q$2*H10,0)</f>
        <v>0</v>
      </c>
      <c r="J10" s="91">
        <f t="shared" ref="J10:K12" si="3">F10+H10</f>
        <v>24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-9'!$B$8:$AS$27,36,0)</f>
        <v>24</v>
      </c>
      <c r="G11" s="143">
        <f>ROUND(E11/$Q$2*F11,0)</f>
        <v>2500000</v>
      </c>
      <c r="H11" s="90">
        <f>(VLOOKUP(B11,'CC -9'!$B$8:$AS$27,37,0)+VLOOKUP(B11,'CC -9'!$B$8:$AS$27,38,0))</f>
        <v>0</v>
      </c>
      <c r="I11" s="143">
        <f>ROUND(E11/$Q$2*H11,0)</f>
        <v>0</v>
      </c>
      <c r="J11" s="91">
        <f t="shared" si="3"/>
        <v>24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-9'!$B$8:$AS$27,36,0)</f>
        <v>24</v>
      </c>
      <c r="G12" s="143">
        <f>ROUND(E12/$Q$2*F12,0)</f>
        <v>2500000</v>
      </c>
      <c r="H12" s="90">
        <f>(VLOOKUP(B12,'CC -9'!$B$8:$AS$27,37,0)+VLOOKUP(B12,'CC -9'!$B$8:$AS$27,38,0))</f>
        <v>0</v>
      </c>
      <c r="I12" s="143">
        <f>ROUND(E12/$Q$2*H12,0)</f>
        <v>0</v>
      </c>
      <c r="J12" s="91">
        <f t="shared" si="3"/>
        <v>24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-9'!$B$8:$AS$27,36,0)</f>
        <v>24</v>
      </c>
      <c r="G16" s="143">
        <f>ROUND(E16/$Q$2*F16,0)</f>
        <v>2000000</v>
      </c>
      <c r="H16" s="90">
        <f>(VLOOKUP(B16,'CC -9'!$B$8:$AS$27,37,0)+VLOOKUP(B16,'CC -9'!$B$8:$AS$27,38,0))</f>
        <v>0</v>
      </c>
      <c r="I16" s="143">
        <f>ROUND(E16/$Q$2*H16,0)</f>
        <v>0</v>
      </c>
      <c r="J16" s="144">
        <f t="shared" ref="J16:K16" si="10">F16+H16</f>
        <v>24</v>
      </c>
      <c r="K16" s="37">
        <f t="shared" si="10"/>
        <v>2000000</v>
      </c>
      <c r="L16" s="88">
        <v>375000</v>
      </c>
      <c r="M16" s="38">
        <f t="shared" ref="M16" si="11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2">VLOOKUP(B17,DS,2,0)</f>
        <v>Huỳnh Thanh Tùng</v>
      </c>
      <c r="D17" s="114" t="str">
        <f t="shared" ref="D17:D21" si="13">VLOOKUP(B17,DS,3,0)</f>
        <v>Thợ đóng - xả</v>
      </c>
      <c r="E17" s="88">
        <f t="shared" ref="E17:E21" si="14">VLOOKUP(B17,DS,4,0)</f>
        <v>2000000</v>
      </c>
      <c r="F17" s="90">
        <f>VLOOKUP(B17,'CC -9'!$B$8:$AS$27,36,0)</f>
        <v>24</v>
      </c>
      <c r="G17" s="143">
        <f>ROUND(E17/$Q$2*F17,0)</f>
        <v>2000000</v>
      </c>
      <c r="H17" s="90">
        <f>(VLOOKUP(B17,'CC -9'!$B$8:$AS$27,37,0)+VLOOKUP(B17,'CC -9'!$B$8:$AS$27,38,0))</f>
        <v>0</v>
      </c>
      <c r="I17" s="143">
        <f>ROUND(E17/$Q$2*H17,0)</f>
        <v>0</v>
      </c>
      <c r="J17" s="144">
        <f t="shared" ref="J17:J21" si="15">F17+H17</f>
        <v>24</v>
      </c>
      <c r="K17" s="37">
        <f t="shared" ref="K17:K21" si="16">G17+I17</f>
        <v>2000000</v>
      </c>
      <c r="L17" s="88">
        <v>375000</v>
      </c>
      <c r="M17" s="38">
        <f t="shared" ref="M17:M21" si="17">K17+L17</f>
        <v>2375000</v>
      </c>
      <c r="N17" s="37"/>
      <c r="O17" s="43">
        <f t="shared" ref="O17:O21" si="18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2"/>
        <v>Danh Sà Phép</v>
      </c>
      <c r="D18" s="114" t="str">
        <f t="shared" si="13"/>
        <v>Công nhân</v>
      </c>
      <c r="E18" s="88">
        <f t="shared" si="14"/>
        <v>1800000</v>
      </c>
      <c r="F18" s="90">
        <f>VLOOKUP(B18,'CC -9'!$B$8:$AS$27,36,0)</f>
        <v>24</v>
      </c>
      <c r="G18" s="143">
        <f>ROUND(E18/$Q$2*F18,0)</f>
        <v>1800000</v>
      </c>
      <c r="H18" s="90">
        <f>(VLOOKUP(B18,'CC -9'!$B$8:$AS$27,37,0)+VLOOKUP(B18,'CC -9'!$B$8:$AS$27,38,0))</f>
        <v>0</v>
      </c>
      <c r="I18" s="143">
        <f>ROUND(E18/$Q$2*H18,0)</f>
        <v>0</v>
      </c>
      <c r="J18" s="144">
        <f t="shared" si="15"/>
        <v>24</v>
      </c>
      <c r="K18" s="37">
        <f t="shared" si="16"/>
        <v>1800000</v>
      </c>
      <c r="L18" s="88">
        <v>375000</v>
      </c>
      <c r="M18" s="38">
        <f t="shared" si="17"/>
        <v>2175000</v>
      </c>
      <c r="N18" s="37"/>
      <c r="O18" s="43">
        <f t="shared" si="18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2"/>
        <v>Phan Thị Sương</v>
      </c>
      <c r="D19" s="114" t="str">
        <f t="shared" si="13"/>
        <v>Công nhân</v>
      </c>
      <c r="E19" s="88">
        <f t="shared" si="14"/>
        <v>1800000</v>
      </c>
      <c r="F19" s="90">
        <f>VLOOKUP(B19,'CC -9'!$B$8:$AS$27,36,0)</f>
        <v>24</v>
      </c>
      <c r="G19" s="143">
        <f>ROUND(E19/$Q$2*F19,0)</f>
        <v>1800000</v>
      </c>
      <c r="H19" s="90">
        <f>(VLOOKUP(B19,'CC -9'!$B$8:$AS$27,37,0)+VLOOKUP(B19,'CC -9'!$B$8:$AS$27,38,0))</f>
        <v>0</v>
      </c>
      <c r="I19" s="143">
        <f>ROUND(E19/$Q$2*H19,0)</f>
        <v>0</v>
      </c>
      <c r="J19" s="144">
        <f t="shared" si="15"/>
        <v>24</v>
      </c>
      <c r="K19" s="37">
        <f t="shared" si="16"/>
        <v>1800000</v>
      </c>
      <c r="L19" s="88">
        <v>375000</v>
      </c>
      <c r="M19" s="38">
        <f t="shared" si="17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2"/>
        <v>Dương Văn Em</v>
      </c>
      <c r="D20" s="114" t="str">
        <f t="shared" si="13"/>
        <v>Công nhân</v>
      </c>
      <c r="E20" s="88">
        <f t="shared" si="14"/>
        <v>1800000</v>
      </c>
      <c r="F20" s="90">
        <f>VLOOKUP(B20,'CC -9'!$B$8:$AS$27,36,0)</f>
        <v>24</v>
      </c>
      <c r="G20" s="143">
        <f>ROUND(E20/$Q$2*F20,0)</f>
        <v>1800000</v>
      </c>
      <c r="H20" s="90">
        <f>(VLOOKUP(B20,'CC -9'!$B$8:$AS$27,37,0)+VLOOKUP(B20,'CC -9'!$B$8:$AS$27,38,0))</f>
        <v>0</v>
      </c>
      <c r="I20" s="143">
        <f>ROUND(E20/$Q$2*H20,0)</f>
        <v>0</v>
      </c>
      <c r="J20" s="144">
        <f t="shared" si="15"/>
        <v>24</v>
      </c>
      <c r="K20" s="37">
        <f t="shared" si="16"/>
        <v>1800000</v>
      </c>
      <c r="L20" s="88">
        <v>375000</v>
      </c>
      <c r="M20" s="38">
        <f t="shared" si="17"/>
        <v>2175000</v>
      </c>
      <c r="N20" s="37"/>
      <c r="O20" s="43">
        <f t="shared" si="18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2"/>
        <v>Lý Thanh Hải</v>
      </c>
      <c r="D21" s="114" t="str">
        <f t="shared" si="13"/>
        <v>Công nhân</v>
      </c>
      <c r="E21" s="88">
        <f t="shared" si="14"/>
        <v>1800000</v>
      </c>
      <c r="F21" s="90">
        <f>VLOOKUP(B21,'CC -9'!$B$8:$AS$27,36,0)</f>
        <v>24</v>
      </c>
      <c r="G21" s="143">
        <f>ROUND(E21/$Q$2*F21,0)</f>
        <v>1800000</v>
      </c>
      <c r="H21" s="90">
        <f>(VLOOKUP(B21,'CC -9'!$B$8:$AS$27,37,0)+VLOOKUP(B21,'CC -9'!$B$8:$AS$27,38,0))</f>
        <v>0</v>
      </c>
      <c r="I21" s="143">
        <f>ROUND(E21/$Q$2*H21,0)</f>
        <v>0</v>
      </c>
      <c r="J21" s="144">
        <f t="shared" si="15"/>
        <v>24</v>
      </c>
      <c r="K21" s="37">
        <f t="shared" si="16"/>
        <v>1800000</v>
      </c>
      <c r="L21" s="88">
        <v>375000</v>
      </c>
      <c r="M21" s="38">
        <f t="shared" si="17"/>
        <v>2175000</v>
      </c>
      <c r="N21" s="37"/>
      <c r="O21" s="43">
        <f t="shared" si="18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 t="shared" ref="G23:O23" si="19">SUM(G15:G22)</f>
        <v>11200000</v>
      </c>
      <c r="H23" s="138"/>
      <c r="I23" s="138">
        <f t="shared" si="19"/>
        <v>0</v>
      </c>
      <c r="J23" s="138"/>
      <c r="K23" s="138">
        <f t="shared" si="19"/>
        <v>11200000</v>
      </c>
      <c r="L23" s="138">
        <f t="shared" si="19"/>
        <v>2250000</v>
      </c>
      <c r="M23" s="138">
        <f t="shared" si="19"/>
        <v>13450000</v>
      </c>
      <c r="N23" s="138">
        <f t="shared" si="19"/>
        <v>0</v>
      </c>
      <c r="O23" s="138">
        <f t="shared" si="19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09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D23 L5 L26 J6:K7 L7 A29:P62 Q35:Q62 N22:O22 R29:IG62 S10:S13 J22:L22 AB15:IG15 R14:IG14 D14 A10:B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3:D23"/>
    <mergeCell ref="J6:J7"/>
    <mergeCell ref="K6:K7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A2" sqref="A2:A3"/>
      <selection pane="topRight" activeCell="A2" sqref="A2:A3"/>
      <selection pane="bottomLeft" activeCell="A2" sqref="A2:A3"/>
      <selection pane="bottomRight" activeCell="A18" sqref="A18:A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7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01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52" t="s">
        <v>73</v>
      </c>
      <c r="AN1" s="253"/>
      <c r="AO1" s="253"/>
      <c r="AP1" s="253"/>
      <c r="AQ1" s="253"/>
      <c r="AR1" s="253"/>
      <c r="AS1" s="254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40909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40909</v>
      </c>
      <c r="G5" s="116">
        <f t="shared" ref="G5:AJ5" si="0">F5+1</f>
        <v>40910</v>
      </c>
      <c r="H5" s="116">
        <f t="shared" si="0"/>
        <v>40911</v>
      </c>
      <c r="I5" s="116">
        <f t="shared" si="0"/>
        <v>40912</v>
      </c>
      <c r="J5" s="116">
        <f t="shared" si="0"/>
        <v>40913</v>
      </c>
      <c r="K5" s="116">
        <f t="shared" si="0"/>
        <v>40914</v>
      </c>
      <c r="L5" s="116">
        <f t="shared" si="0"/>
        <v>40915</v>
      </c>
      <c r="M5" s="116">
        <f t="shared" si="0"/>
        <v>40916</v>
      </c>
      <c r="N5" s="116">
        <f t="shared" si="0"/>
        <v>40917</v>
      </c>
      <c r="O5" s="116">
        <f t="shared" si="0"/>
        <v>40918</v>
      </c>
      <c r="P5" s="116">
        <f t="shared" si="0"/>
        <v>40919</v>
      </c>
      <c r="Q5" s="116">
        <f t="shared" si="0"/>
        <v>40920</v>
      </c>
      <c r="R5" s="116">
        <f t="shared" si="0"/>
        <v>40921</v>
      </c>
      <c r="S5" s="116">
        <f t="shared" si="0"/>
        <v>40922</v>
      </c>
      <c r="T5" s="116">
        <f t="shared" si="0"/>
        <v>40923</v>
      </c>
      <c r="U5" s="116">
        <f t="shared" si="0"/>
        <v>40924</v>
      </c>
      <c r="V5" s="116">
        <f t="shared" si="0"/>
        <v>40925</v>
      </c>
      <c r="W5" s="116">
        <f t="shared" si="0"/>
        <v>40926</v>
      </c>
      <c r="X5" s="116">
        <f t="shared" si="0"/>
        <v>40927</v>
      </c>
      <c r="Y5" s="116">
        <f t="shared" si="0"/>
        <v>40928</v>
      </c>
      <c r="Z5" s="116">
        <f t="shared" si="0"/>
        <v>40929</v>
      </c>
      <c r="AA5" s="116">
        <f t="shared" si="0"/>
        <v>40930</v>
      </c>
      <c r="AB5" s="116">
        <f t="shared" si="0"/>
        <v>40931</v>
      </c>
      <c r="AC5" s="116">
        <f t="shared" si="0"/>
        <v>40932</v>
      </c>
      <c r="AD5" s="116">
        <f t="shared" si="0"/>
        <v>40933</v>
      </c>
      <c r="AE5" s="116">
        <f t="shared" si="0"/>
        <v>40934</v>
      </c>
      <c r="AF5" s="116">
        <f t="shared" si="0"/>
        <v>40935</v>
      </c>
      <c r="AG5" s="116">
        <f t="shared" si="0"/>
        <v>40936</v>
      </c>
      <c r="AH5" s="116">
        <f>AG5+1</f>
        <v>40937</v>
      </c>
      <c r="AI5" s="116">
        <f t="shared" si="0"/>
        <v>40938</v>
      </c>
      <c r="AJ5" s="116">
        <f t="shared" si="0"/>
        <v>40939</v>
      </c>
      <c r="AK5" s="258" t="s">
        <v>11</v>
      </c>
      <c r="AL5" s="259"/>
      <c r="AM5" s="260"/>
      <c r="AN5" s="261" t="s">
        <v>34</v>
      </c>
      <c r="AO5" s="261" t="s">
        <v>30</v>
      </c>
      <c r="AP5" s="261" t="s">
        <v>31</v>
      </c>
      <c r="AQ5" s="261" t="s">
        <v>32</v>
      </c>
      <c r="AR5" s="261" t="s">
        <v>33</v>
      </c>
      <c r="AS5" s="257" t="s">
        <v>0</v>
      </c>
      <c r="AT5" s="25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C.Nhật</v>
      </c>
      <c r="G6" s="171" t="str">
        <f t="shared" ref="G6:AJ6" si="1">CHOOSE(WEEKDAY(G5),"C.Nhật","T.Hai","T.Ba","T.Tư","T.Năm","T.Sáu","T.Bảy")</f>
        <v>T.Hai</v>
      </c>
      <c r="H6" s="171" t="str">
        <f t="shared" si="1"/>
        <v>T.Ba</v>
      </c>
      <c r="I6" s="171" t="str">
        <f t="shared" si="1"/>
        <v>T.Tư</v>
      </c>
      <c r="J6" s="171" t="str">
        <f t="shared" si="1"/>
        <v>T.Năm</v>
      </c>
      <c r="K6" s="171" t="str">
        <f t="shared" si="1"/>
        <v>T.Sáu</v>
      </c>
      <c r="L6" s="171" t="str">
        <f t="shared" si="1"/>
        <v>T.Bảy</v>
      </c>
      <c r="M6" s="171" t="str">
        <f t="shared" si="1"/>
        <v>C.Nhật</v>
      </c>
      <c r="N6" s="171" t="str">
        <f t="shared" si="1"/>
        <v>T.Hai</v>
      </c>
      <c r="O6" s="171" t="str">
        <f t="shared" si="1"/>
        <v>T.Ba</v>
      </c>
      <c r="P6" s="171" t="str">
        <f t="shared" si="1"/>
        <v>T.Tư</v>
      </c>
      <c r="Q6" s="171" t="str">
        <f t="shared" si="1"/>
        <v>T.Năm</v>
      </c>
      <c r="R6" s="171" t="str">
        <f t="shared" si="1"/>
        <v>T.Sáu</v>
      </c>
      <c r="S6" s="171" t="str">
        <f t="shared" si="1"/>
        <v>T.Bảy</v>
      </c>
      <c r="T6" s="171" t="str">
        <f t="shared" si="1"/>
        <v>C.Nhật</v>
      </c>
      <c r="U6" s="171" t="str">
        <f t="shared" si="1"/>
        <v>T.Hai</v>
      </c>
      <c r="V6" s="171" t="str">
        <f t="shared" si="1"/>
        <v>T.Ba</v>
      </c>
      <c r="W6" s="171" t="str">
        <f t="shared" si="1"/>
        <v>T.Tư</v>
      </c>
      <c r="X6" s="171" t="str">
        <f t="shared" si="1"/>
        <v>T.Năm</v>
      </c>
      <c r="Y6" s="171" t="str">
        <f t="shared" si="1"/>
        <v>T.Sáu</v>
      </c>
      <c r="Z6" s="171" t="str">
        <f t="shared" si="1"/>
        <v>T.Bảy</v>
      </c>
      <c r="AA6" s="171" t="str">
        <f t="shared" si="1"/>
        <v>C.Nhật</v>
      </c>
      <c r="AB6" s="171" t="str">
        <f t="shared" si="1"/>
        <v>T.Hai</v>
      </c>
      <c r="AC6" s="171" t="str">
        <f t="shared" si="1"/>
        <v>T.Ba</v>
      </c>
      <c r="AD6" s="171" t="str">
        <f t="shared" si="1"/>
        <v>T.Tư</v>
      </c>
      <c r="AE6" s="171" t="str">
        <f t="shared" si="1"/>
        <v>T.Năm</v>
      </c>
      <c r="AF6" s="171" t="str">
        <f t="shared" si="1"/>
        <v>T.Sáu</v>
      </c>
      <c r="AG6" s="171" t="str">
        <f t="shared" si="1"/>
        <v>T.Bảy</v>
      </c>
      <c r="AH6" s="171" t="str">
        <f t="shared" si="1"/>
        <v>C.Nhật</v>
      </c>
      <c r="AI6" s="171" t="str">
        <f t="shared" si="1"/>
        <v>T.Hai</v>
      </c>
      <c r="AJ6" s="171" t="str">
        <f t="shared" si="1"/>
        <v>T.Ba</v>
      </c>
      <c r="AK6" s="172" t="s">
        <v>12</v>
      </c>
      <c r="AL6" s="172" t="s">
        <v>25</v>
      </c>
      <c r="AM6" s="173" t="s">
        <v>13</v>
      </c>
      <c r="AN6" s="262"/>
      <c r="AO6" s="262"/>
      <c r="AP6" s="262"/>
      <c r="AQ6" s="262"/>
      <c r="AR6" s="262"/>
      <c r="AS6" s="256"/>
      <c r="AT6" s="251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219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72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/>
      <c r="G9" s="141"/>
      <c r="H9" s="141">
        <v>8</v>
      </c>
      <c r="I9" s="141">
        <v>8</v>
      </c>
      <c r="J9" s="141">
        <v>8</v>
      </c>
      <c r="K9" s="141">
        <v>8</v>
      </c>
      <c r="L9" s="141">
        <v>8</v>
      </c>
      <c r="M9" s="141"/>
      <c r="N9" s="141">
        <v>8</v>
      </c>
      <c r="O9" s="141">
        <v>8</v>
      </c>
      <c r="P9" s="141">
        <v>8</v>
      </c>
      <c r="Q9" s="141">
        <v>8</v>
      </c>
      <c r="R9" s="141">
        <v>8</v>
      </c>
      <c r="S9" s="141">
        <v>8</v>
      </c>
      <c r="T9" s="141"/>
      <c r="U9" s="141">
        <v>8</v>
      </c>
      <c r="V9" s="141">
        <v>8</v>
      </c>
      <c r="W9" s="141">
        <v>8</v>
      </c>
      <c r="X9" s="141">
        <v>8</v>
      </c>
      <c r="Y9" s="141">
        <v>8</v>
      </c>
      <c r="Z9" s="141">
        <v>8</v>
      </c>
      <c r="AA9" s="141"/>
      <c r="AB9" s="141">
        <v>8</v>
      </c>
      <c r="AC9" s="141">
        <v>8</v>
      </c>
      <c r="AD9" s="141">
        <v>8</v>
      </c>
      <c r="AE9" s="141">
        <v>8</v>
      </c>
      <c r="AF9" s="141">
        <v>8</v>
      </c>
      <c r="AG9" s="141">
        <v>8</v>
      </c>
      <c r="AH9" s="141"/>
      <c r="AI9" s="141">
        <v>8</v>
      </c>
      <c r="AJ9" s="141">
        <v>8</v>
      </c>
      <c r="AK9" s="247">
        <f>((SUM(F9:AJ9))/8)-(SUMIF($F$6:$AJ$6,"C.Nhật",F9:AJ9)/8)</f>
        <v>25</v>
      </c>
      <c r="AL9" s="247">
        <f>SUM(F10:AJ10)/8*1.5</f>
        <v>0</v>
      </c>
      <c r="AM9" s="249">
        <f>SUMIF($F$6:$AJ$6,"C.Nhật",$F9:$AJ10)/8*2</f>
        <v>0</v>
      </c>
      <c r="AN9" s="235">
        <f>SUM(AK9:AM10)</f>
        <v>25</v>
      </c>
      <c r="AO9" s="237">
        <v>0</v>
      </c>
      <c r="AP9" s="235"/>
      <c r="AQ9" s="235"/>
      <c r="AR9" s="235"/>
      <c r="AS9" s="239"/>
      <c r="AT9" s="219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48"/>
      <c r="AL10" s="248"/>
      <c r="AM10" s="250"/>
      <c r="AN10" s="236"/>
      <c r="AO10" s="238"/>
      <c r="AP10" s="236"/>
      <c r="AQ10" s="236"/>
      <c r="AR10" s="236"/>
      <c r="AS10" s="240"/>
      <c r="AT10" s="219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1"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/>
      <c r="G11" s="141"/>
      <c r="H11" s="141">
        <v>8</v>
      </c>
      <c r="I11" s="141">
        <v>8</v>
      </c>
      <c r="J11" s="141">
        <v>8</v>
      </c>
      <c r="K11" s="141">
        <v>8</v>
      </c>
      <c r="L11" s="141">
        <v>8</v>
      </c>
      <c r="M11" s="141"/>
      <c r="N11" s="141">
        <v>8</v>
      </c>
      <c r="O11" s="141">
        <v>8</v>
      </c>
      <c r="P11" s="141">
        <v>8</v>
      </c>
      <c r="Q11" s="141">
        <v>8</v>
      </c>
      <c r="R11" s="141">
        <v>8</v>
      </c>
      <c r="S11" s="141">
        <v>8</v>
      </c>
      <c r="T11" s="141"/>
      <c r="U11" s="141">
        <v>8</v>
      </c>
      <c r="V11" s="141">
        <v>8</v>
      </c>
      <c r="W11" s="141">
        <v>8</v>
      </c>
      <c r="X11" s="141">
        <v>8</v>
      </c>
      <c r="Y11" s="141">
        <v>8</v>
      </c>
      <c r="Z11" s="141">
        <v>8</v>
      </c>
      <c r="AA11" s="141"/>
      <c r="AB11" s="141">
        <v>8</v>
      </c>
      <c r="AC11" s="141">
        <v>8</v>
      </c>
      <c r="AD11" s="141">
        <v>8</v>
      </c>
      <c r="AE11" s="141">
        <v>8</v>
      </c>
      <c r="AF11" s="141">
        <v>8</v>
      </c>
      <c r="AG11" s="141">
        <v>8</v>
      </c>
      <c r="AH11" s="141"/>
      <c r="AI11" s="141">
        <v>8</v>
      </c>
      <c r="AJ11" s="141">
        <v>8</v>
      </c>
      <c r="AK11" s="247">
        <f t="shared" ref="AK11" si="2">((SUM(F11:AJ11))/8)-(SUMIF($F$6:$AJ$6,"C.Nhật",F11:AJ11)/8)</f>
        <v>25</v>
      </c>
      <c r="AL11" s="247">
        <f t="shared" ref="AL11" si="3">SUM(F12:AJ12)/8*1.5</f>
        <v>0</v>
      </c>
      <c r="AM11" s="249">
        <f t="shared" ref="AM11:AM13" si="4">SUMIF($F$6:$AJ$6,"C.Nhật",$F11:$AJ12)/8*2</f>
        <v>0</v>
      </c>
      <c r="AN11" s="235">
        <f t="shared" ref="AN11" si="5">SUM(AK11:AM12)</f>
        <v>25</v>
      </c>
      <c r="AO11" s="237">
        <v>0</v>
      </c>
      <c r="AP11" s="235"/>
      <c r="AQ11" s="235"/>
      <c r="AR11" s="235"/>
      <c r="AS11" s="239"/>
      <c r="AT11" s="219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48"/>
      <c r="AL12" s="248"/>
      <c r="AM12" s="250"/>
      <c r="AN12" s="236"/>
      <c r="AO12" s="238"/>
      <c r="AP12" s="236"/>
      <c r="AQ12" s="236"/>
      <c r="AR12" s="236"/>
      <c r="AS12" s="240"/>
      <c r="AT12" s="219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1">
        <v>3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/>
      <c r="G13" s="141"/>
      <c r="H13" s="141">
        <v>8</v>
      </c>
      <c r="I13" s="141">
        <v>8</v>
      </c>
      <c r="J13" s="141">
        <v>8</v>
      </c>
      <c r="K13" s="141">
        <v>8</v>
      </c>
      <c r="L13" s="141">
        <v>8</v>
      </c>
      <c r="M13" s="141"/>
      <c r="N13" s="141">
        <v>8</v>
      </c>
      <c r="O13" s="141">
        <v>8</v>
      </c>
      <c r="P13" s="141">
        <v>8</v>
      </c>
      <c r="Q13" s="141">
        <v>8</v>
      </c>
      <c r="R13" s="141">
        <v>8</v>
      </c>
      <c r="S13" s="141">
        <v>8</v>
      </c>
      <c r="T13" s="141"/>
      <c r="U13" s="141">
        <v>8</v>
      </c>
      <c r="V13" s="141">
        <v>8</v>
      </c>
      <c r="W13" s="141">
        <v>8</v>
      </c>
      <c r="X13" s="141">
        <v>8</v>
      </c>
      <c r="Y13" s="141">
        <v>8</v>
      </c>
      <c r="Z13" s="141">
        <v>8</v>
      </c>
      <c r="AA13" s="141"/>
      <c r="AB13" s="141">
        <v>8</v>
      </c>
      <c r="AC13" s="141">
        <v>8</v>
      </c>
      <c r="AD13" s="141">
        <v>8</v>
      </c>
      <c r="AE13" s="141">
        <v>8</v>
      </c>
      <c r="AF13" s="141">
        <v>8</v>
      </c>
      <c r="AG13" s="141">
        <v>8</v>
      </c>
      <c r="AH13" s="141"/>
      <c r="AI13" s="141">
        <v>8</v>
      </c>
      <c r="AJ13" s="141">
        <v>8</v>
      </c>
      <c r="AK13" s="247">
        <f t="shared" ref="AK13" si="6">((SUM(F13:AJ13))/8)-(SUMIF($F$6:$AJ$6,"C.Nhật",F13:AJ13)/8)</f>
        <v>25</v>
      </c>
      <c r="AL13" s="247">
        <f t="shared" ref="AL13" si="7">SUM(F14:AJ14)/8*1.5</f>
        <v>0</v>
      </c>
      <c r="AM13" s="249">
        <f t="shared" si="4"/>
        <v>0</v>
      </c>
      <c r="AN13" s="235">
        <f t="shared" ref="AN13" si="8">SUM(AK13:AM14)</f>
        <v>25</v>
      </c>
      <c r="AO13" s="237">
        <v>0</v>
      </c>
      <c r="AP13" s="235"/>
      <c r="AQ13" s="235"/>
      <c r="AR13" s="235"/>
      <c r="AS13" s="239"/>
      <c r="AT13" s="219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48"/>
      <c r="AL14" s="248"/>
      <c r="AM14" s="250"/>
      <c r="AN14" s="236"/>
      <c r="AO14" s="238"/>
      <c r="AP14" s="236"/>
      <c r="AQ14" s="236"/>
      <c r="AR14" s="236"/>
      <c r="AS14" s="240"/>
      <c r="AT14" s="219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/>
      <c r="G16" s="141"/>
      <c r="H16" s="141">
        <v>8</v>
      </c>
      <c r="I16" s="141">
        <v>8</v>
      </c>
      <c r="J16" s="141">
        <v>8</v>
      </c>
      <c r="K16" s="141">
        <v>8</v>
      </c>
      <c r="L16" s="141">
        <v>8</v>
      </c>
      <c r="M16" s="141"/>
      <c r="N16" s="141">
        <v>8</v>
      </c>
      <c r="O16" s="141">
        <v>8</v>
      </c>
      <c r="P16" s="141">
        <v>8</v>
      </c>
      <c r="Q16" s="141">
        <v>8</v>
      </c>
      <c r="R16" s="141">
        <v>8</v>
      </c>
      <c r="S16" s="141">
        <v>8</v>
      </c>
      <c r="T16" s="141"/>
      <c r="U16" s="141">
        <v>8</v>
      </c>
      <c r="V16" s="141">
        <v>8</v>
      </c>
      <c r="W16" s="141">
        <v>8</v>
      </c>
      <c r="X16" s="141">
        <v>8</v>
      </c>
      <c r="Y16" s="141">
        <v>8</v>
      </c>
      <c r="Z16" s="141">
        <v>8</v>
      </c>
      <c r="AA16" s="141"/>
      <c r="AB16" s="141">
        <v>8</v>
      </c>
      <c r="AC16" s="141">
        <v>8</v>
      </c>
      <c r="AD16" s="141">
        <v>8</v>
      </c>
      <c r="AE16" s="141">
        <v>8</v>
      </c>
      <c r="AF16" s="141">
        <v>8</v>
      </c>
      <c r="AG16" s="141">
        <v>8</v>
      </c>
      <c r="AH16" s="141"/>
      <c r="AI16" s="141">
        <v>8</v>
      </c>
      <c r="AJ16" s="141">
        <v>8</v>
      </c>
      <c r="AK16" s="247">
        <f t="shared" ref="AK16" si="9">((SUM(F16:AJ16))/8)-(SUMIF($F$6:$AJ$6,"C.Nhật",F16:AJ16)/8)</f>
        <v>25</v>
      </c>
      <c r="AL16" s="247">
        <f t="shared" ref="AL16" si="10">SUM(F17:AJ17)/8*1.5</f>
        <v>0</v>
      </c>
      <c r="AM16" s="249">
        <f>SUMIF($F$6:$AJ$6,"C.Nhật",$F16:$AJ17)/8*2</f>
        <v>0</v>
      </c>
      <c r="AN16" s="235">
        <f>SUM(AK16:AM17)</f>
        <v>25</v>
      </c>
      <c r="AO16" s="237">
        <v>0</v>
      </c>
      <c r="AP16" s="235"/>
      <c r="AQ16" s="235"/>
      <c r="AR16" s="235"/>
      <c r="AS16" s="239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48"/>
      <c r="AL17" s="248"/>
      <c r="AM17" s="250"/>
      <c r="AN17" s="236"/>
      <c r="AO17" s="238"/>
      <c r="AP17" s="236"/>
      <c r="AQ17" s="236"/>
      <c r="AR17" s="236"/>
      <c r="AS17" s="240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1">
        <f>A16+1</f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/>
      <c r="G18" s="141"/>
      <c r="H18" s="141">
        <v>8</v>
      </c>
      <c r="I18" s="141">
        <v>8</v>
      </c>
      <c r="J18" s="141">
        <v>8</v>
      </c>
      <c r="K18" s="141">
        <v>8</v>
      </c>
      <c r="L18" s="141">
        <v>8</v>
      </c>
      <c r="M18" s="141"/>
      <c r="N18" s="141">
        <v>8</v>
      </c>
      <c r="O18" s="141">
        <v>8</v>
      </c>
      <c r="P18" s="141">
        <v>8</v>
      </c>
      <c r="Q18" s="141">
        <v>8</v>
      </c>
      <c r="R18" s="141">
        <v>8</v>
      </c>
      <c r="S18" s="141">
        <v>8</v>
      </c>
      <c r="T18" s="141"/>
      <c r="U18" s="141">
        <v>8</v>
      </c>
      <c r="V18" s="141">
        <v>8</v>
      </c>
      <c r="W18" s="141">
        <v>8</v>
      </c>
      <c r="X18" s="141">
        <v>8</v>
      </c>
      <c r="Y18" s="141">
        <v>8</v>
      </c>
      <c r="Z18" s="141">
        <v>8</v>
      </c>
      <c r="AA18" s="141"/>
      <c r="AB18" s="141">
        <v>8</v>
      </c>
      <c r="AC18" s="141">
        <v>8</v>
      </c>
      <c r="AD18" s="141">
        <v>8</v>
      </c>
      <c r="AE18" s="141">
        <v>8</v>
      </c>
      <c r="AF18" s="141">
        <v>8</v>
      </c>
      <c r="AG18" s="141">
        <v>8</v>
      </c>
      <c r="AH18" s="141"/>
      <c r="AI18" s="141">
        <v>8</v>
      </c>
      <c r="AJ18" s="141">
        <v>8</v>
      </c>
      <c r="AK18" s="247">
        <f t="shared" ref="AK18" si="11">((SUM(F18:AJ18))/8)-(SUMIF($F$6:$AJ$6,"C.Nhật",F18:AJ18)/8)</f>
        <v>25</v>
      </c>
      <c r="AL18" s="247">
        <f t="shared" ref="AL18" si="12">SUM(F19:AJ19)/8*1.5</f>
        <v>0</v>
      </c>
      <c r="AM18" s="249">
        <f>SUMIF($F$6:$AJ$6,"C.Nhật",$F18:$AJ19)/8*2</f>
        <v>0</v>
      </c>
      <c r="AN18" s="235">
        <f t="shared" ref="AN18" si="13">SUM(AK18:AM19)</f>
        <v>25</v>
      </c>
      <c r="AO18" s="237">
        <v>0</v>
      </c>
      <c r="AP18" s="235"/>
      <c r="AQ18" s="235"/>
      <c r="AR18" s="235"/>
      <c r="AS18" s="239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48"/>
      <c r="AL19" s="248"/>
      <c r="AM19" s="250"/>
      <c r="AN19" s="236"/>
      <c r="AO19" s="238"/>
      <c r="AP19" s="236"/>
      <c r="AQ19" s="236"/>
      <c r="AR19" s="236"/>
      <c r="AS19" s="240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1">
        <f t="shared" ref="A20" si="14">A18+1</f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/>
      <c r="G20" s="141"/>
      <c r="H20" s="141">
        <v>8</v>
      </c>
      <c r="I20" s="141">
        <v>8</v>
      </c>
      <c r="J20" s="141">
        <v>8</v>
      </c>
      <c r="K20" s="141">
        <v>8</v>
      </c>
      <c r="L20" s="141">
        <v>8</v>
      </c>
      <c r="M20" s="141"/>
      <c r="N20" s="141">
        <v>8</v>
      </c>
      <c r="O20" s="141">
        <v>8</v>
      </c>
      <c r="P20" s="141">
        <v>8</v>
      </c>
      <c r="Q20" s="141">
        <v>8</v>
      </c>
      <c r="R20" s="141">
        <v>8</v>
      </c>
      <c r="S20" s="141">
        <v>8</v>
      </c>
      <c r="T20" s="141"/>
      <c r="U20" s="141">
        <v>8</v>
      </c>
      <c r="V20" s="141">
        <v>8</v>
      </c>
      <c r="W20" s="141">
        <v>8</v>
      </c>
      <c r="X20" s="141">
        <v>8</v>
      </c>
      <c r="Y20" s="141">
        <v>8</v>
      </c>
      <c r="Z20" s="141">
        <v>8</v>
      </c>
      <c r="AA20" s="141"/>
      <c r="AB20" s="141">
        <v>8</v>
      </c>
      <c r="AC20" s="141">
        <v>8</v>
      </c>
      <c r="AD20" s="141">
        <v>8</v>
      </c>
      <c r="AE20" s="141">
        <v>8</v>
      </c>
      <c r="AF20" s="141">
        <v>8</v>
      </c>
      <c r="AG20" s="141">
        <v>8</v>
      </c>
      <c r="AH20" s="141"/>
      <c r="AI20" s="141">
        <v>8</v>
      </c>
      <c r="AJ20" s="141">
        <v>8</v>
      </c>
      <c r="AK20" s="247">
        <f t="shared" ref="AK20" si="15">((SUM(F20:AJ20))/8)-(SUMIF($F$6:$AJ$6,"C.Nhật",F20:AJ20)/8)</f>
        <v>25</v>
      </c>
      <c r="AL20" s="247">
        <f t="shared" ref="AL20" si="16">SUM(F21:AJ21)/8*1.5</f>
        <v>0</v>
      </c>
      <c r="AM20" s="249">
        <f>SUMIF($F$6:$AJ$6,"C.Nhật",$F20:$AJ21)/8*2</f>
        <v>0</v>
      </c>
      <c r="AN20" s="235">
        <f t="shared" ref="AN20" si="17">SUM(AK20:AM21)</f>
        <v>25</v>
      </c>
      <c r="AO20" s="237">
        <v>0</v>
      </c>
      <c r="AP20" s="235"/>
      <c r="AQ20" s="235"/>
      <c r="AR20" s="235"/>
      <c r="AS20" s="239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48"/>
      <c r="AL21" s="248"/>
      <c r="AM21" s="250"/>
      <c r="AN21" s="236"/>
      <c r="AO21" s="238"/>
      <c r="AP21" s="236"/>
      <c r="AQ21" s="236"/>
      <c r="AR21" s="236"/>
      <c r="AS21" s="240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1">
        <f t="shared" ref="A22" si="18">A20+1</f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/>
      <c r="G22" s="141"/>
      <c r="H22" s="141">
        <v>8</v>
      </c>
      <c r="I22" s="141">
        <v>8</v>
      </c>
      <c r="J22" s="141">
        <v>8</v>
      </c>
      <c r="K22" s="141">
        <v>8</v>
      </c>
      <c r="L22" s="141">
        <v>8</v>
      </c>
      <c r="M22" s="141"/>
      <c r="N22" s="141">
        <v>8</v>
      </c>
      <c r="O22" s="141">
        <v>8</v>
      </c>
      <c r="P22" s="141">
        <v>8</v>
      </c>
      <c r="Q22" s="141">
        <v>8</v>
      </c>
      <c r="R22" s="141">
        <v>8</v>
      </c>
      <c r="S22" s="141">
        <v>8</v>
      </c>
      <c r="T22" s="141"/>
      <c r="U22" s="141">
        <v>8</v>
      </c>
      <c r="V22" s="141">
        <v>8</v>
      </c>
      <c r="W22" s="141">
        <v>8</v>
      </c>
      <c r="X22" s="141">
        <v>8</v>
      </c>
      <c r="Y22" s="141">
        <v>8</v>
      </c>
      <c r="Z22" s="141">
        <v>8</v>
      </c>
      <c r="AA22" s="141"/>
      <c r="AB22" s="141">
        <v>8</v>
      </c>
      <c r="AC22" s="141">
        <v>8</v>
      </c>
      <c r="AD22" s="141">
        <v>8</v>
      </c>
      <c r="AE22" s="141">
        <v>8</v>
      </c>
      <c r="AF22" s="141">
        <v>8</v>
      </c>
      <c r="AG22" s="141">
        <v>8</v>
      </c>
      <c r="AH22" s="141"/>
      <c r="AI22" s="141">
        <v>8</v>
      </c>
      <c r="AJ22" s="141">
        <v>8</v>
      </c>
      <c r="AK22" s="247">
        <f t="shared" ref="AK22" si="19">((SUM(F22:AJ22))/8)-(SUMIF($F$6:$AJ$6,"C.Nhật",F22:AJ22)/8)</f>
        <v>25</v>
      </c>
      <c r="AL22" s="247">
        <f t="shared" ref="AL22" si="20">SUM(F23:AJ23)/8*1.5</f>
        <v>0</v>
      </c>
      <c r="AM22" s="249">
        <f>SUMIF($F$6:$AJ$6,"C.Nhật",$F22:$AJ23)/8*2</f>
        <v>0</v>
      </c>
      <c r="AN22" s="235">
        <f>SUM(AK22:AM23)</f>
        <v>25</v>
      </c>
      <c r="AO22" s="237">
        <v>0</v>
      </c>
      <c r="AP22" s="235"/>
      <c r="AQ22" s="235"/>
      <c r="AR22" s="235"/>
      <c r="AS22" s="239"/>
      <c r="AT22" s="219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48"/>
      <c r="AL23" s="248"/>
      <c r="AM23" s="250"/>
      <c r="AN23" s="236"/>
      <c r="AO23" s="238"/>
      <c r="AP23" s="236"/>
      <c r="AQ23" s="236"/>
      <c r="AR23" s="236"/>
      <c r="AS23" s="240"/>
      <c r="AT23" s="219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1">
        <f t="shared" ref="A24" si="21">A22+1</f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/>
      <c r="G24" s="141"/>
      <c r="H24" s="141">
        <v>8</v>
      </c>
      <c r="I24" s="141">
        <v>8</v>
      </c>
      <c r="J24" s="141">
        <v>8</v>
      </c>
      <c r="K24" s="141">
        <v>8</v>
      </c>
      <c r="L24" s="141">
        <v>8</v>
      </c>
      <c r="M24" s="141"/>
      <c r="N24" s="141">
        <v>8</v>
      </c>
      <c r="O24" s="141">
        <v>8</v>
      </c>
      <c r="P24" s="141">
        <v>8</v>
      </c>
      <c r="Q24" s="141">
        <v>8</v>
      </c>
      <c r="R24" s="141">
        <v>8</v>
      </c>
      <c r="S24" s="141">
        <v>8</v>
      </c>
      <c r="T24" s="141"/>
      <c r="U24" s="141">
        <v>8</v>
      </c>
      <c r="V24" s="141">
        <v>8</v>
      </c>
      <c r="W24" s="141">
        <v>8</v>
      </c>
      <c r="X24" s="141">
        <v>8</v>
      </c>
      <c r="Y24" s="141">
        <v>8</v>
      </c>
      <c r="Z24" s="141">
        <v>8</v>
      </c>
      <c r="AA24" s="141"/>
      <c r="AB24" s="141">
        <v>8</v>
      </c>
      <c r="AC24" s="141">
        <v>8</v>
      </c>
      <c r="AD24" s="141">
        <v>8</v>
      </c>
      <c r="AE24" s="141">
        <v>8</v>
      </c>
      <c r="AF24" s="141">
        <v>8</v>
      </c>
      <c r="AG24" s="141">
        <v>8</v>
      </c>
      <c r="AH24" s="141"/>
      <c r="AI24" s="141">
        <v>8</v>
      </c>
      <c r="AJ24" s="141">
        <v>8</v>
      </c>
      <c r="AK24" s="247">
        <f t="shared" ref="AK24" si="22">((SUM(F24:AJ24))/8)-(SUMIF($F$6:$AJ$6,"C.Nhật",F24:AJ24)/8)</f>
        <v>25</v>
      </c>
      <c r="AL24" s="247">
        <f t="shared" ref="AL24" si="23">SUM(F25:AJ25)/8*1.5</f>
        <v>0</v>
      </c>
      <c r="AM24" s="249">
        <f>SUMIF($F$6:$AJ$6,"C.Nhật",$F24:$AJ25)/8*2</f>
        <v>0</v>
      </c>
      <c r="AN24" s="235">
        <f t="shared" ref="AN24" si="24">SUM(AK24:AM25)</f>
        <v>25</v>
      </c>
      <c r="AO24" s="237">
        <v>0</v>
      </c>
      <c r="AP24" s="235"/>
      <c r="AQ24" s="235"/>
      <c r="AR24" s="235"/>
      <c r="AS24" s="239"/>
      <c r="AT24" s="219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48"/>
      <c r="AL25" s="248"/>
      <c r="AM25" s="250"/>
      <c r="AN25" s="236"/>
      <c r="AO25" s="238"/>
      <c r="AP25" s="236"/>
      <c r="AQ25" s="236"/>
      <c r="AR25" s="236"/>
      <c r="AS25" s="240"/>
      <c r="AT25" s="219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1">
        <f t="shared" ref="A26" si="25">A24+1</f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/>
      <c r="G26" s="141"/>
      <c r="H26" s="141">
        <v>8</v>
      </c>
      <c r="I26" s="141">
        <v>8</v>
      </c>
      <c r="J26" s="141">
        <v>8</v>
      </c>
      <c r="K26" s="141">
        <v>8</v>
      </c>
      <c r="L26" s="141">
        <v>8</v>
      </c>
      <c r="M26" s="141"/>
      <c r="N26" s="141">
        <v>8</v>
      </c>
      <c r="O26" s="141">
        <v>8</v>
      </c>
      <c r="P26" s="141">
        <v>8</v>
      </c>
      <c r="Q26" s="141">
        <v>8</v>
      </c>
      <c r="R26" s="141">
        <v>8</v>
      </c>
      <c r="S26" s="141">
        <v>8</v>
      </c>
      <c r="T26" s="141"/>
      <c r="U26" s="141">
        <v>8</v>
      </c>
      <c r="V26" s="141">
        <v>8</v>
      </c>
      <c r="W26" s="141">
        <v>8</v>
      </c>
      <c r="X26" s="141">
        <v>8</v>
      </c>
      <c r="Y26" s="141">
        <v>8</v>
      </c>
      <c r="Z26" s="141">
        <v>8</v>
      </c>
      <c r="AA26" s="141"/>
      <c r="AB26" s="141">
        <v>8</v>
      </c>
      <c r="AC26" s="141">
        <v>8</v>
      </c>
      <c r="AD26" s="141">
        <v>8</v>
      </c>
      <c r="AE26" s="141">
        <v>8</v>
      </c>
      <c r="AF26" s="141">
        <v>8</v>
      </c>
      <c r="AG26" s="141">
        <v>8</v>
      </c>
      <c r="AH26" s="141"/>
      <c r="AI26" s="141">
        <v>8</v>
      </c>
      <c r="AJ26" s="141">
        <v>8</v>
      </c>
      <c r="AK26" s="247">
        <f t="shared" ref="AK26" si="26">((SUM(F26:AJ26))/8)-(SUMIF($F$6:$AJ$6,"C.Nhật",F26:AJ26)/8)</f>
        <v>25</v>
      </c>
      <c r="AL26" s="247">
        <f t="shared" ref="AL26" si="27">SUM(F27:AJ27)/8*1.5</f>
        <v>0</v>
      </c>
      <c r="AM26" s="249">
        <f>SUMIF($F$6:$AJ$6,"C.Nhật",$F26:$AJ27)/8*2</f>
        <v>0</v>
      </c>
      <c r="AN26" s="235">
        <f t="shared" ref="AN26" si="28">SUM(AK26:AM27)</f>
        <v>25</v>
      </c>
      <c r="AO26" s="237">
        <v>0</v>
      </c>
      <c r="AP26" s="235"/>
      <c r="AQ26" s="235"/>
      <c r="AR26" s="235"/>
      <c r="AS26" s="239"/>
      <c r="AT26" s="219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48"/>
      <c r="AL27" s="248"/>
      <c r="AM27" s="250"/>
      <c r="AN27" s="236"/>
      <c r="AO27" s="238"/>
      <c r="AP27" s="236"/>
      <c r="AQ27" s="236"/>
      <c r="AR27" s="236"/>
      <c r="AS27" s="240"/>
      <c r="AT27" s="219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91" s="71" customFormat="1" ht="12.75">
      <c r="A35" s="2"/>
      <c r="B35" s="2" t="s">
        <v>0</v>
      </c>
      <c r="C35" s="2"/>
      <c r="D35" s="217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91" s="71" customFormat="1" ht="12.75">
      <c r="A36" s="2"/>
      <c r="B36" s="2"/>
      <c r="C36" s="2" t="s">
        <v>35</v>
      </c>
      <c r="D36" s="217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7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122"/>
      <c r="AK39" s="2"/>
      <c r="AL39" s="2"/>
      <c r="AM39" s="98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7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122"/>
      <c r="AK40" s="2"/>
      <c r="AL40" s="2"/>
      <c r="AM40" s="98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7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122"/>
      <c r="AK41" s="2"/>
      <c r="AL41" s="2"/>
      <c r="AM41" s="98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7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122"/>
      <c r="AK42" s="2"/>
      <c r="AL42" s="2"/>
      <c r="AM42" s="98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7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122"/>
      <c r="AK43" s="2"/>
      <c r="AL43" s="2"/>
      <c r="AM43" s="98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7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122"/>
      <c r="AK44" s="2"/>
      <c r="AL44" s="2"/>
      <c r="AM44" s="98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R9:AR10"/>
    <mergeCell ref="AP11:AP12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16:A17"/>
    <mergeCell ref="B16:B17"/>
    <mergeCell ref="AT5:AT6"/>
    <mergeCell ref="A9:A10"/>
    <mergeCell ref="B9:B10"/>
    <mergeCell ref="C9:C10"/>
    <mergeCell ref="D9:D10"/>
    <mergeCell ref="AK9:AK10"/>
    <mergeCell ref="AL9:AL10"/>
    <mergeCell ref="AS9:AS10"/>
    <mergeCell ref="A11:A12"/>
    <mergeCell ref="B11:B12"/>
    <mergeCell ref="C11:C12"/>
    <mergeCell ref="D11:D12"/>
    <mergeCell ref="AK11:AK12"/>
    <mergeCell ref="AL11:AL12"/>
    <mergeCell ref="AM11:AM12"/>
    <mergeCell ref="AN11:AN12"/>
    <mergeCell ref="AO11:AO12"/>
    <mergeCell ref="AM9:AM10"/>
    <mergeCell ref="AN9:AN10"/>
    <mergeCell ref="AO9:AO10"/>
    <mergeCell ref="AP9:AP10"/>
    <mergeCell ref="AQ9:AQ10"/>
    <mergeCell ref="AQ11:AQ12"/>
    <mergeCell ref="AR11:AR12"/>
    <mergeCell ref="AS11:AS12"/>
    <mergeCell ref="A13:A14"/>
    <mergeCell ref="B13:B14"/>
    <mergeCell ref="C13:C14"/>
    <mergeCell ref="D13:D14"/>
    <mergeCell ref="AK13:AK14"/>
    <mergeCell ref="AL13:AL14"/>
    <mergeCell ref="AS13:AS14"/>
    <mergeCell ref="AM13:AM14"/>
    <mergeCell ref="AN13:AN14"/>
    <mergeCell ref="AO13:AO14"/>
    <mergeCell ref="AP13:AP14"/>
    <mergeCell ref="AQ13:AQ14"/>
    <mergeCell ref="AR13:AR14"/>
    <mergeCell ref="A18:A19"/>
    <mergeCell ref="B18:B19"/>
    <mergeCell ref="C18:C19"/>
    <mergeCell ref="D18:D19"/>
    <mergeCell ref="AK18:AK19"/>
    <mergeCell ref="AL18:AL19"/>
    <mergeCell ref="AS18:AS19"/>
    <mergeCell ref="AM18:AM19"/>
    <mergeCell ref="AN18:AN19"/>
    <mergeCell ref="AO18:AO19"/>
    <mergeCell ref="AP18:AP19"/>
    <mergeCell ref="AQ18:AQ19"/>
    <mergeCell ref="AR18:AR19"/>
    <mergeCell ref="C16:C17"/>
    <mergeCell ref="D16:D17"/>
    <mergeCell ref="AK16:AK17"/>
    <mergeCell ref="AL16:AL17"/>
    <mergeCell ref="AM16:AM17"/>
    <mergeCell ref="AP20:AP21"/>
    <mergeCell ref="AQ20:AQ21"/>
    <mergeCell ref="AR20:AR21"/>
    <mergeCell ref="AS20:AS21"/>
    <mergeCell ref="AM20:AM21"/>
    <mergeCell ref="AN20:AN21"/>
    <mergeCell ref="AO20:AO21"/>
    <mergeCell ref="AN16:AN17"/>
    <mergeCell ref="AO16:AO17"/>
    <mergeCell ref="AP16:AP17"/>
    <mergeCell ref="AQ16:AQ17"/>
    <mergeCell ref="AR16:AR17"/>
    <mergeCell ref="AS16:AS17"/>
    <mergeCell ref="A22:A23"/>
    <mergeCell ref="B22:B23"/>
    <mergeCell ref="C22:C23"/>
    <mergeCell ref="D22:D23"/>
    <mergeCell ref="AK22:AK23"/>
    <mergeCell ref="AL22:AL23"/>
    <mergeCell ref="A20:A21"/>
    <mergeCell ref="B20:B21"/>
    <mergeCell ref="C20:C21"/>
    <mergeCell ref="D20:D21"/>
    <mergeCell ref="AK20:AK21"/>
    <mergeCell ref="AL20:AL21"/>
    <mergeCell ref="A26:A27"/>
    <mergeCell ref="B26:B27"/>
    <mergeCell ref="C26:C27"/>
    <mergeCell ref="D26:D27"/>
    <mergeCell ref="AK26:AK27"/>
    <mergeCell ref="AL26:AL27"/>
    <mergeCell ref="AS22:AS23"/>
    <mergeCell ref="A24:A25"/>
    <mergeCell ref="B24:B25"/>
    <mergeCell ref="C24:C25"/>
    <mergeCell ref="D24:D25"/>
    <mergeCell ref="AK24:AK25"/>
    <mergeCell ref="AL24:AL25"/>
    <mergeCell ref="AM24:AM25"/>
    <mergeCell ref="AN24:AN25"/>
    <mergeCell ref="AO24:AO25"/>
    <mergeCell ref="AM22:AM23"/>
    <mergeCell ref="AN22:AN23"/>
    <mergeCell ref="AO22:AO23"/>
    <mergeCell ref="AP22:AP23"/>
    <mergeCell ref="AQ22:AQ23"/>
    <mergeCell ref="AR22:AR23"/>
    <mergeCell ref="AS26:AS27"/>
    <mergeCell ref="AM26:AM27"/>
    <mergeCell ref="AN26:AN27"/>
    <mergeCell ref="AO26:AO27"/>
    <mergeCell ref="AP26:AP27"/>
    <mergeCell ref="AQ26:AQ27"/>
    <mergeCell ref="AR26:AR27"/>
    <mergeCell ref="AP24:AP25"/>
    <mergeCell ref="AQ24:AQ25"/>
    <mergeCell ref="AR24:AR25"/>
    <mergeCell ref="AS24:AS25"/>
  </mergeCells>
  <conditionalFormatting sqref="F5:AJ6 F13:G14 H11:AJ14 F16:G21 F9:AJ10">
    <cfRule type="expression" dxfId="157" priority="11" stopIfTrue="1">
      <formula>IF(WEEKDAY(F$5)=1,TRUE,FALSE)</formula>
    </cfRule>
  </conditionalFormatting>
  <conditionalFormatting sqref="F13:G14 H11:AJ14 F9:AJ10">
    <cfRule type="expression" dxfId="156" priority="10" stopIfTrue="1">
      <formula>IF(WEEKDAY(F$5)=1,TRUE,FALSE)</formula>
    </cfRule>
  </conditionalFormatting>
  <conditionalFormatting sqref="F16:G21">
    <cfRule type="expression" dxfId="155" priority="9" stopIfTrue="1">
      <formula>IF(WEEKDAY(F$5)=1,TRUE,FALSE)</formula>
    </cfRule>
  </conditionalFormatting>
  <conditionalFormatting sqref="F11:G12">
    <cfRule type="expression" dxfId="154" priority="8" stopIfTrue="1">
      <formula>IF(WEEKDAY(F$5)=1,TRUE,FALSE)</formula>
    </cfRule>
  </conditionalFormatting>
  <conditionalFormatting sqref="F11:G12">
    <cfRule type="expression" dxfId="153" priority="7" stopIfTrue="1">
      <formula>IF(WEEKDAY(F$5)=1,TRUE,FALSE)</formula>
    </cfRule>
  </conditionalFormatting>
  <conditionalFormatting sqref="H16:AJ21">
    <cfRule type="expression" dxfId="152" priority="6" stopIfTrue="1">
      <formula>IF(WEEKDAY(H$5)=1,TRUE,FALSE)</formula>
    </cfRule>
  </conditionalFormatting>
  <conditionalFormatting sqref="H16:AJ21">
    <cfRule type="expression" dxfId="151" priority="5" stopIfTrue="1">
      <formula>IF(WEEKDAY(H$5)=1,TRUE,FALSE)</formula>
    </cfRule>
  </conditionalFormatting>
  <conditionalFormatting sqref="F22:G27">
    <cfRule type="expression" dxfId="150" priority="4" stopIfTrue="1">
      <formula>IF(WEEKDAY(F$5)=1,TRUE,FALSE)</formula>
    </cfRule>
  </conditionalFormatting>
  <conditionalFormatting sqref="F22:G27">
    <cfRule type="expression" dxfId="149" priority="3" stopIfTrue="1">
      <formula>IF(WEEKDAY(F$5)=1,TRUE,FALSE)</formula>
    </cfRule>
  </conditionalFormatting>
  <conditionalFormatting sqref="H22:AJ27">
    <cfRule type="expression" dxfId="148" priority="2" stopIfTrue="1">
      <formula>IF(WEEKDAY(H$5)=1,TRUE,FALSE)</formula>
    </cfRule>
  </conditionalFormatting>
  <conditionalFormatting sqref="H22:AJ27">
    <cfRule type="expression" dxfId="147" priority="1" stopIfTrue="1">
      <formula>IF(WEEKDAY(H$5)=1,TRUE,FALSE)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6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F22" sqref="F22:AJ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1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10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52" t="s">
        <v>73</v>
      </c>
      <c r="AN1" s="253"/>
      <c r="AO1" s="253"/>
      <c r="AP1" s="253"/>
      <c r="AQ1" s="253"/>
      <c r="AR1" s="253"/>
      <c r="AS1" s="254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41183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41183</v>
      </c>
      <c r="G5" s="116">
        <f t="shared" ref="G5:AJ5" si="0">F5+1</f>
        <v>41184</v>
      </c>
      <c r="H5" s="116">
        <f t="shared" si="0"/>
        <v>41185</v>
      </c>
      <c r="I5" s="116">
        <f t="shared" si="0"/>
        <v>41186</v>
      </c>
      <c r="J5" s="116">
        <f t="shared" si="0"/>
        <v>41187</v>
      </c>
      <c r="K5" s="116">
        <f t="shared" si="0"/>
        <v>41188</v>
      </c>
      <c r="L5" s="116">
        <f t="shared" si="0"/>
        <v>41189</v>
      </c>
      <c r="M5" s="116">
        <f t="shared" si="0"/>
        <v>41190</v>
      </c>
      <c r="N5" s="116">
        <f t="shared" si="0"/>
        <v>41191</v>
      </c>
      <c r="O5" s="116">
        <f t="shared" si="0"/>
        <v>41192</v>
      </c>
      <c r="P5" s="116">
        <f t="shared" si="0"/>
        <v>41193</v>
      </c>
      <c r="Q5" s="116">
        <f t="shared" si="0"/>
        <v>41194</v>
      </c>
      <c r="R5" s="116">
        <f t="shared" si="0"/>
        <v>41195</v>
      </c>
      <c r="S5" s="116">
        <f t="shared" si="0"/>
        <v>41196</v>
      </c>
      <c r="T5" s="116">
        <f t="shared" si="0"/>
        <v>41197</v>
      </c>
      <c r="U5" s="116">
        <f t="shared" si="0"/>
        <v>41198</v>
      </c>
      <c r="V5" s="116">
        <f t="shared" si="0"/>
        <v>41199</v>
      </c>
      <c r="W5" s="116">
        <f t="shared" si="0"/>
        <v>41200</v>
      </c>
      <c r="X5" s="116">
        <f t="shared" si="0"/>
        <v>41201</v>
      </c>
      <c r="Y5" s="116">
        <f t="shared" si="0"/>
        <v>41202</v>
      </c>
      <c r="Z5" s="116">
        <f t="shared" si="0"/>
        <v>41203</v>
      </c>
      <c r="AA5" s="116">
        <f t="shared" si="0"/>
        <v>41204</v>
      </c>
      <c r="AB5" s="116">
        <f t="shared" si="0"/>
        <v>41205</v>
      </c>
      <c r="AC5" s="116">
        <f t="shared" si="0"/>
        <v>41206</v>
      </c>
      <c r="AD5" s="116">
        <f t="shared" si="0"/>
        <v>41207</v>
      </c>
      <c r="AE5" s="116">
        <f t="shared" si="0"/>
        <v>41208</v>
      </c>
      <c r="AF5" s="116">
        <f t="shared" si="0"/>
        <v>41209</v>
      </c>
      <c r="AG5" s="116">
        <f t="shared" si="0"/>
        <v>41210</v>
      </c>
      <c r="AH5" s="116">
        <f>AG5+1</f>
        <v>41211</v>
      </c>
      <c r="AI5" s="116">
        <f t="shared" si="0"/>
        <v>41212</v>
      </c>
      <c r="AJ5" s="116">
        <f t="shared" si="0"/>
        <v>41213</v>
      </c>
      <c r="AK5" s="258" t="s">
        <v>11</v>
      </c>
      <c r="AL5" s="259"/>
      <c r="AM5" s="260"/>
      <c r="AN5" s="261" t="s">
        <v>34</v>
      </c>
      <c r="AO5" s="261" t="s">
        <v>30</v>
      </c>
      <c r="AP5" s="261" t="s">
        <v>31</v>
      </c>
      <c r="AQ5" s="261" t="s">
        <v>32</v>
      </c>
      <c r="AR5" s="261" t="s">
        <v>33</v>
      </c>
      <c r="AS5" s="257" t="s">
        <v>0</v>
      </c>
      <c r="AT5" s="25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T.Hai</v>
      </c>
      <c r="G6" s="171" t="str">
        <f t="shared" ref="G6:AJ6" si="1">CHOOSE(WEEKDAY(G5),"C.Nhật","T.Hai","T.Ba","T.Tư","T.Năm","T.Sáu","T.Bảy")</f>
        <v>T.Ba</v>
      </c>
      <c r="H6" s="171" t="str">
        <f t="shared" si="1"/>
        <v>T.Tư</v>
      </c>
      <c r="I6" s="171" t="str">
        <f t="shared" si="1"/>
        <v>T.Năm</v>
      </c>
      <c r="J6" s="171" t="str">
        <f t="shared" si="1"/>
        <v>T.Sáu</v>
      </c>
      <c r="K6" s="171" t="str">
        <f t="shared" si="1"/>
        <v>T.Bảy</v>
      </c>
      <c r="L6" s="171" t="str">
        <f t="shared" si="1"/>
        <v>C.Nhật</v>
      </c>
      <c r="M6" s="171" t="str">
        <f t="shared" si="1"/>
        <v>T.Hai</v>
      </c>
      <c r="N6" s="171" t="str">
        <f t="shared" si="1"/>
        <v>T.Ba</v>
      </c>
      <c r="O6" s="171" t="str">
        <f t="shared" si="1"/>
        <v>T.Tư</v>
      </c>
      <c r="P6" s="171" t="str">
        <f t="shared" si="1"/>
        <v>T.Năm</v>
      </c>
      <c r="Q6" s="171" t="str">
        <f t="shared" si="1"/>
        <v>T.Sáu</v>
      </c>
      <c r="R6" s="171" t="str">
        <f t="shared" si="1"/>
        <v>T.Bảy</v>
      </c>
      <c r="S6" s="171" t="str">
        <f t="shared" si="1"/>
        <v>C.Nhật</v>
      </c>
      <c r="T6" s="171" t="str">
        <f t="shared" si="1"/>
        <v>T.Hai</v>
      </c>
      <c r="U6" s="171" t="str">
        <f t="shared" si="1"/>
        <v>T.Ba</v>
      </c>
      <c r="V6" s="171" t="str">
        <f t="shared" si="1"/>
        <v>T.Tư</v>
      </c>
      <c r="W6" s="171" t="str">
        <f t="shared" si="1"/>
        <v>T.Năm</v>
      </c>
      <c r="X6" s="171" t="str">
        <f t="shared" si="1"/>
        <v>T.Sáu</v>
      </c>
      <c r="Y6" s="171" t="str">
        <f t="shared" si="1"/>
        <v>T.Bảy</v>
      </c>
      <c r="Z6" s="171" t="str">
        <f t="shared" si="1"/>
        <v>C.Nhật</v>
      </c>
      <c r="AA6" s="171" t="str">
        <f t="shared" si="1"/>
        <v>T.Hai</v>
      </c>
      <c r="AB6" s="171" t="str">
        <f t="shared" si="1"/>
        <v>T.Ba</v>
      </c>
      <c r="AC6" s="171" t="str">
        <f t="shared" si="1"/>
        <v>T.Tư</v>
      </c>
      <c r="AD6" s="171" t="str">
        <f t="shared" si="1"/>
        <v>T.Năm</v>
      </c>
      <c r="AE6" s="171" t="str">
        <f t="shared" si="1"/>
        <v>T.Sáu</v>
      </c>
      <c r="AF6" s="171" t="str">
        <f t="shared" si="1"/>
        <v>T.Bảy</v>
      </c>
      <c r="AG6" s="171" t="str">
        <f t="shared" si="1"/>
        <v>C.Nhật</v>
      </c>
      <c r="AH6" s="171" t="str">
        <f t="shared" si="1"/>
        <v>T.Hai</v>
      </c>
      <c r="AI6" s="171" t="str">
        <f t="shared" si="1"/>
        <v>T.Ba</v>
      </c>
      <c r="AJ6" s="171" t="str">
        <f t="shared" si="1"/>
        <v>T.Tư</v>
      </c>
      <c r="AK6" s="172" t="s">
        <v>12</v>
      </c>
      <c r="AL6" s="172" t="s">
        <v>25</v>
      </c>
      <c r="AM6" s="173" t="s">
        <v>13</v>
      </c>
      <c r="AN6" s="262"/>
      <c r="AO6" s="262"/>
      <c r="AP6" s="262"/>
      <c r="AQ6" s="262"/>
      <c r="AR6" s="262"/>
      <c r="AS6" s="256"/>
      <c r="AT6" s="251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21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>
        <v>8</v>
      </c>
      <c r="G9" s="141">
        <v>8</v>
      </c>
      <c r="H9" s="141">
        <v>8</v>
      </c>
      <c r="I9" s="141">
        <v>8</v>
      </c>
      <c r="J9" s="141">
        <v>8</v>
      </c>
      <c r="K9" s="141">
        <v>8</v>
      </c>
      <c r="L9" s="141"/>
      <c r="M9" s="141">
        <v>8</v>
      </c>
      <c r="N9" s="141">
        <v>8</v>
      </c>
      <c r="O9" s="141">
        <v>8</v>
      </c>
      <c r="P9" s="141">
        <v>8</v>
      </c>
      <c r="Q9" s="141">
        <v>8</v>
      </c>
      <c r="R9" s="141">
        <v>8</v>
      </c>
      <c r="S9" s="141"/>
      <c r="T9" s="141">
        <v>8</v>
      </c>
      <c r="U9" s="141">
        <v>8</v>
      </c>
      <c r="V9" s="141">
        <v>8</v>
      </c>
      <c r="W9" s="141">
        <v>8</v>
      </c>
      <c r="X9" s="141">
        <v>8</v>
      </c>
      <c r="Y9" s="141">
        <v>8</v>
      </c>
      <c r="Z9" s="141"/>
      <c r="AA9" s="141">
        <v>8</v>
      </c>
      <c r="AB9" s="141">
        <v>8</v>
      </c>
      <c r="AC9" s="141">
        <v>8</v>
      </c>
      <c r="AD9" s="141">
        <v>8</v>
      </c>
      <c r="AE9" s="141">
        <v>8</v>
      </c>
      <c r="AF9" s="141">
        <v>8</v>
      </c>
      <c r="AG9" s="141"/>
      <c r="AH9" s="141">
        <v>8</v>
      </c>
      <c r="AI9" s="141">
        <v>8</v>
      </c>
      <c r="AJ9" s="141">
        <v>8</v>
      </c>
      <c r="AK9" s="247">
        <f>((SUM(F9:AJ9))/8)-(SUMIF($F$6:$AJ$6,"C.Nhật",F9:AJ9)/8)</f>
        <v>27</v>
      </c>
      <c r="AL9" s="247">
        <f>SUM(F10:AJ10)/8*1.5</f>
        <v>0</v>
      </c>
      <c r="AM9" s="249">
        <f>SUMIF($F$6:$AJ$6,"C.Nhật",$F9:$AJ10)/8*2</f>
        <v>0</v>
      </c>
      <c r="AN9" s="235">
        <f>SUM(AK9:AM10)</f>
        <v>27</v>
      </c>
      <c r="AO9" s="237">
        <v>0</v>
      </c>
      <c r="AP9" s="235"/>
      <c r="AQ9" s="235"/>
      <c r="AR9" s="235"/>
      <c r="AS9" s="239"/>
      <c r="AT9" s="21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48"/>
      <c r="AL10" s="248"/>
      <c r="AM10" s="250"/>
      <c r="AN10" s="236"/>
      <c r="AO10" s="238"/>
      <c r="AP10" s="236"/>
      <c r="AQ10" s="236"/>
      <c r="AR10" s="236"/>
      <c r="AS10" s="240"/>
      <c r="AT10" s="21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1">
        <f>A7+1</f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>
        <v>8</v>
      </c>
      <c r="G11" s="141">
        <v>8</v>
      </c>
      <c r="H11" s="141">
        <v>8</v>
      </c>
      <c r="I11" s="141">
        <v>8</v>
      </c>
      <c r="J11" s="141">
        <v>8</v>
      </c>
      <c r="K11" s="141">
        <v>8</v>
      </c>
      <c r="L11" s="141"/>
      <c r="M11" s="141">
        <v>8</v>
      </c>
      <c r="N11" s="141">
        <v>8</v>
      </c>
      <c r="O11" s="141">
        <v>8</v>
      </c>
      <c r="P11" s="141">
        <v>8</v>
      </c>
      <c r="Q11" s="141">
        <v>8</v>
      </c>
      <c r="R11" s="141">
        <v>8</v>
      </c>
      <c r="S11" s="141"/>
      <c r="T11" s="141">
        <v>8</v>
      </c>
      <c r="U11" s="141">
        <v>8</v>
      </c>
      <c r="V11" s="141">
        <v>8</v>
      </c>
      <c r="W11" s="141">
        <v>8</v>
      </c>
      <c r="X11" s="141">
        <v>8</v>
      </c>
      <c r="Y11" s="141">
        <v>8</v>
      </c>
      <c r="Z11" s="141"/>
      <c r="AA11" s="141">
        <v>8</v>
      </c>
      <c r="AB11" s="141">
        <v>8</v>
      </c>
      <c r="AC11" s="141">
        <v>8</v>
      </c>
      <c r="AD11" s="141">
        <v>8</v>
      </c>
      <c r="AE11" s="141">
        <v>8</v>
      </c>
      <c r="AF11" s="141">
        <v>8</v>
      </c>
      <c r="AG11" s="141"/>
      <c r="AH11" s="141">
        <v>8</v>
      </c>
      <c r="AI11" s="141">
        <v>8</v>
      </c>
      <c r="AJ11" s="141">
        <v>8</v>
      </c>
      <c r="AK11" s="247">
        <f t="shared" ref="AK11" si="2">((SUM(F11:AJ11))/8)-(SUMIF($F$6:$AJ$6,"C.Nhật",F11:AJ11)/8)</f>
        <v>27</v>
      </c>
      <c r="AL11" s="247">
        <f t="shared" ref="AL11" si="3">SUM(F12:AJ12)/8*1.5</f>
        <v>0</v>
      </c>
      <c r="AM11" s="249">
        <f t="shared" ref="AM11:AM13" si="4">SUMIF($F$6:$AJ$6,"C.Nhật",$F11:$AJ12)/8*2</f>
        <v>0</v>
      </c>
      <c r="AN11" s="235">
        <f t="shared" ref="AN11" si="5">SUM(AK11:AM12)</f>
        <v>27</v>
      </c>
      <c r="AO11" s="237">
        <v>0</v>
      </c>
      <c r="AP11" s="235"/>
      <c r="AQ11" s="235"/>
      <c r="AR11" s="235"/>
      <c r="AS11" s="239"/>
      <c r="AT11" s="21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48"/>
      <c r="AL12" s="248"/>
      <c r="AM12" s="250"/>
      <c r="AN12" s="236"/>
      <c r="AO12" s="238"/>
      <c r="AP12" s="236"/>
      <c r="AQ12" s="236"/>
      <c r="AR12" s="236"/>
      <c r="AS12" s="240"/>
      <c r="AT12" s="21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1">
        <f>A9+1</f>
        <v>2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>
        <v>8</v>
      </c>
      <c r="G13" s="141">
        <v>8</v>
      </c>
      <c r="H13" s="141">
        <v>8</v>
      </c>
      <c r="I13" s="141">
        <v>8</v>
      </c>
      <c r="J13" s="141">
        <v>8</v>
      </c>
      <c r="K13" s="141">
        <v>8</v>
      </c>
      <c r="L13" s="141"/>
      <c r="M13" s="141">
        <v>8</v>
      </c>
      <c r="N13" s="141">
        <v>8</v>
      </c>
      <c r="O13" s="141">
        <v>8</v>
      </c>
      <c r="P13" s="141">
        <v>8</v>
      </c>
      <c r="Q13" s="141">
        <v>8</v>
      </c>
      <c r="R13" s="141">
        <v>8</v>
      </c>
      <c r="S13" s="141"/>
      <c r="T13" s="141">
        <v>8</v>
      </c>
      <c r="U13" s="141">
        <v>8</v>
      </c>
      <c r="V13" s="141">
        <v>8</v>
      </c>
      <c r="W13" s="141">
        <v>8</v>
      </c>
      <c r="X13" s="141">
        <v>8</v>
      </c>
      <c r="Y13" s="141">
        <v>8</v>
      </c>
      <c r="Z13" s="141"/>
      <c r="AA13" s="141">
        <v>8</v>
      </c>
      <c r="AB13" s="141">
        <v>8</v>
      </c>
      <c r="AC13" s="141">
        <v>8</v>
      </c>
      <c r="AD13" s="141">
        <v>8</v>
      </c>
      <c r="AE13" s="141">
        <v>8</v>
      </c>
      <c r="AF13" s="141">
        <v>8</v>
      </c>
      <c r="AG13" s="141"/>
      <c r="AH13" s="141">
        <v>8</v>
      </c>
      <c r="AI13" s="141">
        <v>8</v>
      </c>
      <c r="AJ13" s="141">
        <v>8</v>
      </c>
      <c r="AK13" s="247">
        <f t="shared" ref="AK13" si="6">((SUM(F13:AJ13))/8)-(SUMIF($F$6:$AJ$6,"C.Nhật",F13:AJ13)/8)</f>
        <v>27</v>
      </c>
      <c r="AL13" s="247">
        <f t="shared" ref="AL13" si="7">SUM(F14:AJ14)/8*1.5</f>
        <v>0</v>
      </c>
      <c r="AM13" s="249">
        <f t="shared" si="4"/>
        <v>0</v>
      </c>
      <c r="AN13" s="235">
        <f t="shared" ref="AN13" si="8">SUM(AK13:AM14)</f>
        <v>27</v>
      </c>
      <c r="AO13" s="237">
        <v>0</v>
      </c>
      <c r="AP13" s="235"/>
      <c r="AQ13" s="235"/>
      <c r="AR13" s="235"/>
      <c r="AS13" s="239"/>
      <c r="AT13" s="213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78"/>
      <c r="AL14" s="278"/>
      <c r="AM14" s="250"/>
      <c r="AN14" s="236"/>
      <c r="AO14" s="238"/>
      <c r="AP14" s="236"/>
      <c r="AQ14" s="236"/>
      <c r="AR14" s="236"/>
      <c r="AS14" s="240"/>
      <c r="AT14" s="213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>
        <v>8</v>
      </c>
      <c r="G16" s="141">
        <v>8</v>
      </c>
      <c r="H16" s="141">
        <v>8</v>
      </c>
      <c r="I16" s="141">
        <v>8</v>
      </c>
      <c r="J16" s="141">
        <v>8</v>
      </c>
      <c r="K16" s="141">
        <v>8</v>
      </c>
      <c r="L16" s="141"/>
      <c r="M16" s="141">
        <v>8</v>
      </c>
      <c r="N16" s="141">
        <v>8</v>
      </c>
      <c r="O16" s="141">
        <v>8</v>
      </c>
      <c r="P16" s="141">
        <v>8</v>
      </c>
      <c r="Q16" s="141">
        <v>8</v>
      </c>
      <c r="R16" s="141">
        <v>8</v>
      </c>
      <c r="S16" s="141"/>
      <c r="T16" s="141">
        <v>8</v>
      </c>
      <c r="U16" s="141">
        <v>8</v>
      </c>
      <c r="V16" s="141">
        <v>8</v>
      </c>
      <c r="W16" s="141">
        <v>8</v>
      </c>
      <c r="X16" s="141">
        <v>8</v>
      </c>
      <c r="Y16" s="141">
        <v>8</v>
      </c>
      <c r="Z16" s="141"/>
      <c r="AA16" s="141">
        <v>8</v>
      </c>
      <c r="AB16" s="141">
        <v>8</v>
      </c>
      <c r="AC16" s="141">
        <v>8</v>
      </c>
      <c r="AD16" s="141">
        <v>8</v>
      </c>
      <c r="AE16" s="141">
        <v>8</v>
      </c>
      <c r="AF16" s="141">
        <v>8</v>
      </c>
      <c r="AG16" s="141"/>
      <c r="AH16" s="141">
        <v>8</v>
      </c>
      <c r="AI16" s="141">
        <v>8</v>
      </c>
      <c r="AJ16" s="141">
        <v>8</v>
      </c>
      <c r="AK16" s="247">
        <f t="shared" ref="AK16" si="9">((SUM(F16:AJ16))/8)-(SUMIF($F$6:$AJ$6,"C.Nhật",F16:AJ16)/8)</f>
        <v>27</v>
      </c>
      <c r="AL16" s="247">
        <f t="shared" ref="AL16" si="10">SUM(F17:AJ17)/8*1.5</f>
        <v>0</v>
      </c>
      <c r="AM16" s="249">
        <f>SUMIF($F$6:$AJ$6,"C.Nhật",$F16:$AJ17)/8*2</f>
        <v>0</v>
      </c>
      <c r="AN16" s="235">
        <f>SUM(AK16:AM17)</f>
        <v>27</v>
      </c>
      <c r="AO16" s="237">
        <v>0</v>
      </c>
      <c r="AP16" s="235"/>
      <c r="AQ16" s="235"/>
      <c r="AR16" s="235"/>
      <c r="AS16" s="239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48"/>
      <c r="AL17" s="248"/>
      <c r="AM17" s="250"/>
      <c r="AN17" s="236"/>
      <c r="AO17" s="238"/>
      <c r="AP17" s="236"/>
      <c r="AQ17" s="236"/>
      <c r="AR17" s="236"/>
      <c r="AS17" s="240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1"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>
        <v>8</v>
      </c>
      <c r="I18" s="141">
        <v>8</v>
      </c>
      <c r="J18" s="141">
        <v>8</v>
      </c>
      <c r="K18" s="141">
        <v>8</v>
      </c>
      <c r="L18" s="141"/>
      <c r="M18" s="141">
        <v>8</v>
      </c>
      <c r="N18" s="141">
        <v>8</v>
      </c>
      <c r="O18" s="141">
        <v>8</v>
      </c>
      <c r="P18" s="141">
        <v>8</v>
      </c>
      <c r="Q18" s="141">
        <v>8</v>
      </c>
      <c r="R18" s="141">
        <v>8</v>
      </c>
      <c r="S18" s="141"/>
      <c r="T18" s="141">
        <v>8</v>
      </c>
      <c r="U18" s="141">
        <v>8</v>
      </c>
      <c r="V18" s="141">
        <v>8</v>
      </c>
      <c r="W18" s="141">
        <v>8</v>
      </c>
      <c r="X18" s="141">
        <v>8</v>
      </c>
      <c r="Y18" s="141">
        <v>8</v>
      </c>
      <c r="Z18" s="141"/>
      <c r="AA18" s="141">
        <v>8</v>
      </c>
      <c r="AB18" s="141">
        <v>8</v>
      </c>
      <c r="AC18" s="141">
        <v>8</v>
      </c>
      <c r="AD18" s="141">
        <v>8</v>
      </c>
      <c r="AE18" s="141">
        <v>8</v>
      </c>
      <c r="AF18" s="141">
        <v>8</v>
      </c>
      <c r="AG18" s="141"/>
      <c r="AH18" s="141">
        <v>8</v>
      </c>
      <c r="AI18" s="141">
        <v>8</v>
      </c>
      <c r="AJ18" s="141">
        <v>8</v>
      </c>
      <c r="AK18" s="247">
        <f t="shared" ref="AK18" si="11">((SUM(F18:AJ18))/8)-(SUMIF($F$6:$AJ$6,"C.Nhật",F18:AJ18)/8)</f>
        <v>27</v>
      </c>
      <c r="AL18" s="247">
        <f t="shared" ref="AL18" si="12">SUM(F19:AJ19)/8*1.5</f>
        <v>0</v>
      </c>
      <c r="AM18" s="249">
        <f>SUMIF($F$6:$AJ$6,"C.Nhật",$F18:$AJ19)/8*2</f>
        <v>0</v>
      </c>
      <c r="AN18" s="235">
        <f t="shared" ref="AN18" si="13">SUM(AK18:AM19)</f>
        <v>27</v>
      </c>
      <c r="AO18" s="237">
        <v>0</v>
      </c>
      <c r="AP18" s="235"/>
      <c r="AQ18" s="235"/>
      <c r="AR18" s="235"/>
      <c r="AS18" s="239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48"/>
      <c r="AL19" s="248"/>
      <c r="AM19" s="250"/>
      <c r="AN19" s="236"/>
      <c r="AO19" s="238"/>
      <c r="AP19" s="236"/>
      <c r="AQ19" s="236"/>
      <c r="AR19" s="236"/>
      <c r="AS19" s="240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1"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>
        <v>8</v>
      </c>
      <c r="G20" s="141">
        <v>8</v>
      </c>
      <c r="H20" s="141">
        <v>8</v>
      </c>
      <c r="I20" s="141">
        <v>8</v>
      </c>
      <c r="J20" s="141">
        <v>8</v>
      </c>
      <c r="K20" s="141">
        <v>8</v>
      </c>
      <c r="L20" s="141"/>
      <c r="M20" s="141">
        <v>8</v>
      </c>
      <c r="N20" s="141">
        <v>8</v>
      </c>
      <c r="O20" s="141">
        <v>8</v>
      </c>
      <c r="P20" s="141">
        <v>8</v>
      </c>
      <c r="Q20" s="141">
        <v>8</v>
      </c>
      <c r="R20" s="141">
        <v>8</v>
      </c>
      <c r="S20" s="141"/>
      <c r="T20" s="141">
        <v>8</v>
      </c>
      <c r="U20" s="141">
        <v>8</v>
      </c>
      <c r="V20" s="141">
        <v>8</v>
      </c>
      <c r="W20" s="141">
        <v>8</v>
      </c>
      <c r="X20" s="141">
        <v>8</v>
      </c>
      <c r="Y20" s="141">
        <v>8</v>
      </c>
      <c r="Z20" s="141"/>
      <c r="AA20" s="141">
        <v>8</v>
      </c>
      <c r="AB20" s="141">
        <v>8</v>
      </c>
      <c r="AC20" s="141">
        <v>8</v>
      </c>
      <c r="AD20" s="141">
        <v>8</v>
      </c>
      <c r="AE20" s="141">
        <v>8</v>
      </c>
      <c r="AF20" s="141">
        <v>8</v>
      </c>
      <c r="AG20" s="141"/>
      <c r="AH20" s="141">
        <v>8</v>
      </c>
      <c r="AI20" s="141">
        <v>8</v>
      </c>
      <c r="AJ20" s="141">
        <v>8</v>
      </c>
      <c r="AK20" s="247">
        <f t="shared" ref="AK20" si="14">((SUM(F20:AJ20))/8)-(SUMIF($F$6:$AJ$6,"C.Nhật",F20:AJ20)/8)</f>
        <v>27</v>
      </c>
      <c r="AL20" s="247">
        <f t="shared" ref="AL20" si="15">SUM(F21:AJ21)/8*1.5</f>
        <v>0</v>
      </c>
      <c r="AM20" s="249">
        <f>SUMIF($F$6:$AJ$6,"C.Nhật",$F20:$AJ21)/8*2</f>
        <v>0</v>
      </c>
      <c r="AN20" s="235">
        <f t="shared" ref="AN20" si="16">SUM(AK20:AM21)</f>
        <v>27</v>
      </c>
      <c r="AO20" s="237">
        <v>0</v>
      </c>
      <c r="AP20" s="235"/>
      <c r="AQ20" s="235"/>
      <c r="AR20" s="235"/>
      <c r="AS20" s="239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48"/>
      <c r="AL21" s="248"/>
      <c r="AM21" s="250"/>
      <c r="AN21" s="236"/>
      <c r="AO21" s="238"/>
      <c r="AP21" s="236"/>
      <c r="AQ21" s="236"/>
      <c r="AR21" s="236"/>
      <c r="AS21" s="240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1"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>
        <v>8</v>
      </c>
      <c r="G22" s="141">
        <v>8</v>
      </c>
      <c r="H22" s="141">
        <v>8</v>
      </c>
      <c r="I22" s="141">
        <v>8</v>
      </c>
      <c r="J22" s="141">
        <v>8</v>
      </c>
      <c r="K22" s="141">
        <v>8</v>
      </c>
      <c r="L22" s="141"/>
      <c r="M22" s="141">
        <v>8</v>
      </c>
      <c r="N22" s="141">
        <v>8</v>
      </c>
      <c r="O22" s="141">
        <v>8</v>
      </c>
      <c r="P22" s="141">
        <v>8</v>
      </c>
      <c r="Q22" s="141">
        <v>8</v>
      </c>
      <c r="R22" s="141">
        <v>8</v>
      </c>
      <c r="S22" s="141"/>
      <c r="T22" s="141">
        <v>8</v>
      </c>
      <c r="U22" s="141">
        <v>8</v>
      </c>
      <c r="V22" s="141">
        <v>8</v>
      </c>
      <c r="W22" s="141">
        <v>8</v>
      </c>
      <c r="X22" s="141">
        <v>8</v>
      </c>
      <c r="Y22" s="141">
        <v>8</v>
      </c>
      <c r="Z22" s="141"/>
      <c r="AA22" s="141">
        <v>8</v>
      </c>
      <c r="AB22" s="141">
        <v>8</v>
      </c>
      <c r="AC22" s="141">
        <v>8</v>
      </c>
      <c r="AD22" s="141">
        <v>8</v>
      </c>
      <c r="AE22" s="141">
        <v>8</v>
      </c>
      <c r="AF22" s="141">
        <v>8</v>
      </c>
      <c r="AG22" s="141"/>
      <c r="AH22" s="141">
        <v>8</v>
      </c>
      <c r="AI22" s="141">
        <v>8</v>
      </c>
      <c r="AJ22" s="141">
        <v>8</v>
      </c>
      <c r="AK22" s="247">
        <f t="shared" ref="AK22" si="17">((SUM(F22:AJ22))/8)-(SUMIF($F$6:$AJ$6,"C.Nhật",F22:AJ22)/8)</f>
        <v>27</v>
      </c>
      <c r="AL22" s="247">
        <f t="shared" ref="AL22" si="18">SUM(F23:AJ23)/8*1.5</f>
        <v>0</v>
      </c>
      <c r="AM22" s="249">
        <f>SUMIF($F$6:$AJ$6,"C.Nhật",$F22:$AJ23)/8*2</f>
        <v>0</v>
      </c>
      <c r="AN22" s="235">
        <f>SUM(AK22:AM23)</f>
        <v>27</v>
      </c>
      <c r="AO22" s="237">
        <v>0</v>
      </c>
      <c r="AP22" s="235"/>
      <c r="AQ22" s="235"/>
      <c r="AR22" s="235"/>
      <c r="AS22" s="239"/>
      <c r="AT22" s="213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48"/>
      <c r="AL23" s="248"/>
      <c r="AM23" s="250"/>
      <c r="AN23" s="236"/>
      <c r="AO23" s="238"/>
      <c r="AP23" s="236"/>
      <c r="AQ23" s="236"/>
      <c r="AR23" s="236"/>
      <c r="AS23" s="240"/>
      <c r="AT23" s="213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1"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>
        <v>8</v>
      </c>
      <c r="G24" s="141">
        <v>8</v>
      </c>
      <c r="H24" s="141">
        <v>8</v>
      </c>
      <c r="I24" s="141">
        <v>8</v>
      </c>
      <c r="J24" s="141">
        <v>8</v>
      </c>
      <c r="K24" s="141">
        <v>8</v>
      </c>
      <c r="L24" s="141"/>
      <c r="M24" s="141">
        <v>8</v>
      </c>
      <c r="N24" s="141">
        <v>8</v>
      </c>
      <c r="O24" s="141">
        <v>8</v>
      </c>
      <c r="P24" s="141">
        <v>8</v>
      </c>
      <c r="Q24" s="141">
        <v>8</v>
      </c>
      <c r="R24" s="141">
        <v>8</v>
      </c>
      <c r="S24" s="141"/>
      <c r="T24" s="141">
        <v>8</v>
      </c>
      <c r="U24" s="141">
        <v>8</v>
      </c>
      <c r="V24" s="141">
        <v>8</v>
      </c>
      <c r="W24" s="141">
        <v>8</v>
      </c>
      <c r="X24" s="141">
        <v>8</v>
      </c>
      <c r="Y24" s="141">
        <v>8</v>
      </c>
      <c r="Z24" s="141"/>
      <c r="AA24" s="141">
        <v>8</v>
      </c>
      <c r="AB24" s="141">
        <v>8</v>
      </c>
      <c r="AC24" s="141">
        <v>8</v>
      </c>
      <c r="AD24" s="141">
        <v>8</v>
      </c>
      <c r="AE24" s="141">
        <v>8</v>
      </c>
      <c r="AF24" s="141">
        <v>8</v>
      </c>
      <c r="AG24" s="141"/>
      <c r="AH24" s="141">
        <v>8</v>
      </c>
      <c r="AI24" s="141">
        <v>8</v>
      </c>
      <c r="AJ24" s="141">
        <v>8</v>
      </c>
      <c r="AK24" s="247">
        <f t="shared" ref="AK24" si="19">((SUM(F24:AJ24))/8)-(SUMIF($F$6:$AJ$6,"C.Nhật",F24:AJ24)/8)</f>
        <v>27</v>
      </c>
      <c r="AL24" s="247">
        <f t="shared" ref="AL24" si="20">SUM(F25:AJ25)/8*1.5</f>
        <v>0</v>
      </c>
      <c r="AM24" s="249">
        <f>SUMIF($F$6:$AJ$6,"C.Nhật",$F24:$AJ25)/8*2</f>
        <v>0</v>
      </c>
      <c r="AN24" s="235">
        <f t="shared" ref="AN24" si="21">SUM(AK24:AM25)</f>
        <v>27</v>
      </c>
      <c r="AO24" s="237">
        <v>0</v>
      </c>
      <c r="AP24" s="235"/>
      <c r="AQ24" s="235"/>
      <c r="AR24" s="235"/>
      <c r="AS24" s="239"/>
      <c r="AT24" s="213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48"/>
      <c r="AL25" s="248"/>
      <c r="AM25" s="250"/>
      <c r="AN25" s="236"/>
      <c r="AO25" s="238"/>
      <c r="AP25" s="236"/>
      <c r="AQ25" s="236"/>
      <c r="AR25" s="236"/>
      <c r="AS25" s="240"/>
      <c r="AT25" s="213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1"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>
        <v>8</v>
      </c>
      <c r="G26" s="141">
        <v>8</v>
      </c>
      <c r="H26" s="141">
        <v>8</v>
      </c>
      <c r="I26" s="141">
        <v>8</v>
      </c>
      <c r="J26" s="141">
        <v>8</v>
      </c>
      <c r="K26" s="141">
        <v>8</v>
      </c>
      <c r="L26" s="141"/>
      <c r="M26" s="141">
        <v>8</v>
      </c>
      <c r="N26" s="141">
        <v>8</v>
      </c>
      <c r="O26" s="141">
        <v>8</v>
      </c>
      <c r="P26" s="141">
        <v>8</v>
      </c>
      <c r="Q26" s="141">
        <v>8</v>
      </c>
      <c r="R26" s="141">
        <v>8</v>
      </c>
      <c r="S26" s="141"/>
      <c r="T26" s="141">
        <v>8</v>
      </c>
      <c r="U26" s="141">
        <v>8</v>
      </c>
      <c r="V26" s="141">
        <v>8</v>
      </c>
      <c r="W26" s="141">
        <v>8</v>
      </c>
      <c r="X26" s="141">
        <v>8</v>
      </c>
      <c r="Y26" s="141">
        <v>8</v>
      </c>
      <c r="Z26" s="141"/>
      <c r="AA26" s="141">
        <v>8</v>
      </c>
      <c r="AB26" s="141">
        <v>8</v>
      </c>
      <c r="AC26" s="141">
        <v>8</v>
      </c>
      <c r="AD26" s="141">
        <v>8</v>
      </c>
      <c r="AE26" s="141">
        <v>8</v>
      </c>
      <c r="AF26" s="141">
        <v>8</v>
      </c>
      <c r="AG26" s="141"/>
      <c r="AH26" s="141">
        <v>8</v>
      </c>
      <c r="AI26" s="141">
        <v>8</v>
      </c>
      <c r="AJ26" s="141">
        <v>8</v>
      </c>
      <c r="AK26" s="247">
        <f t="shared" ref="AK26" si="22">((SUM(F26:AJ26))/8)-(SUMIF($F$6:$AJ$6,"C.Nhật",F26:AJ26)/8)</f>
        <v>27</v>
      </c>
      <c r="AL26" s="247">
        <f t="shared" ref="AL26" si="23">SUM(F27:AJ27)/8*1.5</f>
        <v>0</v>
      </c>
      <c r="AM26" s="249">
        <f>SUMIF($F$6:$AJ$6,"C.Nhật",$F26:$AJ27)/8*2</f>
        <v>0</v>
      </c>
      <c r="AN26" s="235">
        <f t="shared" ref="AN26" si="24">SUM(AK26:AM27)</f>
        <v>27</v>
      </c>
      <c r="AO26" s="237">
        <v>0</v>
      </c>
      <c r="AP26" s="235"/>
      <c r="AQ26" s="235"/>
      <c r="AR26" s="235"/>
      <c r="AS26" s="239"/>
      <c r="AT26" s="213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48"/>
      <c r="AL27" s="248"/>
      <c r="AM27" s="250"/>
      <c r="AN27" s="236"/>
      <c r="AO27" s="238"/>
      <c r="AP27" s="236"/>
      <c r="AQ27" s="236"/>
      <c r="AR27" s="236"/>
      <c r="AS27" s="240"/>
      <c r="AT27" s="213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91" s="71" customFormat="1" ht="12.75">
      <c r="A35" s="2"/>
      <c r="B35" s="2" t="s">
        <v>0</v>
      </c>
      <c r="C35" s="2"/>
      <c r="D35" s="211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91" s="71" customFormat="1" ht="12.75">
      <c r="A36" s="2"/>
      <c r="B36" s="2"/>
      <c r="C36" s="2" t="s">
        <v>35</v>
      </c>
      <c r="D36" s="211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1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122"/>
      <c r="AK39" s="2"/>
      <c r="AL39" s="2"/>
      <c r="AM39" s="98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1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122"/>
      <c r="AK40" s="2"/>
      <c r="AL40" s="2"/>
      <c r="AM40" s="98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1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122"/>
      <c r="AK41" s="2"/>
      <c r="AL41" s="2"/>
      <c r="AM41" s="98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1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122"/>
      <c r="AK42" s="2"/>
      <c r="AL42" s="2"/>
      <c r="AM42" s="98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1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122"/>
      <c r="AK43" s="2"/>
      <c r="AL43" s="2"/>
      <c r="AM43" s="98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1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122"/>
      <c r="AK44" s="2"/>
      <c r="AL44" s="2"/>
      <c r="AM44" s="98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L26:AL27"/>
    <mergeCell ref="AS24:AS25"/>
    <mergeCell ref="AM24:AM25"/>
    <mergeCell ref="AN24:AN25"/>
    <mergeCell ref="AO24:AO25"/>
    <mergeCell ref="AP24:AP25"/>
    <mergeCell ref="AQ24:AQ25"/>
    <mergeCell ref="AR24:AR25"/>
    <mergeCell ref="AS26:AS27"/>
    <mergeCell ref="AM26:AM27"/>
    <mergeCell ref="AN26:AN27"/>
    <mergeCell ref="AO26:AO27"/>
    <mergeCell ref="AP26:AP27"/>
    <mergeCell ref="AQ26:AQ27"/>
    <mergeCell ref="AR26:AR27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S13:AS14"/>
    <mergeCell ref="AR13:AR14"/>
    <mergeCell ref="AQ13:AQ14"/>
    <mergeCell ref="AP13:AP14"/>
    <mergeCell ref="AL13:AL14"/>
    <mergeCell ref="AM13:AM14"/>
    <mergeCell ref="AN13:AN14"/>
    <mergeCell ref="AO13:AO14"/>
    <mergeCell ref="AS22:AS23"/>
    <mergeCell ref="AO22:AO23"/>
    <mergeCell ref="A22:A23"/>
    <mergeCell ref="B22:B23"/>
    <mergeCell ref="A26:A27"/>
    <mergeCell ref="B26:B27"/>
    <mergeCell ref="C26:C27"/>
    <mergeCell ref="D26:D27"/>
    <mergeCell ref="AK26:AK27"/>
    <mergeCell ref="AO11:AO12"/>
    <mergeCell ref="B13:B14"/>
    <mergeCell ref="A13:A14"/>
    <mergeCell ref="A11:A12"/>
    <mergeCell ref="B11:B12"/>
    <mergeCell ref="A16:A17"/>
    <mergeCell ref="A20:A21"/>
    <mergeCell ref="B20:B21"/>
    <mergeCell ref="B16:B17"/>
    <mergeCell ref="A18:A19"/>
    <mergeCell ref="B18:B19"/>
    <mergeCell ref="C18:C19"/>
    <mergeCell ref="D18:D19"/>
    <mergeCell ref="AK18:AK19"/>
    <mergeCell ref="AO16:AO17"/>
    <mergeCell ref="A24:A25"/>
    <mergeCell ref="AP11:AP12"/>
    <mergeCell ref="AQ11:AQ12"/>
    <mergeCell ref="AR11:AR12"/>
    <mergeCell ref="C22:C23"/>
    <mergeCell ref="D22:D23"/>
    <mergeCell ref="AK22:AK23"/>
    <mergeCell ref="AK13:AK14"/>
    <mergeCell ref="D13:D14"/>
    <mergeCell ref="C13:C14"/>
    <mergeCell ref="AP22:AP23"/>
    <mergeCell ref="AQ22:AQ23"/>
    <mergeCell ref="AR22:AR23"/>
    <mergeCell ref="D16:D17"/>
    <mergeCell ref="AK16:AK17"/>
    <mergeCell ref="C11:C12"/>
    <mergeCell ref="D11:D12"/>
    <mergeCell ref="AK11:AK12"/>
    <mergeCell ref="AP16:AP17"/>
    <mergeCell ref="C20:C21"/>
    <mergeCell ref="D20:D21"/>
    <mergeCell ref="AK20:AK21"/>
    <mergeCell ref="C16:C17"/>
    <mergeCell ref="AQ20:AQ21"/>
    <mergeCell ref="AR20:AR21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S20:AS21"/>
    <mergeCell ref="AL20:AL21"/>
    <mergeCell ref="AM20:AM21"/>
    <mergeCell ref="AN20:AN21"/>
    <mergeCell ref="AO20:AO21"/>
    <mergeCell ref="AP20:AP21"/>
    <mergeCell ref="AS11:AS12"/>
    <mergeCell ref="AL11:AL12"/>
    <mergeCell ref="AM11:AM12"/>
    <mergeCell ref="AN11:AN12"/>
    <mergeCell ref="AQ16:AQ17"/>
    <mergeCell ref="AR16:AR17"/>
    <mergeCell ref="AS16:AS17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L16:AL17"/>
    <mergeCell ref="AM16:AM17"/>
    <mergeCell ref="AN16:AN17"/>
  </mergeCells>
  <conditionalFormatting sqref="F5:AJ6 F9:AJ14">
    <cfRule type="expression" dxfId="48" priority="24" stopIfTrue="1">
      <formula>IF(WEEKDAY(F$5)=1,TRUE,FALSE)</formula>
    </cfRule>
  </conditionalFormatting>
  <conditionalFormatting sqref="F9:AJ14">
    <cfRule type="expression" dxfId="47" priority="23" stopIfTrue="1">
      <formula>IF(WEEKDAY(F$5)=1,TRUE,FALSE)</formula>
    </cfRule>
  </conditionalFormatting>
  <conditionalFormatting sqref="F16:AJ21">
    <cfRule type="expression" dxfId="46" priority="4" stopIfTrue="1">
      <formula>IF(WEEKDAY(F$5)=1,TRUE,FALSE)</formula>
    </cfRule>
  </conditionalFormatting>
  <conditionalFormatting sqref="F16:AJ21">
    <cfRule type="expression" dxfId="45" priority="3" stopIfTrue="1">
      <formula>IF(WEEKDAY(F$5)=1,TRUE,FALSE)</formula>
    </cfRule>
  </conditionalFormatting>
  <conditionalFormatting sqref="F22:AJ27">
    <cfRule type="expression" dxfId="44" priority="2" stopIfTrue="1">
      <formula>IF(WEEKDAY(F$5)=1,TRUE,FALSE)</formula>
    </cfRule>
  </conditionalFormatting>
  <conditionalFormatting sqref="F22:AJ27">
    <cfRule type="expression" dxfId="43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5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23" activeCellId="1" sqref="O14 O23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6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14"/>
      <c r="C1" s="214"/>
      <c r="D1" s="268" t="str">
        <f>"BẢNG THANH TOÁN LƯƠNG THÁNG"&amp;" "&amp;TEXT($E$4,"mm")&amp;" / "&amp;TEXT($E$4,"yyyy")</f>
        <v>BẢNG THANH TOÁN LƯƠNG THÁNG 10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14"/>
      <c r="C2" s="214"/>
      <c r="D2" s="214"/>
      <c r="E2" s="79"/>
      <c r="F2" s="214"/>
      <c r="G2" s="214"/>
      <c r="H2" s="214"/>
      <c r="I2" s="214"/>
      <c r="J2" s="80"/>
      <c r="K2" s="214"/>
      <c r="L2" s="214"/>
      <c r="M2" s="214"/>
      <c r="N2" s="214"/>
      <c r="O2" s="214"/>
      <c r="P2" s="57"/>
      <c r="Q2" s="78">
        <f>MAX(F10:F23)</f>
        <v>27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14"/>
      <c r="C3" s="214"/>
      <c r="D3" s="214"/>
      <c r="E3" s="79"/>
      <c r="F3" s="214"/>
      <c r="G3" s="214"/>
      <c r="H3" s="214"/>
      <c r="I3" s="214"/>
      <c r="J3" s="80"/>
      <c r="K3" s="214"/>
      <c r="L3" s="214"/>
      <c r="M3" s="214"/>
      <c r="N3" s="214"/>
      <c r="O3" s="214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-10'!$E$4</f>
        <v>41183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215" t="s">
        <v>29</v>
      </c>
      <c r="G7" s="212" t="s">
        <v>14</v>
      </c>
      <c r="H7" s="215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-10'!$B$8:$AS$27,36,0)</f>
        <v>27</v>
      </c>
      <c r="G10" s="143">
        <f>ROUND(E10/$Q$2*F10,0)</f>
        <v>3200000</v>
      </c>
      <c r="H10" s="90">
        <f>(VLOOKUP(B10,'CC -10'!$B$8:$AS$27,37,0)+VLOOKUP(B10,'CC -10'!$B$8:$AS$27,38,0))</f>
        <v>0</v>
      </c>
      <c r="I10" s="143">
        <f>ROUND(E10/$Q$2*H10,0)</f>
        <v>0</v>
      </c>
      <c r="J10" s="91">
        <f t="shared" ref="J10:K12" si="3">F10+H10</f>
        <v>27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-10'!$B$8:$AS$27,36,0)</f>
        <v>27</v>
      </c>
      <c r="G11" s="143">
        <f>ROUND(E11/$Q$2*F11,0)</f>
        <v>2500000</v>
      </c>
      <c r="H11" s="90">
        <f>(VLOOKUP(B11,'CC -10'!$B$8:$AS$27,37,0)+VLOOKUP(B11,'CC -10'!$B$8:$AS$27,38,0))</f>
        <v>0</v>
      </c>
      <c r="I11" s="143">
        <f>ROUND(E11/$Q$2*H11,0)</f>
        <v>0</v>
      </c>
      <c r="J11" s="91">
        <f t="shared" si="3"/>
        <v>27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-10'!$B$8:$AS$27,36,0)</f>
        <v>27</v>
      </c>
      <c r="G12" s="143">
        <f>ROUND(E12/$Q$2*F12,0)</f>
        <v>2500000</v>
      </c>
      <c r="H12" s="90">
        <f>(VLOOKUP(B12,'CC -10'!$B$8:$AS$27,37,0)+VLOOKUP(B12,'CC -10'!$B$8:$AS$27,38,0))</f>
        <v>0</v>
      </c>
      <c r="I12" s="143">
        <f>ROUND(E12/$Q$2*H12,0)</f>
        <v>0</v>
      </c>
      <c r="J12" s="91">
        <f t="shared" si="3"/>
        <v>27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-10'!$B$8:$AS$27,36,0)</f>
        <v>27</v>
      </c>
      <c r="G16" s="143">
        <f>ROUND(E16/$Q$2*F16,0)</f>
        <v>2000000</v>
      </c>
      <c r="H16" s="90">
        <f>(VLOOKUP(B16,'CC -10'!$B$8:$AS$27,37,0)+VLOOKUP(B16,'CC -10'!$B$8:$AS$27,38,0))</f>
        <v>0</v>
      </c>
      <c r="I16" s="143">
        <f>ROUND(E16/$Q$2*H16,0)</f>
        <v>0</v>
      </c>
      <c r="J16" s="144">
        <f t="shared" ref="J16:K16" si="10">F16+H16</f>
        <v>27</v>
      </c>
      <c r="K16" s="37">
        <f t="shared" si="10"/>
        <v>2000000</v>
      </c>
      <c r="L16" s="88">
        <v>375000</v>
      </c>
      <c r="M16" s="38">
        <f t="shared" ref="M16" si="11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2">VLOOKUP(B17,DS,2,0)</f>
        <v>Huỳnh Thanh Tùng</v>
      </c>
      <c r="D17" s="114" t="str">
        <f t="shared" ref="D17:D21" si="13">VLOOKUP(B17,DS,3,0)</f>
        <v>Thợ đóng - xả</v>
      </c>
      <c r="E17" s="88">
        <f t="shared" ref="E17:E21" si="14">VLOOKUP(B17,DS,4,0)</f>
        <v>2000000</v>
      </c>
      <c r="F17" s="90">
        <f>VLOOKUP(B17,'CC -10'!$B$8:$AS$27,36,0)</f>
        <v>27</v>
      </c>
      <c r="G17" s="143">
        <f>ROUND(E17/$Q$2*F17,0)</f>
        <v>2000000</v>
      </c>
      <c r="H17" s="90">
        <f>(VLOOKUP(B17,'CC -10'!$B$8:$AS$27,37,0)+VLOOKUP(B17,'CC -10'!$B$8:$AS$27,38,0))</f>
        <v>0</v>
      </c>
      <c r="I17" s="143">
        <f>ROUND(E17/$Q$2*H17,0)</f>
        <v>0</v>
      </c>
      <c r="J17" s="144">
        <f t="shared" ref="J17:J21" si="15">F17+H17</f>
        <v>27</v>
      </c>
      <c r="K17" s="37">
        <f t="shared" ref="K17:K21" si="16">G17+I17</f>
        <v>2000000</v>
      </c>
      <c r="L17" s="88">
        <v>375000</v>
      </c>
      <c r="M17" s="38">
        <f t="shared" ref="M17:M21" si="17">K17+L17</f>
        <v>2375000</v>
      </c>
      <c r="N17" s="37"/>
      <c r="O17" s="43">
        <f t="shared" ref="O17:O21" si="18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2"/>
        <v>Danh Sà Phép</v>
      </c>
      <c r="D18" s="114" t="str">
        <f t="shared" si="13"/>
        <v>Công nhân</v>
      </c>
      <c r="E18" s="88">
        <f t="shared" si="14"/>
        <v>1800000</v>
      </c>
      <c r="F18" s="90">
        <f>VLOOKUP(B18,'CC -10'!$B$8:$AS$27,36,0)</f>
        <v>27</v>
      </c>
      <c r="G18" s="143">
        <f>ROUND(E18/$Q$2*F18,0)</f>
        <v>1800000</v>
      </c>
      <c r="H18" s="90">
        <f>(VLOOKUP(B18,'CC -10'!$B$8:$AS$27,37,0)+VLOOKUP(B18,'CC -10'!$B$8:$AS$27,38,0))</f>
        <v>0</v>
      </c>
      <c r="I18" s="143">
        <f>ROUND(E18/$Q$2*H18,0)</f>
        <v>0</v>
      </c>
      <c r="J18" s="144">
        <f t="shared" si="15"/>
        <v>27</v>
      </c>
      <c r="K18" s="37">
        <f t="shared" si="16"/>
        <v>1800000</v>
      </c>
      <c r="L18" s="88">
        <v>375000</v>
      </c>
      <c r="M18" s="38">
        <f t="shared" si="17"/>
        <v>2175000</v>
      </c>
      <c r="N18" s="37"/>
      <c r="O18" s="43">
        <f t="shared" si="18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2"/>
        <v>Phan Thị Sương</v>
      </c>
      <c r="D19" s="114" t="str">
        <f t="shared" si="13"/>
        <v>Công nhân</v>
      </c>
      <c r="E19" s="88">
        <f t="shared" si="14"/>
        <v>1800000</v>
      </c>
      <c r="F19" s="90">
        <f>VLOOKUP(B19,'CC -10'!$B$8:$AS$27,36,0)</f>
        <v>27</v>
      </c>
      <c r="G19" s="143">
        <f>ROUND(E19/$Q$2*F19,0)</f>
        <v>1800000</v>
      </c>
      <c r="H19" s="90">
        <f>(VLOOKUP(B19,'CC -10'!$B$8:$AS$27,37,0)+VLOOKUP(B19,'CC -10'!$B$8:$AS$27,38,0))</f>
        <v>0</v>
      </c>
      <c r="I19" s="143">
        <f>ROUND(E19/$Q$2*H19,0)</f>
        <v>0</v>
      </c>
      <c r="J19" s="144">
        <f t="shared" si="15"/>
        <v>27</v>
      </c>
      <c r="K19" s="37">
        <f t="shared" si="16"/>
        <v>1800000</v>
      </c>
      <c r="L19" s="88">
        <v>375000</v>
      </c>
      <c r="M19" s="38">
        <f t="shared" si="17"/>
        <v>2175000</v>
      </c>
      <c r="N19" s="37"/>
      <c r="O19" s="43">
        <f t="shared" si="18"/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2"/>
        <v>Dương Văn Em</v>
      </c>
      <c r="D20" s="114" t="str">
        <f t="shared" si="13"/>
        <v>Công nhân</v>
      </c>
      <c r="E20" s="88">
        <f t="shared" si="14"/>
        <v>1800000</v>
      </c>
      <c r="F20" s="90">
        <f>VLOOKUP(B20,'CC -10'!$B$8:$AS$27,36,0)</f>
        <v>27</v>
      </c>
      <c r="G20" s="143">
        <f>ROUND(E20/$Q$2*F20,0)</f>
        <v>1800000</v>
      </c>
      <c r="H20" s="90">
        <f>(VLOOKUP(B20,'CC -10'!$B$8:$AS$27,37,0)+VLOOKUP(B20,'CC -10'!$B$8:$AS$27,38,0))</f>
        <v>0</v>
      </c>
      <c r="I20" s="143">
        <f>ROUND(E20/$Q$2*H20,0)</f>
        <v>0</v>
      </c>
      <c r="J20" s="144">
        <f t="shared" si="15"/>
        <v>27</v>
      </c>
      <c r="K20" s="37">
        <f t="shared" si="16"/>
        <v>1800000</v>
      </c>
      <c r="L20" s="88">
        <v>375000</v>
      </c>
      <c r="M20" s="38">
        <f t="shared" si="17"/>
        <v>2175000</v>
      </c>
      <c r="N20" s="37"/>
      <c r="O20" s="43">
        <f t="shared" si="18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2"/>
        <v>Lý Thanh Hải</v>
      </c>
      <c r="D21" s="114" t="str">
        <f t="shared" si="13"/>
        <v>Công nhân</v>
      </c>
      <c r="E21" s="88">
        <f t="shared" si="14"/>
        <v>1800000</v>
      </c>
      <c r="F21" s="90">
        <f>VLOOKUP(B21,'CC -10'!$B$8:$AS$27,36,0)</f>
        <v>27</v>
      </c>
      <c r="G21" s="143">
        <f>ROUND(E21/$Q$2*F21,0)</f>
        <v>1800000</v>
      </c>
      <c r="H21" s="90">
        <f>(VLOOKUP(B21,'CC -10'!$B$8:$AS$27,37,0)+VLOOKUP(B21,'CC -10'!$B$8:$AS$27,38,0))</f>
        <v>0</v>
      </c>
      <c r="I21" s="143">
        <f>ROUND(E21/$Q$2*H21,0)</f>
        <v>0</v>
      </c>
      <c r="J21" s="144">
        <f t="shared" si="15"/>
        <v>27</v>
      </c>
      <c r="K21" s="37">
        <f t="shared" si="16"/>
        <v>1800000</v>
      </c>
      <c r="L21" s="88">
        <v>375000</v>
      </c>
      <c r="M21" s="38">
        <f t="shared" si="17"/>
        <v>2175000</v>
      </c>
      <c r="N21" s="37"/>
      <c r="O21" s="43">
        <f t="shared" si="18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>SUM(G15:G22)</f>
        <v>11200000</v>
      </c>
      <c r="H23" s="138"/>
      <c r="I23" s="138">
        <f>SUM(I15:I22)</f>
        <v>0</v>
      </c>
      <c r="J23" s="138"/>
      <c r="K23" s="138">
        <f t="shared" ref="K23:O23" si="19">SUM(K15:K22)</f>
        <v>11200000</v>
      </c>
      <c r="L23" s="138">
        <f t="shared" si="19"/>
        <v>2250000</v>
      </c>
      <c r="M23" s="138">
        <f t="shared" si="19"/>
        <v>13450000</v>
      </c>
      <c r="N23" s="138">
        <f t="shared" si="19"/>
        <v>0</v>
      </c>
      <c r="O23" s="138">
        <f t="shared" si="19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10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D23 L5 L26 J6:K7 L7 A29:P62 Q35:Q62 N22:O22 R29:IG62 S10:S13 J22:L22 AB15:IG15 R14:IG14 D14 A10:B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1 AB16:IG21 A16:B21 N16:N21" name="Range1_5"/>
    <protectedRange password="CC78" sqref="Q16:Q21 T16:AA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A14:D14"/>
    <mergeCell ref="A23:D23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9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F22" sqref="F22:AI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1" customWidth="1"/>
    <col min="5" max="5" width="7.140625" style="2" customWidth="1"/>
    <col min="6" max="33" width="3.42578125" style="121" customWidth="1"/>
    <col min="34" max="35" width="3.42578125" style="122" customWidth="1"/>
    <col min="36" max="36" width="3.42578125" style="122" hidden="1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11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52" t="s">
        <v>73</v>
      </c>
      <c r="AN1" s="253"/>
      <c r="AO1" s="253"/>
      <c r="AP1" s="253"/>
      <c r="AQ1" s="253"/>
      <c r="AR1" s="253"/>
      <c r="AS1" s="254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41214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41214</v>
      </c>
      <c r="G5" s="116">
        <f t="shared" ref="G5:AJ5" si="0">F5+1</f>
        <v>41215</v>
      </c>
      <c r="H5" s="116">
        <f t="shared" si="0"/>
        <v>41216</v>
      </c>
      <c r="I5" s="116">
        <f t="shared" si="0"/>
        <v>41217</v>
      </c>
      <c r="J5" s="116">
        <f t="shared" si="0"/>
        <v>41218</v>
      </c>
      <c r="K5" s="116">
        <f t="shared" si="0"/>
        <v>41219</v>
      </c>
      <c r="L5" s="116">
        <f t="shared" si="0"/>
        <v>41220</v>
      </c>
      <c r="M5" s="116">
        <f t="shared" si="0"/>
        <v>41221</v>
      </c>
      <c r="N5" s="116">
        <f t="shared" si="0"/>
        <v>41222</v>
      </c>
      <c r="O5" s="116">
        <f t="shared" si="0"/>
        <v>41223</v>
      </c>
      <c r="P5" s="116">
        <f t="shared" si="0"/>
        <v>41224</v>
      </c>
      <c r="Q5" s="116">
        <f t="shared" si="0"/>
        <v>41225</v>
      </c>
      <c r="R5" s="116">
        <f t="shared" si="0"/>
        <v>41226</v>
      </c>
      <c r="S5" s="116">
        <f t="shared" si="0"/>
        <v>41227</v>
      </c>
      <c r="T5" s="116">
        <f t="shared" si="0"/>
        <v>41228</v>
      </c>
      <c r="U5" s="116">
        <f t="shared" si="0"/>
        <v>41229</v>
      </c>
      <c r="V5" s="116">
        <f t="shared" si="0"/>
        <v>41230</v>
      </c>
      <c r="W5" s="116">
        <f t="shared" si="0"/>
        <v>41231</v>
      </c>
      <c r="X5" s="116">
        <f t="shared" si="0"/>
        <v>41232</v>
      </c>
      <c r="Y5" s="116">
        <f t="shared" si="0"/>
        <v>41233</v>
      </c>
      <c r="Z5" s="116">
        <f t="shared" si="0"/>
        <v>41234</v>
      </c>
      <c r="AA5" s="116">
        <f t="shared" si="0"/>
        <v>41235</v>
      </c>
      <c r="AB5" s="116">
        <f t="shared" si="0"/>
        <v>41236</v>
      </c>
      <c r="AC5" s="116">
        <f t="shared" si="0"/>
        <v>41237</v>
      </c>
      <c r="AD5" s="116">
        <f t="shared" si="0"/>
        <v>41238</v>
      </c>
      <c r="AE5" s="116">
        <f t="shared" si="0"/>
        <v>41239</v>
      </c>
      <c r="AF5" s="116">
        <f t="shared" si="0"/>
        <v>41240</v>
      </c>
      <c r="AG5" s="116">
        <f t="shared" si="0"/>
        <v>41241</v>
      </c>
      <c r="AH5" s="116">
        <f>AG5+1</f>
        <v>41242</v>
      </c>
      <c r="AI5" s="116">
        <f t="shared" si="0"/>
        <v>41243</v>
      </c>
      <c r="AJ5" s="116">
        <f t="shared" si="0"/>
        <v>41244</v>
      </c>
      <c r="AK5" s="258" t="s">
        <v>11</v>
      </c>
      <c r="AL5" s="259"/>
      <c r="AM5" s="260"/>
      <c r="AN5" s="261" t="s">
        <v>34</v>
      </c>
      <c r="AO5" s="261" t="s">
        <v>30</v>
      </c>
      <c r="AP5" s="261" t="s">
        <v>31</v>
      </c>
      <c r="AQ5" s="261" t="s">
        <v>32</v>
      </c>
      <c r="AR5" s="261" t="s">
        <v>33</v>
      </c>
      <c r="AS5" s="257" t="s">
        <v>0</v>
      </c>
      <c r="AT5" s="25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T.Năm</v>
      </c>
      <c r="G6" s="171" t="str">
        <f t="shared" ref="G6:AJ6" si="1">CHOOSE(WEEKDAY(G5),"C.Nhật","T.Hai","T.Ba","T.Tư","T.Năm","T.Sáu","T.Bảy")</f>
        <v>T.Sáu</v>
      </c>
      <c r="H6" s="171" t="str">
        <f t="shared" si="1"/>
        <v>T.Bảy</v>
      </c>
      <c r="I6" s="171" t="str">
        <f t="shared" si="1"/>
        <v>C.Nhật</v>
      </c>
      <c r="J6" s="171" t="str">
        <f t="shared" si="1"/>
        <v>T.Hai</v>
      </c>
      <c r="K6" s="171" t="str">
        <f t="shared" si="1"/>
        <v>T.Ba</v>
      </c>
      <c r="L6" s="171" t="str">
        <f t="shared" si="1"/>
        <v>T.Tư</v>
      </c>
      <c r="M6" s="171" t="str">
        <f t="shared" si="1"/>
        <v>T.Năm</v>
      </c>
      <c r="N6" s="171" t="str">
        <f t="shared" si="1"/>
        <v>T.Sáu</v>
      </c>
      <c r="O6" s="171" t="str">
        <f t="shared" si="1"/>
        <v>T.Bảy</v>
      </c>
      <c r="P6" s="171" t="str">
        <f t="shared" si="1"/>
        <v>C.Nhật</v>
      </c>
      <c r="Q6" s="171" t="str">
        <f t="shared" si="1"/>
        <v>T.Hai</v>
      </c>
      <c r="R6" s="171" t="str">
        <f t="shared" si="1"/>
        <v>T.Ba</v>
      </c>
      <c r="S6" s="171" t="str">
        <f t="shared" si="1"/>
        <v>T.Tư</v>
      </c>
      <c r="T6" s="171" t="str">
        <f t="shared" si="1"/>
        <v>T.Năm</v>
      </c>
      <c r="U6" s="171" t="str">
        <f t="shared" si="1"/>
        <v>T.Sáu</v>
      </c>
      <c r="V6" s="171" t="str">
        <f t="shared" si="1"/>
        <v>T.Bảy</v>
      </c>
      <c r="W6" s="171" t="str">
        <f t="shared" si="1"/>
        <v>C.Nhật</v>
      </c>
      <c r="X6" s="171" t="str">
        <f t="shared" si="1"/>
        <v>T.Hai</v>
      </c>
      <c r="Y6" s="171" t="str">
        <f t="shared" si="1"/>
        <v>T.Ba</v>
      </c>
      <c r="Z6" s="171" t="str">
        <f t="shared" si="1"/>
        <v>T.Tư</v>
      </c>
      <c r="AA6" s="171" t="str">
        <f t="shared" si="1"/>
        <v>T.Năm</v>
      </c>
      <c r="AB6" s="171" t="str">
        <f t="shared" si="1"/>
        <v>T.Sáu</v>
      </c>
      <c r="AC6" s="171" t="str">
        <f t="shared" si="1"/>
        <v>T.Bảy</v>
      </c>
      <c r="AD6" s="171" t="str">
        <f t="shared" si="1"/>
        <v>C.Nhật</v>
      </c>
      <c r="AE6" s="171" t="str">
        <f t="shared" si="1"/>
        <v>T.Hai</v>
      </c>
      <c r="AF6" s="171" t="str">
        <f t="shared" si="1"/>
        <v>T.Ba</v>
      </c>
      <c r="AG6" s="171" t="str">
        <f t="shared" si="1"/>
        <v>T.Tư</v>
      </c>
      <c r="AH6" s="171" t="str">
        <f t="shared" si="1"/>
        <v>T.Năm</v>
      </c>
      <c r="AI6" s="171" t="str">
        <f t="shared" si="1"/>
        <v>T.Sáu</v>
      </c>
      <c r="AJ6" s="171" t="str">
        <f t="shared" si="1"/>
        <v>T.Bảy</v>
      </c>
      <c r="AK6" s="172" t="s">
        <v>12</v>
      </c>
      <c r="AL6" s="172" t="s">
        <v>25</v>
      </c>
      <c r="AM6" s="173" t="s">
        <v>13</v>
      </c>
      <c r="AN6" s="262"/>
      <c r="AO6" s="262"/>
      <c r="AP6" s="262"/>
      <c r="AQ6" s="262"/>
      <c r="AR6" s="262"/>
      <c r="AS6" s="256"/>
      <c r="AT6" s="251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21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>
        <v>8</v>
      </c>
      <c r="G9" s="141">
        <v>8</v>
      </c>
      <c r="H9" s="141">
        <v>8</v>
      </c>
      <c r="I9" s="141"/>
      <c r="J9" s="141">
        <v>8</v>
      </c>
      <c r="K9" s="141">
        <v>8</v>
      </c>
      <c r="L9" s="141">
        <v>8</v>
      </c>
      <c r="M9" s="141">
        <v>8</v>
      </c>
      <c r="N9" s="141">
        <v>8</v>
      </c>
      <c r="O9" s="141">
        <v>8</v>
      </c>
      <c r="P9" s="141"/>
      <c r="Q9" s="141">
        <v>8</v>
      </c>
      <c r="R9" s="141">
        <v>8</v>
      </c>
      <c r="S9" s="141">
        <v>8</v>
      </c>
      <c r="T9" s="141">
        <v>8</v>
      </c>
      <c r="U9" s="141">
        <v>8</v>
      </c>
      <c r="V9" s="141">
        <v>8</v>
      </c>
      <c r="W9" s="141"/>
      <c r="X9" s="141">
        <v>8</v>
      </c>
      <c r="Y9" s="141">
        <v>8</v>
      </c>
      <c r="Z9" s="141">
        <v>8</v>
      </c>
      <c r="AA9" s="141">
        <v>8</v>
      </c>
      <c r="AB9" s="141">
        <v>8</v>
      </c>
      <c r="AC9" s="141">
        <v>8</v>
      </c>
      <c r="AD9" s="141"/>
      <c r="AE9" s="141">
        <v>8</v>
      </c>
      <c r="AF9" s="141">
        <v>8</v>
      </c>
      <c r="AG9" s="141">
        <v>8</v>
      </c>
      <c r="AH9" s="141">
        <v>8</v>
      </c>
      <c r="AI9" s="141">
        <v>8</v>
      </c>
      <c r="AJ9" s="141"/>
      <c r="AK9" s="247">
        <f>((SUM(F9:AJ9))/8)-(SUMIF($F$6:$AJ$6,"C.Nhật",F9:AJ9)/8)</f>
        <v>26</v>
      </c>
      <c r="AL9" s="247">
        <f>SUM(F10:AJ10)/8*1.5</f>
        <v>0</v>
      </c>
      <c r="AM9" s="249">
        <f>SUMIF($F$6:$AJ$6,"C.Nhật",$F9:$AJ10)/8*2</f>
        <v>0</v>
      </c>
      <c r="AN9" s="235">
        <f>SUM(AK9:AM10)</f>
        <v>26</v>
      </c>
      <c r="AO9" s="237">
        <v>0</v>
      </c>
      <c r="AP9" s="235"/>
      <c r="AQ9" s="235"/>
      <c r="AR9" s="235"/>
      <c r="AS9" s="239"/>
      <c r="AT9" s="21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48"/>
      <c r="AL10" s="248"/>
      <c r="AM10" s="250"/>
      <c r="AN10" s="236"/>
      <c r="AO10" s="238"/>
      <c r="AP10" s="236"/>
      <c r="AQ10" s="236"/>
      <c r="AR10" s="236"/>
      <c r="AS10" s="240"/>
      <c r="AT10" s="21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1">
        <f>A7+1</f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>
        <v>8</v>
      </c>
      <c r="G11" s="141">
        <v>8</v>
      </c>
      <c r="H11" s="141">
        <v>8</v>
      </c>
      <c r="I11" s="141"/>
      <c r="J11" s="141">
        <v>8</v>
      </c>
      <c r="K11" s="141">
        <v>8</v>
      </c>
      <c r="L11" s="141">
        <v>8</v>
      </c>
      <c r="M11" s="141">
        <v>8</v>
      </c>
      <c r="N11" s="141">
        <v>8</v>
      </c>
      <c r="O11" s="141">
        <v>8</v>
      </c>
      <c r="P11" s="141"/>
      <c r="Q11" s="141">
        <v>8</v>
      </c>
      <c r="R11" s="141">
        <v>8</v>
      </c>
      <c r="S11" s="141">
        <v>8</v>
      </c>
      <c r="T11" s="141">
        <v>8</v>
      </c>
      <c r="U11" s="141">
        <v>8</v>
      </c>
      <c r="V11" s="141">
        <v>8</v>
      </c>
      <c r="W11" s="141"/>
      <c r="X11" s="141">
        <v>8</v>
      </c>
      <c r="Y11" s="141">
        <v>8</v>
      </c>
      <c r="Z11" s="141">
        <v>8</v>
      </c>
      <c r="AA11" s="141">
        <v>8</v>
      </c>
      <c r="AB11" s="141">
        <v>8</v>
      </c>
      <c r="AC11" s="141">
        <v>8</v>
      </c>
      <c r="AD11" s="141"/>
      <c r="AE11" s="141">
        <v>8</v>
      </c>
      <c r="AF11" s="141">
        <v>8</v>
      </c>
      <c r="AG11" s="141">
        <v>8</v>
      </c>
      <c r="AH11" s="141">
        <v>8</v>
      </c>
      <c r="AI11" s="141">
        <v>8</v>
      </c>
      <c r="AJ11" s="141"/>
      <c r="AK11" s="247">
        <f t="shared" ref="AK11" si="2">((SUM(F11:AJ11))/8)-(SUMIF($F$6:$AJ$6,"C.Nhật",F11:AJ11)/8)</f>
        <v>26</v>
      </c>
      <c r="AL11" s="247">
        <f t="shared" ref="AL11" si="3">SUM(F12:AJ12)/8*1.5</f>
        <v>0</v>
      </c>
      <c r="AM11" s="249">
        <f t="shared" ref="AM11:AM13" si="4">SUMIF($F$6:$AJ$6,"C.Nhật",$F11:$AJ12)/8*2</f>
        <v>0</v>
      </c>
      <c r="AN11" s="235">
        <f t="shared" ref="AN11" si="5">SUM(AK11:AM12)</f>
        <v>26</v>
      </c>
      <c r="AO11" s="237">
        <v>0</v>
      </c>
      <c r="AP11" s="235"/>
      <c r="AQ11" s="235"/>
      <c r="AR11" s="235"/>
      <c r="AS11" s="239"/>
      <c r="AT11" s="21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48"/>
      <c r="AL12" s="248"/>
      <c r="AM12" s="250"/>
      <c r="AN12" s="236"/>
      <c r="AO12" s="238"/>
      <c r="AP12" s="236"/>
      <c r="AQ12" s="236"/>
      <c r="AR12" s="236"/>
      <c r="AS12" s="240"/>
      <c r="AT12" s="21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1">
        <v>3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>
        <v>8</v>
      </c>
      <c r="G13" s="141">
        <v>8</v>
      </c>
      <c r="H13" s="141">
        <v>8</v>
      </c>
      <c r="I13" s="141"/>
      <c r="J13" s="141">
        <v>8</v>
      </c>
      <c r="K13" s="141">
        <v>8</v>
      </c>
      <c r="L13" s="141">
        <v>8</v>
      </c>
      <c r="M13" s="141">
        <v>8</v>
      </c>
      <c r="N13" s="141">
        <v>8</v>
      </c>
      <c r="O13" s="141">
        <v>8</v>
      </c>
      <c r="P13" s="141"/>
      <c r="Q13" s="141">
        <v>8</v>
      </c>
      <c r="R13" s="141">
        <v>8</v>
      </c>
      <c r="S13" s="141">
        <v>8</v>
      </c>
      <c r="T13" s="141">
        <v>8</v>
      </c>
      <c r="U13" s="141">
        <v>8</v>
      </c>
      <c r="V13" s="141">
        <v>8</v>
      </c>
      <c r="W13" s="141"/>
      <c r="X13" s="141">
        <v>8</v>
      </c>
      <c r="Y13" s="141">
        <v>8</v>
      </c>
      <c r="Z13" s="141">
        <v>8</v>
      </c>
      <c r="AA13" s="141">
        <v>8</v>
      </c>
      <c r="AB13" s="141">
        <v>8</v>
      </c>
      <c r="AC13" s="141">
        <v>8</v>
      </c>
      <c r="AD13" s="141"/>
      <c r="AE13" s="141">
        <v>8</v>
      </c>
      <c r="AF13" s="141">
        <v>8</v>
      </c>
      <c r="AG13" s="141">
        <v>8</v>
      </c>
      <c r="AH13" s="141">
        <v>8</v>
      </c>
      <c r="AI13" s="141">
        <v>8</v>
      </c>
      <c r="AJ13" s="141"/>
      <c r="AK13" s="247">
        <f t="shared" ref="AK13" si="6">((SUM(F13:AJ13))/8)-(SUMIF($F$6:$AJ$6,"C.Nhật",F13:AJ13)/8)</f>
        <v>26</v>
      </c>
      <c r="AL13" s="247">
        <f t="shared" ref="AL13" si="7">SUM(F14:AJ14)/8*1.5</f>
        <v>0</v>
      </c>
      <c r="AM13" s="249">
        <f t="shared" si="4"/>
        <v>0</v>
      </c>
      <c r="AN13" s="235">
        <f t="shared" ref="AN13" si="8">SUM(AK13:AM14)</f>
        <v>26</v>
      </c>
      <c r="AO13" s="237">
        <v>0</v>
      </c>
      <c r="AP13" s="235"/>
      <c r="AQ13" s="235"/>
      <c r="AR13" s="235"/>
      <c r="AS13" s="239"/>
      <c r="AT13" s="216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48"/>
      <c r="AL14" s="248"/>
      <c r="AM14" s="250"/>
      <c r="AN14" s="236"/>
      <c r="AO14" s="238"/>
      <c r="AP14" s="236"/>
      <c r="AQ14" s="236"/>
      <c r="AR14" s="236"/>
      <c r="AS14" s="240"/>
      <c r="AT14" s="216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>
        <v>8</v>
      </c>
      <c r="G16" s="141">
        <v>8</v>
      </c>
      <c r="H16" s="141">
        <v>8</v>
      </c>
      <c r="I16" s="141"/>
      <c r="J16" s="141">
        <v>8</v>
      </c>
      <c r="K16" s="141">
        <v>8</v>
      </c>
      <c r="L16" s="141">
        <v>8</v>
      </c>
      <c r="M16" s="141">
        <v>8</v>
      </c>
      <c r="N16" s="141">
        <v>8</v>
      </c>
      <c r="O16" s="141">
        <v>8</v>
      </c>
      <c r="P16" s="141"/>
      <c r="Q16" s="141">
        <v>8</v>
      </c>
      <c r="R16" s="141">
        <v>8</v>
      </c>
      <c r="S16" s="141">
        <v>8</v>
      </c>
      <c r="T16" s="141">
        <v>8</v>
      </c>
      <c r="U16" s="141">
        <v>8</v>
      </c>
      <c r="V16" s="141">
        <v>8</v>
      </c>
      <c r="W16" s="141"/>
      <c r="X16" s="141">
        <v>8</v>
      </c>
      <c r="Y16" s="141">
        <v>8</v>
      </c>
      <c r="Z16" s="141">
        <v>8</v>
      </c>
      <c r="AA16" s="141">
        <v>8</v>
      </c>
      <c r="AB16" s="141">
        <v>8</v>
      </c>
      <c r="AC16" s="141">
        <v>8</v>
      </c>
      <c r="AD16" s="141"/>
      <c r="AE16" s="141">
        <v>8</v>
      </c>
      <c r="AF16" s="141">
        <v>8</v>
      </c>
      <c r="AG16" s="141">
        <v>8</v>
      </c>
      <c r="AH16" s="141">
        <v>8</v>
      </c>
      <c r="AI16" s="141">
        <v>8</v>
      </c>
      <c r="AJ16" s="141"/>
      <c r="AK16" s="247">
        <f t="shared" ref="AK16" si="9">((SUM(F16:AJ16))/8)-(SUMIF($F$6:$AJ$6,"C.Nhật",F16:AJ16)/8)</f>
        <v>26</v>
      </c>
      <c r="AL16" s="247">
        <f t="shared" ref="AL16" si="10">SUM(F17:AJ17)/8*1.5</f>
        <v>0</v>
      </c>
      <c r="AM16" s="249">
        <f>SUMIF($F$6:$AJ$6,"C.Nhật",$F16:$AJ17)/8*2</f>
        <v>0</v>
      </c>
      <c r="AN16" s="235">
        <f>SUM(AK16:AM17)</f>
        <v>26</v>
      </c>
      <c r="AO16" s="237">
        <v>0</v>
      </c>
      <c r="AP16" s="235"/>
      <c r="AQ16" s="235"/>
      <c r="AR16" s="235"/>
      <c r="AS16" s="239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48"/>
      <c r="AL17" s="248"/>
      <c r="AM17" s="250"/>
      <c r="AN17" s="236"/>
      <c r="AO17" s="238"/>
      <c r="AP17" s="236"/>
      <c r="AQ17" s="236"/>
      <c r="AR17" s="236"/>
      <c r="AS17" s="240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1"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>
        <v>8</v>
      </c>
      <c r="I18" s="141"/>
      <c r="J18" s="141">
        <v>8</v>
      </c>
      <c r="K18" s="141">
        <v>8</v>
      </c>
      <c r="L18" s="141">
        <v>8</v>
      </c>
      <c r="M18" s="141">
        <v>8</v>
      </c>
      <c r="N18" s="141">
        <v>8</v>
      </c>
      <c r="O18" s="141">
        <v>8</v>
      </c>
      <c r="P18" s="141"/>
      <c r="Q18" s="141">
        <v>8</v>
      </c>
      <c r="R18" s="141">
        <v>8</v>
      </c>
      <c r="S18" s="141">
        <v>8</v>
      </c>
      <c r="T18" s="141">
        <v>8</v>
      </c>
      <c r="U18" s="141">
        <v>8</v>
      </c>
      <c r="V18" s="141">
        <v>8</v>
      </c>
      <c r="W18" s="141"/>
      <c r="X18" s="141">
        <v>8</v>
      </c>
      <c r="Y18" s="141">
        <v>8</v>
      </c>
      <c r="Z18" s="141">
        <v>8</v>
      </c>
      <c r="AA18" s="141">
        <v>8</v>
      </c>
      <c r="AB18" s="141">
        <v>8</v>
      </c>
      <c r="AC18" s="141">
        <v>8</v>
      </c>
      <c r="AD18" s="141"/>
      <c r="AE18" s="141">
        <v>8</v>
      </c>
      <c r="AF18" s="141">
        <v>8</v>
      </c>
      <c r="AG18" s="141">
        <v>8</v>
      </c>
      <c r="AH18" s="141">
        <v>8</v>
      </c>
      <c r="AI18" s="141">
        <v>8</v>
      </c>
      <c r="AJ18" s="141"/>
      <c r="AK18" s="247">
        <f t="shared" ref="AK18" si="11">((SUM(F18:AJ18))/8)-(SUMIF($F$6:$AJ$6,"C.Nhật",F18:AJ18)/8)</f>
        <v>26</v>
      </c>
      <c r="AL18" s="247">
        <f t="shared" ref="AL18" si="12">SUM(F19:AJ19)/8*1.5</f>
        <v>0</v>
      </c>
      <c r="AM18" s="249">
        <f>SUMIF($F$6:$AJ$6,"C.Nhật",$F18:$AJ19)/8*2</f>
        <v>0</v>
      </c>
      <c r="AN18" s="235">
        <f t="shared" ref="AN18" si="13">SUM(AK18:AM19)</f>
        <v>26</v>
      </c>
      <c r="AO18" s="237">
        <v>0</v>
      </c>
      <c r="AP18" s="235"/>
      <c r="AQ18" s="235"/>
      <c r="AR18" s="235"/>
      <c r="AS18" s="239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48"/>
      <c r="AL19" s="248"/>
      <c r="AM19" s="250"/>
      <c r="AN19" s="236"/>
      <c r="AO19" s="238"/>
      <c r="AP19" s="236"/>
      <c r="AQ19" s="236"/>
      <c r="AR19" s="236"/>
      <c r="AS19" s="240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1"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>
        <v>8</v>
      </c>
      <c r="G20" s="141">
        <v>8</v>
      </c>
      <c r="H20" s="141">
        <v>8</v>
      </c>
      <c r="I20" s="141"/>
      <c r="J20" s="141">
        <v>8</v>
      </c>
      <c r="K20" s="141">
        <v>8</v>
      </c>
      <c r="L20" s="141">
        <v>8</v>
      </c>
      <c r="M20" s="141">
        <v>8</v>
      </c>
      <c r="N20" s="141">
        <v>8</v>
      </c>
      <c r="O20" s="141">
        <v>8</v>
      </c>
      <c r="P20" s="141"/>
      <c r="Q20" s="141">
        <v>8</v>
      </c>
      <c r="R20" s="141">
        <v>8</v>
      </c>
      <c r="S20" s="141">
        <v>8</v>
      </c>
      <c r="T20" s="141">
        <v>8</v>
      </c>
      <c r="U20" s="141">
        <v>8</v>
      </c>
      <c r="V20" s="141">
        <v>8</v>
      </c>
      <c r="W20" s="141"/>
      <c r="X20" s="141">
        <v>8</v>
      </c>
      <c r="Y20" s="141">
        <v>8</v>
      </c>
      <c r="Z20" s="141">
        <v>8</v>
      </c>
      <c r="AA20" s="141">
        <v>8</v>
      </c>
      <c r="AB20" s="141">
        <v>8</v>
      </c>
      <c r="AC20" s="141">
        <v>8</v>
      </c>
      <c r="AD20" s="141"/>
      <c r="AE20" s="141">
        <v>8</v>
      </c>
      <c r="AF20" s="141">
        <v>8</v>
      </c>
      <c r="AG20" s="141">
        <v>8</v>
      </c>
      <c r="AH20" s="141">
        <v>8</v>
      </c>
      <c r="AI20" s="141">
        <v>8</v>
      </c>
      <c r="AJ20" s="141"/>
      <c r="AK20" s="247">
        <f t="shared" ref="AK20" si="14">((SUM(F20:AJ20))/8)-(SUMIF($F$6:$AJ$6,"C.Nhật",F20:AJ20)/8)</f>
        <v>26</v>
      </c>
      <c r="AL20" s="247">
        <f t="shared" ref="AL20" si="15">SUM(F21:AJ21)/8*1.5</f>
        <v>0</v>
      </c>
      <c r="AM20" s="249">
        <f>SUMIF($F$6:$AJ$6,"C.Nhật",$F20:$AJ21)/8*2</f>
        <v>0</v>
      </c>
      <c r="AN20" s="235">
        <f t="shared" ref="AN20" si="16">SUM(AK20:AM21)</f>
        <v>26</v>
      </c>
      <c r="AO20" s="237">
        <v>0</v>
      </c>
      <c r="AP20" s="235"/>
      <c r="AQ20" s="235"/>
      <c r="AR20" s="235"/>
      <c r="AS20" s="239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48"/>
      <c r="AL21" s="248"/>
      <c r="AM21" s="250"/>
      <c r="AN21" s="236"/>
      <c r="AO21" s="238"/>
      <c r="AP21" s="236"/>
      <c r="AQ21" s="236"/>
      <c r="AR21" s="236"/>
      <c r="AS21" s="240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1"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>
        <v>8</v>
      </c>
      <c r="G22" s="141">
        <v>8</v>
      </c>
      <c r="H22" s="141">
        <v>8</v>
      </c>
      <c r="I22" s="141"/>
      <c r="J22" s="141">
        <v>8</v>
      </c>
      <c r="K22" s="141">
        <v>8</v>
      </c>
      <c r="L22" s="141">
        <v>8</v>
      </c>
      <c r="M22" s="141">
        <v>8</v>
      </c>
      <c r="N22" s="141">
        <v>8</v>
      </c>
      <c r="O22" s="141">
        <v>8</v>
      </c>
      <c r="P22" s="141"/>
      <c r="Q22" s="141">
        <v>8</v>
      </c>
      <c r="R22" s="141">
        <v>8</v>
      </c>
      <c r="S22" s="141">
        <v>8</v>
      </c>
      <c r="T22" s="141">
        <v>8</v>
      </c>
      <c r="U22" s="141">
        <v>8</v>
      </c>
      <c r="V22" s="141">
        <v>8</v>
      </c>
      <c r="W22" s="141"/>
      <c r="X22" s="141">
        <v>8</v>
      </c>
      <c r="Y22" s="141">
        <v>8</v>
      </c>
      <c r="Z22" s="141">
        <v>8</v>
      </c>
      <c r="AA22" s="141">
        <v>8</v>
      </c>
      <c r="AB22" s="141">
        <v>8</v>
      </c>
      <c r="AC22" s="141">
        <v>8</v>
      </c>
      <c r="AD22" s="141"/>
      <c r="AE22" s="141">
        <v>8</v>
      </c>
      <c r="AF22" s="141">
        <v>8</v>
      </c>
      <c r="AG22" s="141">
        <v>8</v>
      </c>
      <c r="AH22" s="141">
        <v>8</v>
      </c>
      <c r="AI22" s="141">
        <v>8</v>
      </c>
      <c r="AJ22" s="141"/>
      <c r="AK22" s="247">
        <f t="shared" ref="AK22" si="17">((SUM(F22:AJ22))/8)-(SUMIF($F$6:$AJ$6,"C.Nhật",F22:AJ22)/8)</f>
        <v>26</v>
      </c>
      <c r="AL22" s="247">
        <f t="shared" ref="AL22" si="18">SUM(F23:AJ23)/8*1.5</f>
        <v>0</v>
      </c>
      <c r="AM22" s="249">
        <f>SUMIF($F$6:$AJ$6,"C.Nhật",$F22:$AJ23)/8*2</f>
        <v>0</v>
      </c>
      <c r="AN22" s="235">
        <f>SUM(AK22:AM23)</f>
        <v>26</v>
      </c>
      <c r="AO22" s="237">
        <v>0</v>
      </c>
      <c r="AP22" s="235"/>
      <c r="AQ22" s="235"/>
      <c r="AR22" s="235"/>
      <c r="AS22" s="239"/>
      <c r="AT22" s="213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48"/>
      <c r="AL23" s="248"/>
      <c r="AM23" s="250"/>
      <c r="AN23" s="236"/>
      <c r="AO23" s="238"/>
      <c r="AP23" s="236"/>
      <c r="AQ23" s="236"/>
      <c r="AR23" s="236"/>
      <c r="AS23" s="240"/>
      <c r="AT23" s="213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1"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>
        <v>8</v>
      </c>
      <c r="G24" s="141">
        <v>8</v>
      </c>
      <c r="H24" s="141">
        <v>8</v>
      </c>
      <c r="I24" s="141"/>
      <c r="J24" s="141">
        <v>8</v>
      </c>
      <c r="K24" s="141">
        <v>8</v>
      </c>
      <c r="L24" s="141">
        <v>8</v>
      </c>
      <c r="M24" s="141">
        <v>8</v>
      </c>
      <c r="N24" s="141">
        <v>8</v>
      </c>
      <c r="O24" s="141">
        <v>8</v>
      </c>
      <c r="P24" s="141"/>
      <c r="Q24" s="141">
        <v>8</v>
      </c>
      <c r="R24" s="141">
        <v>8</v>
      </c>
      <c r="S24" s="141">
        <v>8</v>
      </c>
      <c r="T24" s="141">
        <v>8</v>
      </c>
      <c r="U24" s="141">
        <v>8</v>
      </c>
      <c r="V24" s="141">
        <v>8</v>
      </c>
      <c r="W24" s="141"/>
      <c r="X24" s="141">
        <v>8</v>
      </c>
      <c r="Y24" s="141">
        <v>8</v>
      </c>
      <c r="Z24" s="141">
        <v>8</v>
      </c>
      <c r="AA24" s="141">
        <v>8</v>
      </c>
      <c r="AB24" s="141">
        <v>8</v>
      </c>
      <c r="AC24" s="141">
        <v>8</v>
      </c>
      <c r="AD24" s="141"/>
      <c r="AE24" s="141">
        <v>8</v>
      </c>
      <c r="AF24" s="141">
        <v>8</v>
      </c>
      <c r="AG24" s="141">
        <v>8</v>
      </c>
      <c r="AH24" s="141">
        <v>8</v>
      </c>
      <c r="AI24" s="141">
        <v>8</v>
      </c>
      <c r="AJ24" s="141"/>
      <c r="AK24" s="247">
        <f t="shared" ref="AK24" si="19">((SUM(F24:AJ24))/8)-(SUMIF($F$6:$AJ$6,"C.Nhật",F24:AJ24)/8)</f>
        <v>26</v>
      </c>
      <c r="AL24" s="247">
        <f t="shared" ref="AL24" si="20">SUM(F25:AJ25)/8*1.5</f>
        <v>0</v>
      </c>
      <c r="AM24" s="249">
        <f>SUMIF($F$6:$AJ$6,"C.Nhật",$F24:$AJ25)/8*2</f>
        <v>0</v>
      </c>
      <c r="AN24" s="235">
        <f t="shared" ref="AN24" si="21">SUM(AK24:AM25)</f>
        <v>26</v>
      </c>
      <c r="AO24" s="237">
        <v>0</v>
      </c>
      <c r="AP24" s="235"/>
      <c r="AQ24" s="235"/>
      <c r="AR24" s="235"/>
      <c r="AS24" s="239"/>
      <c r="AT24" s="213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48"/>
      <c r="AL25" s="248"/>
      <c r="AM25" s="250"/>
      <c r="AN25" s="236"/>
      <c r="AO25" s="238"/>
      <c r="AP25" s="236"/>
      <c r="AQ25" s="236"/>
      <c r="AR25" s="236"/>
      <c r="AS25" s="240"/>
      <c r="AT25" s="213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1"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>
        <v>8</v>
      </c>
      <c r="G26" s="141">
        <v>8</v>
      </c>
      <c r="H26" s="141">
        <v>8</v>
      </c>
      <c r="I26" s="141"/>
      <c r="J26" s="141">
        <v>8</v>
      </c>
      <c r="K26" s="141">
        <v>8</v>
      </c>
      <c r="L26" s="141">
        <v>8</v>
      </c>
      <c r="M26" s="141">
        <v>8</v>
      </c>
      <c r="N26" s="141">
        <v>8</v>
      </c>
      <c r="O26" s="141">
        <v>8</v>
      </c>
      <c r="P26" s="141"/>
      <c r="Q26" s="141">
        <v>8</v>
      </c>
      <c r="R26" s="141">
        <v>8</v>
      </c>
      <c r="S26" s="141">
        <v>8</v>
      </c>
      <c r="T26" s="141">
        <v>8</v>
      </c>
      <c r="U26" s="141">
        <v>8</v>
      </c>
      <c r="V26" s="141">
        <v>8</v>
      </c>
      <c r="W26" s="141"/>
      <c r="X26" s="141">
        <v>8</v>
      </c>
      <c r="Y26" s="141">
        <v>8</v>
      </c>
      <c r="Z26" s="141">
        <v>8</v>
      </c>
      <c r="AA26" s="141">
        <v>8</v>
      </c>
      <c r="AB26" s="141">
        <v>8</v>
      </c>
      <c r="AC26" s="141">
        <v>8</v>
      </c>
      <c r="AD26" s="141"/>
      <c r="AE26" s="141">
        <v>8</v>
      </c>
      <c r="AF26" s="141">
        <v>8</v>
      </c>
      <c r="AG26" s="141">
        <v>8</v>
      </c>
      <c r="AH26" s="141">
        <v>8</v>
      </c>
      <c r="AI26" s="141">
        <v>8</v>
      </c>
      <c r="AJ26" s="141"/>
      <c r="AK26" s="247">
        <f t="shared" ref="AK26" si="22">((SUM(F26:AJ26))/8)-(SUMIF($F$6:$AJ$6,"C.Nhật",F26:AJ26)/8)</f>
        <v>26</v>
      </c>
      <c r="AL26" s="247">
        <f t="shared" ref="AL26" si="23">SUM(F27:AJ27)/8*1.5</f>
        <v>0</v>
      </c>
      <c r="AM26" s="249">
        <f>SUMIF($F$6:$AJ$6,"C.Nhật",$F26:$AJ27)/8*2</f>
        <v>0</v>
      </c>
      <c r="AN26" s="235">
        <f t="shared" ref="AN26" si="24">SUM(AK26:AM27)</f>
        <v>26</v>
      </c>
      <c r="AO26" s="237">
        <v>0</v>
      </c>
      <c r="AP26" s="235"/>
      <c r="AQ26" s="235"/>
      <c r="AR26" s="235"/>
      <c r="AS26" s="239"/>
      <c r="AT26" s="213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48"/>
      <c r="AL27" s="248"/>
      <c r="AM27" s="250"/>
      <c r="AN27" s="236"/>
      <c r="AO27" s="238"/>
      <c r="AP27" s="236"/>
      <c r="AQ27" s="236"/>
      <c r="AR27" s="236"/>
      <c r="AS27" s="240"/>
      <c r="AT27" s="213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91" s="71" customFormat="1" ht="12.75">
      <c r="A35" s="2"/>
      <c r="B35" s="2" t="s">
        <v>0</v>
      </c>
      <c r="C35" s="2"/>
      <c r="D35" s="211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91" s="71" customFormat="1" ht="12.75">
      <c r="A36" s="2"/>
      <c r="B36" s="2"/>
      <c r="C36" s="2" t="s">
        <v>35</v>
      </c>
      <c r="D36" s="211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1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122"/>
      <c r="AK39" s="2"/>
      <c r="AL39" s="2"/>
      <c r="AM39" s="98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1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122"/>
      <c r="AK40" s="2"/>
      <c r="AL40" s="2"/>
      <c r="AM40" s="98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1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122"/>
      <c r="AK41" s="2"/>
      <c r="AL41" s="2"/>
      <c r="AM41" s="98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1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122"/>
      <c r="AK42" s="2"/>
      <c r="AL42" s="2"/>
      <c r="AM42" s="98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1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122"/>
      <c r="AK43" s="2"/>
      <c r="AL43" s="2"/>
      <c r="AM43" s="98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1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122"/>
      <c r="AK44" s="2"/>
      <c r="AL44" s="2"/>
      <c r="AM44" s="98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R13:AR14"/>
    <mergeCell ref="AS13:AS14"/>
    <mergeCell ref="AL13:AL14"/>
    <mergeCell ref="AM13:AM14"/>
    <mergeCell ref="AN13:AN14"/>
    <mergeCell ref="AO13:AO14"/>
    <mergeCell ref="AP13:AP14"/>
    <mergeCell ref="A26:A27"/>
    <mergeCell ref="B26:B27"/>
    <mergeCell ref="C26:C27"/>
    <mergeCell ref="D26:D27"/>
    <mergeCell ref="AK26:AK27"/>
    <mergeCell ref="A13:A14"/>
    <mergeCell ref="B13:B14"/>
    <mergeCell ref="C13:C14"/>
    <mergeCell ref="D13:D14"/>
    <mergeCell ref="AK13:AK14"/>
    <mergeCell ref="AL26:AL27"/>
    <mergeCell ref="AS24:AS25"/>
    <mergeCell ref="AM24:AM25"/>
    <mergeCell ref="AN24:AN25"/>
    <mergeCell ref="AO24:AO25"/>
    <mergeCell ref="AP24:AP25"/>
    <mergeCell ref="AQ24:AQ25"/>
    <mergeCell ref="AR24:AR25"/>
    <mergeCell ref="AS26:AS27"/>
    <mergeCell ref="AM26:AM27"/>
    <mergeCell ref="AN26:AN27"/>
    <mergeCell ref="AO26:AO27"/>
    <mergeCell ref="AP26:AP27"/>
    <mergeCell ref="AQ26:AQ27"/>
    <mergeCell ref="AR26:AR27"/>
    <mergeCell ref="AR22:AR23"/>
    <mergeCell ref="AS22:AS23"/>
    <mergeCell ref="AO22:AO23"/>
    <mergeCell ref="A24:A25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22:A23"/>
    <mergeCell ref="B22:B23"/>
    <mergeCell ref="AN11:AN12"/>
    <mergeCell ref="AO11:AO12"/>
    <mergeCell ref="C22:C23"/>
    <mergeCell ref="D22:D23"/>
    <mergeCell ref="AK22:AK23"/>
    <mergeCell ref="AP11:AP12"/>
    <mergeCell ref="AQ11:AQ12"/>
    <mergeCell ref="AL16:AL17"/>
    <mergeCell ref="AM16:AM17"/>
    <mergeCell ref="AN16:AN17"/>
    <mergeCell ref="AO16:AO17"/>
    <mergeCell ref="AP16:AP17"/>
    <mergeCell ref="AQ16:AQ17"/>
    <mergeCell ref="AL20:AL21"/>
    <mergeCell ref="AM20:AM21"/>
    <mergeCell ref="AN20:AN21"/>
    <mergeCell ref="AO20:AO21"/>
    <mergeCell ref="AP20:AP21"/>
    <mergeCell ref="AP22:AP23"/>
    <mergeCell ref="AQ22:AQ23"/>
    <mergeCell ref="AQ13:AQ14"/>
    <mergeCell ref="AQ20:AQ21"/>
    <mergeCell ref="C16:C17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D16:D17"/>
    <mergeCell ref="AK16:AK17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11:A12"/>
    <mergeCell ref="B11:B12"/>
    <mergeCell ref="C11:C12"/>
    <mergeCell ref="D11:D12"/>
    <mergeCell ref="AK11:AK12"/>
    <mergeCell ref="AR11:AR12"/>
    <mergeCell ref="AS11:AS12"/>
    <mergeCell ref="AL11:AL12"/>
    <mergeCell ref="AM11:AM12"/>
    <mergeCell ref="AR20:AR21"/>
    <mergeCell ref="AS20:AS21"/>
    <mergeCell ref="A20:A21"/>
    <mergeCell ref="B20:B21"/>
    <mergeCell ref="C20:C21"/>
    <mergeCell ref="D20:D21"/>
    <mergeCell ref="AK20:AK21"/>
    <mergeCell ref="AR16:AR17"/>
    <mergeCell ref="AS16:AS17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16:A17"/>
    <mergeCell ref="B16:B17"/>
  </mergeCells>
  <conditionalFormatting sqref="F5:AJ6 AJ22:AJ25 F9:AJ10 F11:AI14">
    <cfRule type="expression" dxfId="42" priority="49" stopIfTrue="1">
      <formula>IF(WEEKDAY(F$5)=1,TRUE,FALSE)</formula>
    </cfRule>
  </conditionalFormatting>
  <conditionalFormatting sqref="F9:AJ10 F11:AI14">
    <cfRule type="expression" dxfId="41" priority="48" stopIfTrue="1">
      <formula>IF(WEEKDAY(F$5)=1,TRUE,FALSE)</formula>
    </cfRule>
  </conditionalFormatting>
  <conditionalFormatting sqref="AJ22:AJ25">
    <cfRule type="expression" dxfId="40" priority="47" stopIfTrue="1">
      <formula>IF(WEEKDAY(AJ$5)=1,TRUE,FALSE)</formula>
    </cfRule>
  </conditionalFormatting>
  <conditionalFormatting sqref="AJ22:AJ25">
    <cfRule type="expression" dxfId="39" priority="46" stopIfTrue="1">
      <formula>IF(WEEKDAY(AJ$5)=1,TRUE,FALSE)</formula>
    </cfRule>
  </conditionalFormatting>
  <conditionalFormatting sqref="AJ22:AJ25">
    <cfRule type="expression" dxfId="38" priority="45" stopIfTrue="1">
      <formula>IF(WEEKDAY(AJ$5)=1,TRUE,FALSE)</formula>
    </cfRule>
  </conditionalFormatting>
  <conditionalFormatting sqref="AJ22:AJ25">
    <cfRule type="expression" dxfId="37" priority="44" stopIfTrue="1">
      <formula>IF(WEEKDAY(AJ$5)=1,TRUE,FALSE)</formula>
    </cfRule>
  </conditionalFormatting>
  <conditionalFormatting sqref="AJ22:AJ25">
    <cfRule type="expression" dxfId="36" priority="43" stopIfTrue="1">
      <formula>IF(WEEKDAY(AJ$5)=1,TRUE,FALSE)</formula>
    </cfRule>
  </conditionalFormatting>
  <conditionalFormatting sqref="AJ22:AJ25">
    <cfRule type="expression" dxfId="35" priority="42" stopIfTrue="1">
      <formula>IF(WEEKDAY(AJ$5)=1,TRUE,FALSE)</formula>
    </cfRule>
  </conditionalFormatting>
  <conditionalFormatting sqref="AJ11:AJ12">
    <cfRule type="expression" dxfId="34" priority="41" stopIfTrue="1">
      <formula>IF(WEEKDAY(AJ$5)=1,TRUE,FALSE)</formula>
    </cfRule>
  </conditionalFormatting>
  <conditionalFormatting sqref="AJ11:AJ12">
    <cfRule type="expression" dxfId="33" priority="40" stopIfTrue="1">
      <formula>IF(WEEKDAY(AJ$5)=1,TRUE,FALSE)</formula>
    </cfRule>
  </conditionalFormatting>
  <conditionalFormatting sqref="AJ26:AJ27">
    <cfRule type="expression" dxfId="32" priority="35" stopIfTrue="1">
      <formula>IF(WEEKDAY(AJ$5)=1,TRUE,FALSE)</formula>
    </cfRule>
  </conditionalFormatting>
  <conditionalFormatting sqref="AJ26:AJ27">
    <cfRule type="expression" dxfId="31" priority="34" stopIfTrue="1">
      <formula>IF(WEEKDAY(AJ$5)=1,TRUE,FALSE)</formula>
    </cfRule>
  </conditionalFormatting>
  <conditionalFormatting sqref="AJ26:AJ27">
    <cfRule type="expression" dxfId="30" priority="33" stopIfTrue="1">
      <formula>IF(WEEKDAY(AJ$5)=1,TRUE,FALSE)</formula>
    </cfRule>
  </conditionalFormatting>
  <conditionalFormatting sqref="AJ26:AJ27">
    <cfRule type="expression" dxfId="29" priority="32" stopIfTrue="1">
      <formula>IF(WEEKDAY(AJ$5)=1,TRUE,FALSE)</formula>
    </cfRule>
  </conditionalFormatting>
  <conditionalFormatting sqref="AJ26:AJ27">
    <cfRule type="expression" dxfId="28" priority="31" stopIfTrue="1">
      <formula>IF(WEEKDAY(AJ$5)=1,TRUE,FALSE)</formula>
    </cfRule>
  </conditionalFormatting>
  <conditionalFormatting sqref="AJ26:AJ27">
    <cfRule type="expression" dxfId="27" priority="30" stopIfTrue="1">
      <formula>IF(WEEKDAY(AJ$5)=1,TRUE,FALSE)</formula>
    </cfRule>
  </conditionalFormatting>
  <conditionalFormatting sqref="AJ26:AJ27">
    <cfRule type="expression" dxfId="26" priority="29" stopIfTrue="1">
      <formula>IF(WEEKDAY(AJ$5)=1,TRUE,FALSE)</formula>
    </cfRule>
  </conditionalFormatting>
  <conditionalFormatting sqref="AJ13:AJ14">
    <cfRule type="expression" dxfId="25" priority="24" stopIfTrue="1">
      <formula>IF(WEEKDAY(AJ$5)=1,TRUE,FALSE)</formula>
    </cfRule>
  </conditionalFormatting>
  <conditionalFormatting sqref="AJ13:AJ14">
    <cfRule type="expression" dxfId="24" priority="23" stopIfTrue="1">
      <formula>IF(WEEKDAY(AJ$5)=1,TRUE,FALSE)</formula>
    </cfRule>
  </conditionalFormatting>
  <conditionalFormatting sqref="AJ16:AJ19">
    <cfRule type="expression" dxfId="23" priority="22" stopIfTrue="1">
      <formula>IF(WEEKDAY(AJ$5)=1,TRUE,FALSE)</formula>
    </cfRule>
  </conditionalFormatting>
  <conditionalFormatting sqref="AJ16:AJ19">
    <cfRule type="expression" dxfId="22" priority="21" stopIfTrue="1">
      <formula>IF(WEEKDAY(AJ$5)=1,TRUE,FALSE)</formula>
    </cfRule>
  </conditionalFormatting>
  <conditionalFormatting sqref="AJ16:AJ19">
    <cfRule type="expression" dxfId="21" priority="20" stopIfTrue="1">
      <formula>IF(WEEKDAY(AJ$5)=1,TRUE,FALSE)</formula>
    </cfRule>
  </conditionalFormatting>
  <conditionalFormatting sqref="AJ16:AJ19">
    <cfRule type="expression" dxfId="20" priority="19" stopIfTrue="1">
      <formula>IF(WEEKDAY(AJ$5)=1,TRUE,FALSE)</formula>
    </cfRule>
  </conditionalFormatting>
  <conditionalFormatting sqref="AJ16:AJ19">
    <cfRule type="expression" dxfId="19" priority="18" stopIfTrue="1">
      <formula>IF(WEEKDAY(AJ$5)=1,TRUE,FALSE)</formula>
    </cfRule>
  </conditionalFormatting>
  <conditionalFormatting sqref="AJ16:AJ19">
    <cfRule type="expression" dxfId="18" priority="17" stopIfTrue="1">
      <formula>IF(WEEKDAY(AJ$5)=1,TRUE,FALSE)</formula>
    </cfRule>
  </conditionalFormatting>
  <conditionalFormatting sqref="AJ16:AJ19">
    <cfRule type="expression" dxfId="17" priority="16" stopIfTrue="1">
      <formula>IF(WEEKDAY(AJ$5)=1,TRUE,FALSE)</formula>
    </cfRule>
  </conditionalFormatting>
  <conditionalFormatting sqref="AJ20:AJ21">
    <cfRule type="expression" dxfId="16" priority="13" stopIfTrue="1">
      <formula>IF(WEEKDAY(AJ$5)=1,TRUE,FALSE)</formula>
    </cfRule>
  </conditionalFormatting>
  <conditionalFormatting sqref="AJ20:AJ21">
    <cfRule type="expression" dxfId="15" priority="12" stopIfTrue="1">
      <formula>IF(WEEKDAY(AJ$5)=1,TRUE,FALSE)</formula>
    </cfRule>
  </conditionalFormatting>
  <conditionalFormatting sqref="AJ20:AJ21">
    <cfRule type="expression" dxfId="14" priority="11" stopIfTrue="1">
      <formula>IF(WEEKDAY(AJ$5)=1,TRUE,FALSE)</formula>
    </cfRule>
  </conditionalFormatting>
  <conditionalFormatting sqref="AJ20:AJ21">
    <cfRule type="expression" dxfId="13" priority="10" stopIfTrue="1">
      <formula>IF(WEEKDAY(AJ$5)=1,TRUE,FALSE)</formula>
    </cfRule>
  </conditionalFormatting>
  <conditionalFormatting sqref="AJ20:AJ21">
    <cfRule type="expression" dxfId="12" priority="9" stopIfTrue="1">
      <formula>IF(WEEKDAY(AJ$5)=1,TRUE,FALSE)</formula>
    </cfRule>
  </conditionalFormatting>
  <conditionalFormatting sqref="AJ20:AJ21">
    <cfRule type="expression" dxfId="11" priority="8" stopIfTrue="1">
      <formula>IF(WEEKDAY(AJ$5)=1,TRUE,FALSE)</formula>
    </cfRule>
  </conditionalFormatting>
  <conditionalFormatting sqref="AJ20:AJ21">
    <cfRule type="expression" dxfId="10" priority="7" stopIfTrue="1">
      <formula>IF(WEEKDAY(AJ$5)=1,TRUE,FALSE)</formula>
    </cfRule>
  </conditionalFormatting>
  <conditionalFormatting sqref="F16:AI21">
    <cfRule type="expression" dxfId="9" priority="4" stopIfTrue="1">
      <formula>IF(WEEKDAY(F$5)=1,TRUE,FALSE)</formula>
    </cfRule>
  </conditionalFormatting>
  <conditionalFormatting sqref="F16:AI21">
    <cfRule type="expression" dxfId="8" priority="3" stopIfTrue="1">
      <formula>IF(WEEKDAY(F$5)=1,TRUE,FALSE)</formula>
    </cfRule>
  </conditionalFormatting>
  <conditionalFormatting sqref="F22:AI27">
    <cfRule type="expression" dxfId="7" priority="2" stopIfTrue="1">
      <formula>IF(WEEKDAY(F$5)=1,TRUE,FALSE)</formula>
    </cfRule>
  </conditionalFormatting>
  <conditionalFormatting sqref="F22:AI27">
    <cfRule type="expression" dxfId="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2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14" activeCellId="1" sqref="O23 O14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9.5703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14"/>
      <c r="C1" s="214"/>
      <c r="D1" s="268" t="str">
        <f>"BẢNG THANH TOÁN LƯƠNG THÁNG"&amp;" "&amp;TEXT($E$4,"mm")&amp;" / "&amp;TEXT($E$4,"yyyy")</f>
        <v>BẢNG THANH TOÁN LƯƠNG THÁNG 11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14"/>
      <c r="C2" s="214"/>
      <c r="D2" s="214"/>
      <c r="E2" s="79"/>
      <c r="F2" s="214"/>
      <c r="G2" s="214"/>
      <c r="H2" s="214"/>
      <c r="I2" s="214"/>
      <c r="J2" s="80"/>
      <c r="K2" s="214"/>
      <c r="L2" s="214"/>
      <c r="M2" s="214"/>
      <c r="N2" s="214"/>
      <c r="O2" s="214"/>
      <c r="P2" s="57"/>
      <c r="Q2" s="78">
        <f>MAX(F10:F23)</f>
        <v>26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14"/>
      <c r="C3" s="214"/>
      <c r="D3" s="214"/>
      <c r="E3" s="79"/>
      <c r="F3" s="214"/>
      <c r="G3" s="214"/>
      <c r="H3" s="214"/>
      <c r="I3" s="214"/>
      <c r="J3" s="80"/>
      <c r="K3" s="214"/>
      <c r="L3" s="214"/>
      <c r="M3" s="214"/>
      <c r="N3" s="214"/>
      <c r="O3" s="214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-11'!$E$4</f>
        <v>41214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215" t="s">
        <v>29</v>
      </c>
      <c r="G7" s="212" t="s">
        <v>14</v>
      </c>
      <c r="H7" s="215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1" si="0">VLOOKUP(B10,DS,2,0)</f>
        <v>Lê Kim Ngọc Thảo</v>
      </c>
      <c r="D10" s="114" t="str">
        <f t="shared" ref="D10:D11" si="1">VLOOKUP(B10,DS,3,0)</f>
        <v>Văn Phòng</v>
      </c>
      <c r="E10" s="88">
        <f t="shared" ref="E10:E11" si="2">VLOOKUP(B10,DS,4,0)</f>
        <v>3200000</v>
      </c>
      <c r="F10" s="90">
        <f>VLOOKUP(B10,'CC -11'!$B$8:$AS$27,36,0)</f>
        <v>26</v>
      </c>
      <c r="G10" s="143">
        <f>ROUND(E10/$Q$2*F10,0)</f>
        <v>3200000</v>
      </c>
      <c r="H10" s="90">
        <f>(VLOOKUP(B10,'CC -11'!$B$8:$AS$27,37,0)+VLOOKUP(B10,'CC -11'!$B$8:$AS$27,38,0))</f>
        <v>0</v>
      </c>
      <c r="I10" s="143">
        <f>ROUND(E10/$Q$2*H10,0)</f>
        <v>0</v>
      </c>
      <c r="J10" s="91">
        <f t="shared" ref="J10:K11" si="3">F10+H10</f>
        <v>26</v>
      </c>
      <c r="K10" s="37">
        <f>G10+I10</f>
        <v>3200000</v>
      </c>
      <c r="L10" s="88">
        <v>375000</v>
      </c>
      <c r="M10" s="38">
        <f t="shared" ref="M10:M11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-11'!$B$8:$AS$27,36,0)</f>
        <v>26</v>
      </c>
      <c r="G11" s="143">
        <f>ROUND(E11/$Q$2*F11,0)</f>
        <v>2500000</v>
      </c>
      <c r="H11" s="90">
        <f>(VLOOKUP(B11,'CC -11'!$B$8:$AS$27,37,0)+VLOOKUP(B11,'CC -11'!$B$8:$AS$27,38,0))</f>
        <v>0</v>
      </c>
      <c r="I11" s="143">
        <f>ROUND(E11/$Q$2*H11,0)</f>
        <v>0</v>
      </c>
      <c r="J11" s="91">
        <f t="shared" si="3"/>
        <v>26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ref="C12" si="6">VLOOKUP(B12,DS,2,0)</f>
        <v>Trần Hòa Toản</v>
      </c>
      <c r="D12" s="114" t="str">
        <f t="shared" ref="D12" si="7">VLOOKUP(B12,DS,3,0)</f>
        <v>Tài xế</v>
      </c>
      <c r="E12" s="88">
        <f t="shared" ref="E12" si="8">VLOOKUP(B12,DS,4,0)</f>
        <v>2500000</v>
      </c>
      <c r="F12" s="90">
        <f>VLOOKUP(B12,'CC -11'!$B$8:$AS$27,36,0)</f>
        <v>26</v>
      </c>
      <c r="G12" s="143">
        <f>ROUND(E12/$Q$2*F12,0)</f>
        <v>2500000</v>
      </c>
      <c r="H12" s="90">
        <f>(VLOOKUP(B12,'CC -11'!$B$8:$AS$27,37,0)+VLOOKUP(B12,'CC -11'!$B$8:$AS$27,38,0))</f>
        <v>0</v>
      </c>
      <c r="I12" s="143">
        <f>ROUND(E12/$Q$2*H12,0)</f>
        <v>0</v>
      </c>
      <c r="J12" s="91">
        <f t="shared" ref="J12" si="9">F12+H12</f>
        <v>26</v>
      </c>
      <c r="K12" s="37">
        <f t="shared" ref="K12" si="10">G12+I12</f>
        <v>2500000</v>
      </c>
      <c r="L12" s="88">
        <v>375000</v>
      </c>
      <c r="M12" s="38">
        <f t="shared" ref="M12" si="11">K12+L12</f>
        <v>2875000</v>
      </c>
      <c r="N12" s="37"/>
      <c r="O12" s="43">
        <f t="shared" si="5"/>
        <v>2875000</v>
      </c>
      <c r="P12" s="208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SUM(E9:E13)</f>
        <v>8200000</v>
      </c>
      <c r="F14" s="138"/>
      <c r="G14" s="138">
        <f t="shared" ref="G14:K14" si="12">SUM(G9:G13)</f>
        <v>8200000</v>
      </c>
      <c r="H14" s="138"/>
      <c r="I14" s="138">
        <f t="shared" si="12"/>
        <v>0</v>
      </c>
      <c r="J14" s="138"/>
      <c r="K14" s="138">
        <f t="shared" si="12"/>
        <v>8200000</v>
      </c>
      <c r="L14" s="138">
        <f t="shared" ref="L14" si="13">SUM(L9:L13)</f>
        <v>1125000</v>
      </c>
      <c r="M14" s="138">
        <f t="shared" ref="M14" si="14">SUM(M9:M13)</f>
        <v>9325000</v>
      </c>
      <c r="N14" s="138">
        <f t="shared" ref="N14" si="15">SUM(N9:N13)</f>
        <v>0</v>
      </c>
      <c r="O14" s="138">
        <f t="shared" ref="O14" si="16">SUM(O9:O13)</f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17">VLOOKUP(B16,DS,2,0)</f>
        <v>Bùi Trường Giang</v>
      </c>
      <c r="D16" s="114" t="str">
        <f t="shared" ref="D16" si="18">VLOOKUP(B16,DS,3,0)</f>
        <v>Thợ in</v>
      </c>
      <c r="E16" s="88">
        <f t="shared" ref="E16" si="19">VLOOKUP(B16,DS,4,0)</f>
        <v>2000000</v>
      </c>
      <c r="F16" s="90">
        <f>VLOOKUP(B16,'CC -11'!$B$8:$AS$27,36,0)</f>
        <v>26</v>
      </c>
      <c r="G16" s="143">
        <f>ROUND(E16/$Q$2*F16,0)</f>
        <v>2000000</v>
      </c>
      <c r="H16" s="90">
        <f>(VLOOKUP(B16,'CC -11'!$B$8:$AS$27,37,0)+VLOOKUP(B16,'CC -11'!$B$8:$AS$27,38,0))</f>
        <v>0</v>
      </c>
      <c r="I16" s="143">
        <f>ROUND(E16/$Q$2*H16,0)</f>
        <v>0</v>
      </c>
      <c r="J16" s="144">
        <f t="shared" ref="J16:K16" si="20">F16+H16</f>
        <v>26</v>
      </c>
      <c r="K16" s="37">
        <f t="shared" si="20"/>
        <v>2000000</v>
      </c>
      <c r="L16" s="88">
        <v>375000</v>
      </c>
      <c r="M16" s="38">
        <f t="shared" ref="M16" si="21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22">VLOOKUP(B17,DS,2,0)</f>
        <v>Huỳnh Thanh Tùng</v>
      </c>
      <c r="D17" s="114" t="str">
        <f t="shared" ref="D17:D21" si="23">VLOOKUP(B17,DS,3,0)</f>
        <v>Thợ đóng - xả</v>
      </c>
      <c r="E17" s="88">
        <f t="shared" ref="E17:E21" si="24">VLOOKUP(B17,DS,4,0)</f>
        <v>2000000</v>
      </c>
      <c r="F17" s="90">
        <f>VLOOKUP(B17,'CC -11'!$B$8:$AS$27,36,0)</f>
        <v>26</v>
      </c>
      <c r="G17" s="143">
        <f>ROUND(E17/$Q$2*F17,0)</f>
        <v>2000000</v>
      </c>
      <c r="H17" s="90">
        <f>(VLOOKUP(B17,'CC -11'!$B$8:$AS$27,37,0)+VLOOKUP(B17,'CC -11'!$B$8:$AS$27,38,0))</f>
        <v>0</v>
      </c>
      <c r="I17" s="143">
        <f>ROUND(E17/$Q$2*H17,0)</f>
        <v>0</v>
      </c>
      <c r="J17" s="144">
        <f t="shared" ref="J17:J21" si="25">F17+H17</f>
        <v>26</v>
      </c>
      <c r="K17" s="37">
        <f t="shared" ref="K17:K21" si="26">G17+I17</f>
        <v>2000000</v>
      </c>
      <c r="L17" s="88">
        <v>375000</v>
      </c>
      <c r="M17" s="38">
        <f t="shared" ref="M17:M21" si="27">K17+L17</f>
        <v>2375000</v>
      </c>
      <c r="N17" s="37"/>
      <c r="O17" s="43">
        <f t="shared" ref="O17:O21" si="28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22"/>
        <v>Danh Sà Phép</v>
      </c>
      <c r="D18" s="114" t="str">
        <f t="shared" si="23"/>
        <v>Công nhân</v>
      </c>
      <c r="E18" s="88">
        <f t="shared" si="24"/>
        <v>1800000</v>
      </c>
      <c r="F18" s="90">
        <f>VLOOKUP(B18,'CC -11'!$B$8:$AS$27,36,0)</f>
        <v>26</v>
      </c>
      <c r="G18" s="143">
        <f>ROUND(E18/$Q$2*F18,0)</f>
        <v>1800000</v>
      </c>
      <c r="H18" s="90">
        <f>(VLOOKUP(B18,'CC -11'!$B$8:$AS$27,37,0)+VLOOKUP(B18,'CC -11'!$B$8:$AS$27,38,0))</f>
        <v>0</v>
      </c>
      <c r="I18" s="143">
        <f>ROUND(E18/$Q$2*H18,0)</f>
        <v>0</v>
      </c>
      <c r="J18" s="144">
        <f t="shared" si="25"/>
        <v>26</v>
      </c>
      <c r="K18" s="37">
        <f t="shared" si="26"/>
        <v>1800000</v>
      </c>
      <c r="L18" s="88">
        <v>375000</v>
      </c>
      <c r="M18" s="38">
        <f t="shared" si="27"/>
        <v>2175000</v>
      </c>
      <c r="N18" s="37"/>
      <c r="O18" s="43">
        <f t="shared" si="28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22"/>
        <v>Phan Thị Sương</v>
      </c>
      <c r="D19" s="114" t="str">
        <f t="shared" si="23"/>
        <v>Công nhân</v>
      </c>
      <c r="E19" s="88">
        <f t="shared" si="24"/>
        <v>1800000</v>
      </c>
      <c r="F19" s="90">
        <f>VLOOKUP(B19,'CC -11'!$B$8:$AS$27,36,0)</f>
        <v>26</v>
      </c>
      <c r="G19" s="143">
        <f>ROUND(E19/$Q$2*F19,0)</f>
        <v>1800000</v>
      </c>
      <c r="H19" s="90">
        <f>(VLOOKUP(B19,'CC -11'!$B$8:$AS$27,37,0)+VLOOKUP(B19,'CC -11'!$B$8:$AS$27,38,0))</f>
        <v>0</v>
      </c>
      <c r="I19" s="143">
        <f>ROUND(E19/$Q$2*H19,0)</f>
        <v>0</v>
      </c>
      <c r="J19" s="144">
        <f t="shared" si="25"/>
        <v>26</v>
      </c>
      <c r="K19" s="37">
        <f t="shared" si="26"/>
        <v>1800000</v>
      </c>
      <c r="L19" s="88">
        <v>375000</v>
      </c>
      <c r="M19" s="38">
        <f t="shared" si="27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22"/>
        <v>Dương Văn Em</v>
      </c>
      <c r="D20" s="114" t="str">
        <f t="shared" si="23"/>
        <v>Công nhân</v>
      </c>
      <c r="E20" s="88">
        <f t="shared" si="24"/>
        <v>1800000</v>
      </c>
      <c r="F20" s="90">
        <f>VLOOKUP(B20,'CC -11'!$B$8:$AS$27,36,0)</f>
        <v>26</v>
      </c>
      <c r="G20" s="143">
        <f>ROUND(E20/$Q$2*F20,0)</f>
        <v>1800000</v>
      </c>
      <c r="H20" s="90">
        <f>(VLOOKUP(B20,'CC -11'!$B$8:$AS$27,37,0)+VLOOKUP(B20,'CC -11'!$B$8:$AS$27,38,0))</f>
        <v>0</v>
      </c>
      <c r="I20" s="143">
        <f>ROUND(E20/$Q$2*H20,0)</f>
        <v>0</v>
      </c>
      <c r="J20" s="144">
        <f t="shared" si="25"/>
        <v>26</v>
      </c>
      <c r="K20" s="37">
        <f t="shared" si="26"/>
        <v>1800000</v>
      </c>
      <c r="L20" s="88">
        <v>375000</v>
      </c>
      <c r="M20" s="38">
        <f t="shared" si="27"/>
        <v>2175000</v>
      </c>
      <c r="N20" s="37"/>
      <c r="O20" s="43">
        <f t="shared" si="28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22"/>
        <v>Lý Thanh Hải</v>
      </c>
      <c r="D21" s="114" t="str">
        <f t="shared" si="23"/>
        <v>Công nhân</v>
      </c>
      <c r="E21" s="88">
        <f t="shared" si="24"/>
        <v>1800000</v>
      </c>
      <c r="F21" s="90">
        <f>VLOOKUP(B21,'CC -11'!$B$8:$AS$27,36,0)</f>
        <v>26</v>
      </c>
      <c r="G21" s="143">
        <f>ROUND(E21/$Q$2*F21,0)</f>
        <v>1800000</v>
      </c>
      <c r="H21" s="90">
        <f>(VLOOKUP(B21,'CC -11'!$B$8:$AS$27,37,0)+VLOOKUP(B21,'CC -11'!$B$8:$AS$27,38,0))</f>
        <v>0</v>
      </c>
      <c r="I21" s="143">
        <f>ROUND(E21/$Q$2*H21,0)</f>
        <v>0</v>
      </c>
      <c r="J21" s="144">
        <f t="shared" si="25"/>
        <v>26</v>
      </c>
      <c r="K21" s="37">
        <f t="shared" si="26"/>
        <v>1800000</v>
      </c>
      <c r="L21" s="88">
        <v>375000</v>
      </c>
      <c r="M21" s="38">
        <f t="shared" si="27"/>
        <v>2175000</v>
      </c>
      <c r="N21" s="37"/>
      <c r="O21" s="43">
        <f t="shared" si="28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>SUM(G15:G22)</f>
        <v>11200000</v>
      </c>
      <c r="H23" s="138"/>
      <c r="I23" s="138">
        <f>SUM(I15:I22)</f>
        <v>0</v>
      </c>
      <c r="J23" s="138"/>
      <c r="K23" s="138">
        <f t="shared" ref="K23:O23" si="29">SUM(K15:K22)</f>
        <v>11200000</v>
      </c>
      <c r="L23" s="138">
        <f t="shared" si="29"/>
        <v>2250000</v>
      </c>
      <c r="M23" s="138">
        <f t="shared" si="29"/>
        <v>13450000</v>
      </c>
      <c r="N23" s="138">
        <f t="shared" si="29"/>
        <v>0</v>
      </c>
      <c r="O23" s="138">
        <f t="shared" si="29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11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E5:I6 D23 L5 L26 J6:K7 L7 A29:P62 Q35:Q62 N22:O22 R29:IG62 J22:L22 AB15:IG15 R14:IG14 D14 S10:S13 AB5:IG13 A10:B14 A63:IG65330 N10:O13 O16:O21" name="Range1"/>
    <protectedRange password="CC78" sqref="F7:H7" name="Range1_4"/>
    <protectedRange password="CC78" sqref="R26:IG27 O26:P27 E26:I27" name="Range1_1_1"/>
    <protectedRange password="CC78" sqref="Q1 S1:IG3 R4:IG4 N2:O3 T5:AA13 Q22:Q34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1 AB16:IG21 A16:B21 N16:N21" name="Range1_5"/>
    <protectedRange password="CC78" sqref="Q16:Q21 T16:AA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A14:D14"/>
    <mergeCell ref="A23:D23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F22" sqref="F22:AJ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1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12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52" t="s">
        <v>73</v>
      </c>
      <c r="AN1" s="253"/>
      <c r="AO1" s="253"/>
      <c r="AP1" s="253"/>
      <c r="AQ1" s="253"/>
      <c r="AR1" s="253"/>
      <c r="AS1" s="254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41244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41244</v>
      </c>
      <c r="G5" s="116">
        <f t="shared" ref="G5:AJ5" si="0">F5+1</f>
        <v>41245</v>
      </c>
      <c r="H5" s="116">
        <f t="shared" si="0"/>
        <v>41246</v>
      </c>
      <c r="I5" s="116">
        <f t="shared" si="0"/>
        <v>41247</v>
      </c>
      <c r="J5" s="116">
        <f t="shared" si="0"/>
        <v>41248</v>
      </c>
      <c r="K5" s="116">
        <f t="shared" si="0"/>
        <v>41249</v>
      </c>
      <c r="L5" s="116">
        <f t="shared" si="0"/>
        <v>41250</v>
      </c>
      <c r="M5" s="116">
        <f t="shared" si="0"/>
        <v>41251</v>
      </c>
      <c r="N5" s="116">
        <f t="shared" si="0"/>
        <v>41252</v>
      </c>
      <c r="O5" s="116">
        <f t="shared" si="0"/>
        <v>41253</v>
      </c>
      <c r="P5" s="116">
        <f t="shared" si="0"/>
        <v>41254</v>
      </c>
      <c r="Q5" s="116">
        <f t="shared" si="0"/>
        <v>41255</v>
      </c>
      <c r="R5" s="116">
        <f t="shared" si="0"/>
        <v>41256</v>
      </c>
      <c r="S5" s="116">
        <f t="shared" si="0"/>
        <v>41257</v>
      </c>
      <c r="T5" s="116">
        <f t="shared" si="0"/>
        <v>41258</v>
      </c>
      <c r="U5" s="116">
        <f t="shared" si="0"/>
        <v>41259</v>
      </c>
      <c r="V5" s="116">
        <f t="shared" si="0"/>
        <v>41260</v>
      </c>
      <c r="W5" s="116">
        <f t="shared" si="0"/>
        <v>41261</v>
      </c>
      <c r="X5" s="116">
        <f t="shared" si="0"/>
        <v>41262</v>
      </c>
      <c r="Y5" s="116">
        <f t="shared" si="0"/>
        <v>41263</v>
      </c>
      <c r="Z5" s="116">
        <f t="shared" si="0"/>
        <v>41264</v>
      </c>
      <c r="AA5" s="116">
        <f t="shared" si="0"/>
        <v>41265</v>
      </c>
      <c r="AB5" s="116">
        <f t="shared" si="0"/>
        <v>41266</v>
      </c>
      <c r="AC5" s="116">
        <f t="shared" si="0"/>
        <v>41267</v>
      </c>
      <c r="AD5" s="116">
        <f t="shared" si="0"/>
        <v>41268</v>
      </c>
      <c r="AE5" s="116">
        <f t="shared" si="0"/>
        <v>41269</v>
      </c>
      <c r="AF5" s="116">
        <f t="shared" si="0"/>
        <v>41270</v>
      </c>
      <c r="AG5" s="116">
        <f t="shared" si="0"/>
        <v>41271</v>
      </c>
      <c r="AH5" s="116">
        <f>AG5+1</f>
        <v>41272</v>
      </c>
      <c r="AI5" s="116">
        <f t="shared" si="0"/>
        <v>41273</v>
      </c>
      <c r="AJ5" s="116">
        <f t="shared" si="0"/>
        <v>41274</v>
      </c>
      <c r="AK5" s="258" t="s">
        <v>11</v>
      </c>
      <c r="AL5" s="259"/>
      <c r="AM5" s="260"/>
      <c r="AN5" s="261" t="s">
        <v>34</v>
      </c>
      <c r="AO5" s="261" t="s">
        <v>30</v>
      </c>
      <c r="AP5" s="261" t="s">
        <v>31</v>
      </c>
      <c r="AQ5" s="261" t="s">
        <v>32</v>
      </c>
      <c r="AR5" s="261" t="s">
        <v>33</v>
      </c>
      <c r="AS5" s="257" t="s">
        <v>0</v>
      </c>
      <c r="AT5" s="25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T.Bảy</v>
      </c>
      <c r="G6" s="171" t="str">
        <f t="shared" ref="G6:AJ6" si="1">CHOOSE(WEEKDAY(G5),"C.Nhật","T.Hai","T.Ba","T.Tư","T.Năm","T.Sáu","T.Bảy")</f>
        <v>C.Nhật</v>
      </c>
      <c r="H6" s="171" t="str">
        <f t="shared" si="1"/>
        <v>T.Hai</v>
      </c>
      <c r="I6" s="171" t="str">
        <f t="shared" si="1"/>
        <v>T.Ba</v>
      </c>
      <c r="J6" s="171" t="str">
        <f t="shared" si="1"/>
        <v>T.Tư</v>
      </c>
      <c r="K6" s="171" t="str">
        <f t="shared" si="1"/>
        <v>T.Năm</v>
      </c>
      <c r="L6" s="171" t="str">
        <f t="shared" si="1"/>
        <v>T.Sáu</v>
      </c>
      <c r="M6" s="171" t="str">
        <f t="shared" si="1"/>
        <v>T.Bảy</v>
      </c>
      <c r="N6" s="171" t="str">
        <f t="shared" si="1"/>
        <v>C.Nhật</v>
      </c>
      <c r="O6" s="171" t="str">
        <f t="shared" si="1"/>
        <v>T.Hai</v>
      </c>
      <c r="P6" s="171" t="str">
        <f t="shared" si="1"/>
        <v>T.Ba</v>
      </c>
      <c r="Q6" s="171" t="str">
        <f t="shared" si="1"/>
        <v>T.Tư</v>
      </c>
      <c r="R6" s="171" t="str">
        <f t="shared" si="1"/>
        <v>T.Năm</v>
      </c>
      <c r="S6" s="171" t="str">
        <f t="shared" si="1"/>
        <v>T.Sáu</v>
      </c>
      <c r="T6" s="171" t="str">
        <f t="shared" si="1"/>
        <v>T.Bảy</v>
      </c>
      <c r="U6" s="171" t="str">
        <f t="shared" si="1"/>
        <v>C.Nhật</v>
      </c>
      <c r="V6" s="171" t="str">
        <f t="shared" si="1"/>
        <v>T.Hai</v>
      </c>
      <c r="W6" s="171" t="str">
        <f t="shared" si="1"/>
        <v>T.Ba</v>
      </c>
      <c r="X6" s="171" t="str">
        <f t="shared" si="1"/>
        <v>T.Tư</v>
      </c>
      <c r="Y6" s="171" t="str">
        <f t="shared" si="1"/>
        <v>T.Năm</v>
      </c>
      <c r="Z6" s="171" t="str">
        <f t="shared" si="1"/>
        <v>T.Sáu</v>
      </c>
      <c r="AA6" s="171" t="str">
        <f t="shared" si="1"/>
        <v>T.Bảy</v>
      </c>
      <c r="AB6" s="171" t="str">
        <f t="shared" si="1"/>
        <v>C.Nhật</v>
      </c>
      <c r="AC6" s="171" t="str">
        <f t="shared" si="1"/>
        <v>T.Hai</v>
      </c>
      <c r="AD6" s="171" t="str">
        <f t="shared" si="1"/>
        <v>T.Ba</v>
      </c>
      <c r="AE6" s="171" t="str">
        <f t="shared" si="1"/>
        <v>T.Tư</v>
      </c>
      <c r="AF6" s="171" t="str">
        <f t="shared" si="1"/>
        <v>T.Năm</v>
      </c>
      <c r="AG6" s="171" t="str">
        <f t="shared" si="1"/>
        <v>T.Sáu</v>
      </c>
      <c r="AH6" s="171" t="str">
        <f t="shared" si="1"/>
        <v>T.Bảy</v>
      </c>
      <c r="AI6" s="171" t="str">
        <f t="shared" si="1"/>
        <v>C.Nhật</v>
      </c>
      <c r="AJ6" s="171" t="str">
        <f t="shared" si="1"/>
        <v>T.Hai</v>
      </c>
      <c r="AK6" s="172" t="s">
        <v>12</v>
      </c>
      <c r="AL6" s="172" t="s">
        <v>25</v>
      </c>
      <c r="AM6" s="173" t="s">
        <v>13</v>
      </c>
      <c r="AN6" s="262"/>
      <c r="AO6" s="262"/>
      <c r="AP6" s="262"/>
      <c r="AQ6" s="262"/>
      <c r="AR6" s="262"/>
      <c r="AS6" s="256"/>
      <c r="AT6" s="251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21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>
        <v>8</v>
      </c>
      <c r="G9" s="141"/>
      <c r="H9" s="141">
        <v>8</v>
      </c>
      <c r="I9" s="141">
        <v>8</v>
      </c>
      <c r="J9" s="141">
        <v>8</v>
      </c>
      <c r="K9" s="141">
        <v>8</v>
      </c>
      <c r="L9" s="141">
        <v>8</v>
      </c>
      <c r="M9" s="141">
        <v>8</v>
      </c>
      <c r="N9" s="141"/>
      <c r="O9" s="141">
        <v>8</v>
      </c>
      <c r="P9" s="141">
        <v>8</v>
      </c>
      <c r="Q9" s="141">
        <v>8</v>
      </c>
      <c r="R9" s="141">
        <v>8</v>
      </c>
      <c r="S9" s="141">
        <v>8</v>
      </c>
      <c r="T9" s="141">
        <v>8</v>
      </c>
      <c r="U9" s="141"/>
      <c r="V9" s="141">
        <v>8</v>
      </c>
      <c r="W9" s="141">
        <v>8</v>
      </c>
      <c r="X9" s="141">
        <v>8</v>
      </c>
      <c r="Y9" s="141">
        <v>8</v>
      </c>
      <c r="Z9" s="141">
        <v>8</v>
      </c>
      <c r="AA9" s="141">
        <v>8</v>
      </c>
      <c r="AB9" s="141"/>
      <c r="AC9" s="141">
        <v>8</v>
      </c>
      <c r="AD9" s="141">
        <v>8</v>
      </c>
      <c r="AE9" s="141">
        <v>8</v>
      </c>
      <c r="AF9" s="141">
        <v>8</v>
      </c>
      <c r="AG9" s="141">
        <v>8</v>
      </c>
      <c r="AH9" s="141">
        <v>8</v>
      </c>
      <c r="AI9" s="141"/>
      <c r="AJ9" s="141">
        <v>8</v>
      </c>
      <c r="AK9" s="247">
        <f>((SUM(F9:AJ9))/8)-(SUMIF($F$6:$AJ$6,"C.Nhật",F9:AJ9)/8)</f>
        <v>26</v>
      </c>
      <c r="AL9" s="247">
        <f>SUM(F10:AJ10)/8*1.5</f>
        <v>0</v>
      </c>
      <c r="AM9" s="249">
        <f>SUMIF($F$6:$AJ$6,"C.Nhật",$F9:$AJ10)/8*2</f>
        <v>0</v>
      </c>
      <c r="AN9" s="235">
        <f>SUM(AK9:AM10)</f>
        <v>26</v>
      </c>
      <c r="AO9" s="237">
        <v>0</v>
      </c>
      <c r="AP9" s="235"/>
      <c r="AQ9" s="235"/>
      <c r="AR9" s="235"/>
      <c r="AS9" s="239"/>
      <c r="AT9" s="21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48"/>
      <c r="AL10" s="248"/>
      <c r="AM10" s="250"/>
      <c r="AN10" s="236"/>
      <c r="AO10" s="238"/>
      <c r="AP10" s="236"/>
      <c r="AQ10" s="236"/>
      <c r="AR10" s="236"/>
      <c r="AS10" s="240"/>
      <c r="AT10" s="21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1"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>
        <v>8</v>
      </c>
      <c r="G11" s="141"/>
      <c r="H11" s="141">
        <v>8</v>
      </c>
      <c r="I11" s="141">
        <v>8</v>
      </c>
      <c r="J11" s="141">
        <v>8</v>
      </c>
      <c r="K11" s="141">
        <v>8</v>
      </c>
      <c r="L11" s="141">
        <v>8</v>
      </c>
      <c r="M11" s="141">
        <v>8</v>
      </c>
      <c r="N11" s="141"/>
      <c r="O11" s="141">
        <v>8</v>
      </c>
      <c r="P11" s="141">
        <v>8</v>
      </c>
      <c r="Q11" s="141">
        <v>8</v>
      </c>
      <c r="R11" s="141">
        <v>8</v>
      </c>
      <c r="S11" s="141">
        <v>8</v>
      </c>
      <c r="T11" s="141">
        <v>8</v>
      </c>
      <c r="U11" s="141"/>
      <c r="V11" s="141">
        <v>8</v>
      </c>
      <c r="W11" s="141">
        <v>8</v>
      </c>
      <c r="X11" s="141">
        <v>8</v>
      </c>
      <c r="Y11" s="141">
        <v>8</v>
      </c>
      <c r="Z11" s="141">
        <v>8</v>
      </c>
      <c r="AA11" s="141">
        <v>8</v>
      </c>
      <c r="AB11" s="141"/>
      <c r="AC11" s="141">
        <v>8</v>
      </c>
      <c r="AD11" s="141">
        <v>8</v>
      </c>
      <c r="AE11" s="141">
        <v>8</v>
      </c>
      <c r="AF11" s="141">
        <v>8</v>
      </c>
      <c r="AG11" s="141">
        <v>8</v>
      </c>
      <c r="AH11" s="141">
        <v>8</v>
      </c>
      <c r="AI11" s="141"/>
      <c r="AJ11" s="141">
        <v>8</v>
      </c>
      <c r="AK11" s="247">
        <f t="shared" ref="AK11" si="2">((SUM(F11:AJ11))/8)-(SUMIF($F$6:$AJ$6,"C.Nhật",F11:AJ11)/8)</f>
        <v>26</v>
      </c>
      <c r="AL11" s="247">
        <f t="shared" ref="AL11" si="3">SUM(F12:AJ12)/8*1.5</f>
        <v>0</v>
      </c>
      <c r="AM11" s="249">
        <f t="shared" ref="AM11:AM13" si="4">SUMIF($F$6:$AJ$6,"C.Nhật",$F11:$AJ12)/8*2</f>
        <v>0</v>
      </c>
      <c r="AN11" s="235">
        <f t="shared" ref="AN11" si="5">SUM(AK11:AM12)</f>
        <v>26</v>
      </c>
      <c r="AO11" s="237">
        <v>0</v>
      </c>
      <c r="AP11" s="235"/>
      <c r="AQ11" s="235"/>
      <c r="AR11" s="235"/>
      <c r="AS11" s="239"/>
      <c r="AT11" s="21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48"/>
      <c r="AL12" s="248"/>
      <c r="AM12" s="250"/>
      <c r="AN12" s="236"/>
      <c r="AO12" s="238"/>
      <c r="AP12" s="236"/>
      <c r="AQ12" s="236"/>
      <c r="AR12" s="236"/>
      <c r="AS12" s="240"/>
      <c r="AT12" s="21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1">
        <v>3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>
        <v>8</v>
      </c>
      <c r="G13" s="141"/>
      <c r="H13" s="141">
        <v>8</v>
      </c>
      <c r="I13" s="141">
        <v>8</v>
      </c>
      <c r="J13" s="141">
        <v>8</v>
      </c>
      <c r="K13" s="141">
        <v>8</v>
      </c>
      <c r="L13" s="141">
        <v>8</v>
      </c>
      <c r="M13" s="141">
        <v>8</v>
      </c>
      <c r="N13" s="141"/>
      <c r="O13" s="141">
        <v>8</v>
      </c>
      <c r="P13" s="141">
        <v>8</v>
      </c>
      <c r="Q13" s="141">
        <v>8</v>
      </c>
      <c r="R13" s="141">
        <v>8</v>
      </c>
      <c r="S13" s="141">
        <v>8</v>
      </c>
      <c r="T13" s="141">
        <v>8</v>
      </c>
      <c r="U13" s="141"/>
      <c r="V13" s="141">
        <v>8</v>
      </c>
      <c r="W13" s="141">
        <v>8</v>
      </c>
      <c r="X13" s="141">
        <v>8</v>
      </c>
      <c r="Y13" s="141">
        <v>8</v>
      </c>
      <c r="Z13" s="141">
        <v>8</v>
      </c>
      <c r="AA13" s="141">
        <v>8</v>
      </c>
      <c r="AB13" s="141"/>
      <c r="AC13" s="141">
        <v>8</v>
      </c>
      <c r="AD13" s="141">
        <v>8</v>
      </c>
      <c r="AE13" s="141">
        <v>8</v>
      </c>
      <c r="AF13" s="141">
        <v>8</v>
      </c>
      <c r="AG13" s="141">
        <v>8</v>
      </c>
      <c r="AH13" s="141">
        <v>8</v>
      </c>
      <c r="AI13" s="141"/>
      <c r="AJ13" s="141">
        <v>8</v>
      </c>
      <c r="AK13" s="247">
        <f t="shared" ref="AK13" si="6">((SUM(F13:AJ13))/8)-(SUMIF($F$6:$AJ$6,"C.Nhật",F13:AJ13)/8)</f>
        <v>26</v>
      </c>
      <c r="AL13" s="247">
        <f t="shared" ref="AL13" si="7">SUM(F14:AJ14)/8*1.5</f>
        <v>0</v>
      </c>
      <c r="AM13" s="249">
        <f t="shared" si="4"/>
        <v>0</v>
      </c>
      <c r="AN13" s="235">
        <f t="shared" ref="AN13" si="8">SUM(AK13:AM14)</f>
        <v>26</v>
      </c>
      <c r="AO13" s="237">
        <v>0</v>
      </c>
      <c r="AP13" s="235"/>
      <c r="AQ13" s="235"/>
      <c r="AR13" s="235"/>
      <c r="AS13" s="239"/>
      <c r="AT13" s="216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48"/>
      <c r="AL14" s="248"/>
      <c r="AM14" s="250"/>
      <c r="AN14" s="236"/>
      <c r="AO14" s="238"/>
      <c r="AP14" s="236"/>
      <c r="AQ14" s="236"/>
      <c r="AR14" s="236"/>
      <c r="AS14" s="240"/>
      <c r="AT14" s="216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>
        <v>8</v>
      </c>
      <c r="G16" s="141"/>
      <c r="H16" s="141">
        <v>8</v>
      </c>
      <c r="I16" s="141">
        <v>8</v>
      </c>
      <c r="J16" s="141">
        <v>8</v>
      </c>
      <c r="K16" s="141">
        <v>8</v>
      </c>
      <c r="L16" s="141">
        <v>8</v>
      </c>
      <c r="M16" s="141">
        <v>8</v>
      </c>
      <c r="N16" s="141"/>
      <c r="O16" s="141">
        <v>8</v>
      </c>
      <c r="P16" s="141">
        <v>8</v>
      </c>
      <c r="Q16" s="141">
        <v>8</v>
      </c>
      <c r="R16" s="141">
        <v>8</v>
      </c>
      <c r="S16" s="141">
        <v>8</v>
      </c>
      <c r="T16" s="141">
        <v>8</v>
      </c>
      <c r="U16" s="141"/>
      <c r="V16" s="141">
        <v>8</v>
      </c>
      <c r="W16" s="141">
        <v>8</v>
      </c>
      <c r="X16" s="141">
        <v>8</v>
      </c>
      <c r="Y16" s="141">
        <v>8</v>
      </c>
      <c r="Z16" s="141">
        <v>8</v>
      </c>
      <c r="AA16" s="141">
        <v>8</v>
      </c>
      <c r="AB16" s="141"/>
      <c r="AC16" s="141">
        <v>8</v>
      </c>
      <c r="AD16" s="141">
        <v>8</v>
      </c>
      <c r="AE16" s="141">
        <v>8</v>
      </c>
      <c r="AF16" s="141">
        <v>8</v>
      </c>
      <c r="AG16" s="141">
        <v>8</v>
      </c>
      <c r="AH16" s="141">
        <v>8</v>
      </c>
      <c r="AI16" s="141"/>
      <c r="AJ16" s="141">
        <v>8</v>
      </c>
      <c r="AK16" s="247">
        <f t="shared" ref="AK16" si="9">((SUM(F16:AJ16))/8)-(SUMIF($F$6:$AJ$6,"C.Nhật",F16:AJ16)/8)</f>
        <v>26</v>
      </c>
      <c r="AL16" s="247">
        <f t="shared" ref="AL16" si="10">SUM(F17:AJ17)/8*1.5</f>
        <v>0</v>
      </c>
      <c r="AM16" s="249">
        <f>SUMIF($F$6:$AJ$6,"C.Nhật",$F16:$AJ17)/8*2</f>
        <v>0</v>
      </c>
      <c r="AN16" s="235">
        <f>SUM(AK16:AM17)</f>
        <v>26</v>
      </c>
      <c r="AO16" s="237">
        <v>0</v>
      </c>
      <c r="AP16" s="235"/>
      <c r="AQ16" s="235"/>
      <c r="AR16" s="235"/>
      <c r="AS16" s="239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48"/>
      <c r="AL17" s="248"/>
      <c r="AM17" s="250"/>
      <c r="AN17" s="236"/>
      <c r="AO17" s="238"/>
      <c r="AP17" s="236"/>
      <c r="AQ17" s="236"/>
      <c r="AR17" s="236"/>
      <c r="AS17" s="240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1"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>
        <v>8</v>
      </c>
      <c r="G18" s="141"/>
      <c r="H18" s="141">
        <v>8</v>
      </c>
      <c r="I18" s="141">
        <v>8</v>
      </c>
      <c r="J18" s="141">
        <v>8</v>
      </c>
      <c r="K18" s="141">
        <v>8</v>
      </c>
      <c r="L18" s="141">
        <v>8</v>
      </c>
      <c r="M18" s="141">
        <v>8</v>
      </c>
      <c r="N18" s="141"/>
      <c r="O18" s="141">
        <v>8</v>
      </c>
      <c r="P18" s="141">
        <v>8</v>
      </c>
      <c r="Q18" s="141">
        <v>8</v>
      </c>
      <c r="R18" s="141">
        <v>8</v>
      </c>
      <c r="S18" s="141">
        <v>8</v>
      </c>
      <c r="T18" s="141">
        <v>8</v>
      </c>
      <c r="U18" s="141"/>
      <c r="V18" s="141">
        <v>8</v>
      </c>
      <c r="W18" s="141">
        <v>8</v>
      </c>
      <c r="X18" s="141">
        <v>8</v>
      </c>
      <c r="Y18" s="141">
        <v>8</v>
      </c>
      <c r="Z18" s="141">
        <v>8</v>
      </c>
      <c r="AA18" s="141">
        <v>8</v>
      </c>
      <c r="AB18" s="141"/>
      <c r="AC18" s="141">
        <v>8</v>
      </c>
      <c r="AD18" s="141">
        <v>8</v>
      </c>
      <c r="AE18" s="141">
        <v>8</v>
      </c>
      <c r="AF18" s="141">
        <v>8</v>
      </c>
      <c r="AG18" s="141">
        <v>8</v>
      </c>
      <c r="AH18" s="141">
        <v>8</v>
      </c>
      <c r="AI18" s="141"/>
      <c r="AJ18" s="141">
        <v>8</v>
      </c>
      <c r="AK18" s="247">
        <f t="shared" ref="AK18" si="11">((SUM(F18:AJ18))/8)-(SUMIF($F$6:$AJ$6,"C.Nhật",F18:AJ18)/8)</f>
        <v>26</v>
      </c>
      <c r="AL18" s="247">
        <f t="shared" ref="AL18" si="12">SUM(F19:AJ19)/8*1.5</f>
        <v>0</v>
      </c>
      <c r="AM18" s="249">
        <f>SUMIF($F$6:$AJ$6,"C.Nhật",$F18:$AJ19)/8*2</f>
        <v>0</v>
      </c>
      <c r="AN18" s="235">
        <f t="shared" ref="AN18" si="13">SUM(AK18:AM19)</f>
        <v>26</v>
      </c>
      <c r="AO18" s="237">
        <v>0</v>
      </c>
      <c r="AP18" s="235"/>
      <c r="AQ18" s="235"/>
      <c r="AR18" s="235"/>
      <c r="AS18" s="239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48"/>
      <c r="AL19" s="248"/>
      <c r="AM19" s="250"/>
      <c r="AN19" s="236"/>
      <c r="AO19" s="238"/>
      <c r="AP19" s="236"/>
      <c r="AQ19" s="236"/>
      <c r="AR19" s="236"/>
      <c r="AS19" s="240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1"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>
        <v>8</v>
      </c>
      <c r="G20" s="141"/>
      <c r="H20" s="141">
        <v>8</v>
      </c>
      <c r="I20" s="141">
        <v>8</v>
      </c>
      <c r="J20" s="141">
        <v>8</v>
      </c>
      <c r="K20" s="141">
        <v>8</v>
      </c>
      <c r="L20" s="141">
        <v>8</v>
      </c>
      <c r="M20" s="141">
        <v>8</v>
      </c>
      <c r="N20" s="141"/>
      <c r="O20" s="141">
        <v>8</v>
      </c>
      <c r="P20" s="141">
        <v>8</v>
      </c>
      <c r="Q20" s="141">
        <v>8</v>
      </c>
      <c r="R20" s="141">
        <v>8</v>
      </c>
      <c r="S20" s="141">
        <v>8</v>
      </c>
      <c r="T20" s="141">
        <v>8</v>
      </c>
      <c r="U20" s="141"/>
      <c r="V20" s="141">
        <v>8</v>
      </c>
      <c r="W20" s="141">
        <v>8</v>
      </c>
      <c r="X20" s="141">
        <v>8</v>
      </c>
      <c r="Y20" s="141">
        <v>8</v>
      </c>
      <c r="Z20" s="141">
        <v>8</v>
      </c>
      <c r="AA20" s="141">
        <v>8</v>
      </c>
      <c r="AB20" s="141"/>
      <c r="AC20" s="141">
        <v>8</v>
      </c>
      <c r="AD20" s="141">
        <v>8</v>
      </c>
      <c r="AE20" s="141">
        <v>8</v>
      </c>
      <c r="AF20" s="141">
        <v>8</v>
      </c>
      <c r="AG20" s="141">
        <v>8</v>
      </c>
      <c r="AH20" s="141">
        <v>8</v>
      </c>
      <c r="AI20" s="141"/>
      <c r="AJ20" s="141">
        <v>8</v>
      </c>
      <c r="AK20" s="247">
        <f t="shared" ref="AK20" si="14">((SUM(F20:AJ20))/8)-(SUMIF($F$6:$AJ$6,"C.Nhật",F20:AJ20)/8)</f>
        <v>26</v>
      </c>
      <c r="AL20" s="247">
        <f t="shared" ref="AL20" si="15">SUM(F21:AJ21)/8*1.5</f>
        <v>0</v>
      </c>
      <c r="AM20" s="249">
        <f>SUMIF($F$6:$AJ$6,"C.Nhật",$F20:$AJ21)/8*2</f>
        <v>0</v>
      </c>
      <c r="AN20" s="235">
        <f t="shared" ref="AN20" si="16">SUM(AK20:AM21)</f>
        <v>26</v>
      </c>
      <c r="AO20" s="237">
        <v>0</v>
      </c>
      <c r="AP20" s="235"/>
      <c r="AQ20" s="235"/>
      <c r="AR20" s="235"/>
      <c r="AS20" s="239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48"/>
      <c r="AL21" s="248"/>
      <c r="AM21" s="250"/>
      <c r="AN21" s="236"/>
      <c r="AO21" s="238"/>
      <c r="AP21" s="236"/>
      <c r="AQ21" s="236"/>
      <c r="AR21" s="236"/>
      <c r="AS21" s="240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1"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>
        <v>8</v>
      </c>
      <c r="G22" s="141"/>
      <c r="H22" s="141">
        <v>8</v>
      </c>
      <c r="I22" s="141">
        <v>8</v>
      </c>
      <c r="J22" s="141">
        <v>8</v>
      </c>
      <c r="K22" s="141">
        <v>8</v>
      </c>
      <c r="L22" s="141">
        <v>8</v>
      </c>
      <c r="M22" s="141">
        <v>8</v>
      </c>
      <c r="N22" s="141"/>
      <c r="O22" s="141">
        <v>8</v>
      </c>
      <c r="P22" s="141">
        <v>8</v>
      </c>
      <c r="Q22" s="141">
        <v>8</v>
      </c>
      <c r="R22" s="141">
        <v>8</v>
      </c>
      <c r="S22" s="141">
        <v>8</v>
      </c>
      <c r="T22" s="141">
        <v>8</v>
      </c>
      <c r="U22" s="141"/>
      <c r="V22" s="141">
        <v>8</v>
      </c>
      <c r="W22" s="141">
        <v>8</v>
      </c>
      <c r="X22" s="141">
        <v>8</v>
      </c>
      <c r="Y22" s="141">
        <v>8</v>
      </c>
      <c r="Z22" s="141">
        <v>8</v>
      </c>
      <c r="AA22" s="141">
        <v>8</v>
      </c>
      <c r="AB22" s="141"/>
      <c r="AC22" s="141">
        <v>8</v>
      </c>
      <c r="AD22" s="141">
        <v>8</v>
      </c>
      <c r="AE22" s="141">
        <v>8</v>
      </c>
      <c r="AF22" s="141">
        <v>8</v>
      </c>
      <c r="AG22" s="141">
        <v>8</v>
      </c>
      <c r="AH22" s="141">
        <v>8</v>
      </c>
      <c r="AI22" s="141"/>
      <c r="AJ22" s="141">
        <v>8</v>
      </c>
      <c r="AK22" s="247">
        <f t="shared" ref="AK22" si="17">((SUM(F22:AJ22))/8)-(SUMIF($F$6:$AJ$6,"C.Nhật",F22:AJ22)/8)</f>
        <v>26</v>
      </c>
      <c r="AL22" s="247">
        <f t="shared" ref="AL22" si="18">SUM(F23:AJ23)/8*1.5</f>
        <v>0</v>
      </c>
      <c r="AM22" s="249">
        <f>SUMIF($F$6:$AJ$6,"C.Nhật",$F22:$AJ23)/8*2</f>
        <v>0</v>
      </c>
      <c r="AN22" s="235">
        <f>SUM(AK22:AM23)</f>
        <v>26</v>
      </c>
      <c r="AO22" s="237">
        <v>0</v>
      </c>
      <c r="AP22" s="235"/>
      <c r="AQ22" s="235"/>
      <c r="AR22" s="235"/>
      <c r="AS22" s="239"/>
      <c r="AT22" s="213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48"/>
      <c r="AL23" s="248"/>
      <c r="AM23" s="250"/>
      <c r="AN23" s="236"/>
      <c r="AO23" s="238"/>
      <c r="AP23" s="236"/>
      <c r="AQ23" s="236"/>
      <c r="AR23" s="236"/>
      <c r="AS23" s="240"/>
      <c r="AT23" s="213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1"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>
        <v>8</v>
      </c>
      <c r="G24" s="141"/>
      <c r="H24" s="141">
        <v>8</v>
      </c>
      <c r="I24" s="141">
        <v>8</v>
      </c>
      <c r="J24" s="141">
        <v>8</v>
      </c>
      <c r="K24" s="141">
        <v>8</v>
      </c>
      <c r="L24" s="141">
        <v>8</v>
      </c>
      <c r="M24" s="141">
        <v>8</v>
      </c>
      <c r="N24" s="141"/>
      <c r="O24" s="141">
        <v>8</v>
      </c>
      <c r="P24" s="141">
        <v>8</v>
      </c>
      <c r="Q24" s="141">
        <v>8</v>
      </c>
      <c r="R24" s="141">
        <v>8</v>
      </c>
      <c r="S24" s="141">
        <v>8</v>
      </c>
      <c r="T24" s="141">
        <v>8</v>
      </c>
      <c r="U24" s="141"/>
      <c r="V24" s="141">
        <v>8</v>
      </c>
      <c r="W24" s="141">
        <v>8</v>
      </c>
      <c r="X24" s="141">
        <v>8</v>
      </c>
      <c r="Y24" s="141">
        <v>8</v>
      </c>
      <c r="Z24" s="141">
        <v>8</v>
      </c>
      <c r="AA24" s="141">
        <v>8</v>
      </c>
      <c r="AB24" s="141"/>
      <c r="AC24" s="141">
        <v>8</v>
      </c>
      <c r="AD24" s="141">
        <v>8</v>
      </c>
      <c r="AE24" s="141">
        <v>8</v>
      </c>
      <c r="AF24" s="141">
        <v>8</v>
      </c>
      <c r="AG24" s="141">
        <v>8</v>
      </c>
      <c r="AH24" s="141">
        <v>8</v>
      </c>
      <c r="AI24" s="141"/>
      <c r="AJ24" s="141">
        <v>8</v>
      </c>
      <c r="AK24" s="247">
        <f t="shared" ref="AK24" si="19">((SUM(F24:AJ24))/8)-(SUMIF($F$6:$AJ$6,"C.Nhật",F24:AJ24)/8)</f>
        <v>26</v>
      </c>
      <c r="AL24" s="247">
        <f t="shared" ref="AL24" si="20">SUM(F25:AJ25)/8*1.5</f>
        <v>0</v>
      </c>
      <c r="AM24" s="249">
        <f>SUMIF($F$6:$AJ$6,"C.Nhật",$F24:$AJ25)/8*2</f>
        <v>0</v>
      </c>
      <c r="AN24" s="235">
        <f t="shared" ref="AN24" si="21">SUM(AK24:AM25)</f>
        <v>26</v>
      </c>
      <c r="AO24" s="237">
        <v>0</v>
      </c>
      <c r="AP24" s="235"/>
      <c r="AQ24" s="235"/>
      <c r="AR24" s="235"/>
      <c r="AS24" s="239"/>
      <c r="AT24" s="213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48"/>
      <c r="AL25" s="248"/>
      <c r="AM25" s="250"/>
      <c r="AN25" s="236"/>
      <c r="AO25" s="238"/>
      <c r="AP25" s="236"/>
      <c r="AQ25" s="236"/>
      <c r="AR25" s="236"/>
      <c r="AS25" s="240"/>
      <c r="AT25" s="213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1"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>
        <v>8</v>
      </c>
      <c r="G26" s="141"/>
      <c r="H26" s="141">
        <v>8</v>
      </c>
      <c r="I26" s="141">
        <v>8</v>
      </c>
      <c r="J26" s="141">
        <v>8</v>
      </c>
      <c r="K26" s="141">
        <v>8</v>
      </c>
      <c r="L26" s="141">
        <v>8</v>
      </c>
      <c r="M26" s="141">
        <v>8</v>
      </c>
      <c r="N26" s="141"/>
      <c r="O26" s="141">
        <v>8</v>
      </c>
      <c r="P26" s="141">
        <v>8</v>
      </c>
      <c r="Q26" s="141">
        <v>8</v>
      </c>
      <c r="R26" s="141">
        <v>8</v>
      </c>
      <c r="S26" s="141">
        <v>8</v>
      </c>
      <c r="T26" s="141">
        <v>8</v>
      </c>
      <c r="U26" s="141"/>
      <c r="V26" s="141">
        <v>8</v>
      </c>
      <c r="W26" s="141">
        <v>8</v>
      </c>
      <c r="X26" s="141">
        <v>8</v>
      </c>
      <c r="Y26" s="141">
        <v>8</v>
      </c>
      <c r="Z26" s="141">
        <v>8</v>
      </c>
      <c r="AA26" s="141">
        <v>8</v>
      </c>
      <c r="AB26" s="141"/>
      <c r="AC26" s="141">
        <v>8</v>
      </c>
      <c r="AD26" s="141">
        <v>8</v>
      </c>
      <c r="AE26" s="141">
        <v>8</v>
      </c>
      <c r="AF26" s="141">
        <v>8</v>
      </c>
      <c r="AG26" s="141">
        <v>8</v>
      </c>
      <c r="AH26" s="141">
        <v>8</v>
      </c>
      <c r="AI26" s="141"/>
      <c r="AJ26" s="141">
        <v>8</v>
      </c>
      <c r="AK26" s="247">
        <f t="shared" ref="AK26" si="22">((SUM(F26:AJ26))/8)-(SUMIF($F$6:$AJ$6,"C.Nhật",F26:AJ26)/8)</f>
        <v>26</v>
      </c>
      <c r="AL26" s="247">
        <f t="shared" ref="AL26" si="23">SUM(F27:AJ27)/8*1.5</f>
        <v>0</v>
      </c>
      <c r="AM26" s="249">
        <f>SUMIF($F$6:$AJ$6,"C.Nhật",$F26:$AJ27)/8*2</f>
        <v>0</v>
      </c>
      <c r="AN26" s="235">
        <f t="shared" ref="AN26" si="24">SUM(AK26:AM27)</f>
        <v>26</v>
      </c>
      <c r="AO26" s="237">
        <v>0</v>
      </c>
      <c r="AP26" s="235"/>
      <c r="AQ26" s="235"/>
      <c r="AR26" s="235"/>
      <c r="AS26" s="239"/>
      <c r="AT26" s="216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48"/>
      <c r="AL27" s="248"/>
      <c r="AM27" s="250"/>
      <c r="AN27" s="236"/>
      <c r="AO27" s="238"/>
      <c r="AP27" s="236"/>
      <c r="AQ27" s="236"/>
      <c r="AR27" s="236"/>
      <c r="AS27" s="240"/>
      <c r="AT27" s="216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91" s="71" customFormat="1" ht="12.75">
      <c r="A35" s="2"/>
      <c r="B35" s="2" t="s">
        <v>0</v>
      </c>
      <c r="C35" s="2"/>
      <c r="D35" s="211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91" s="71" customFormat="1" ht="12.75">
      <c r="A36" s="2"/>
      <c r="B36" s="2"/>
      <c r="C36" s="2" t="s">
        <v>35</v>
      </c>
      <c r="D36" s="211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1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122"/>
      <c r="AK39" s="2"/>
      <c r="AL39" s="2"/>
      <c r="AM39" s="98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1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122"/>
      <c r="AK40" s="2"/>
      <c r="AL40" s="2"/>
      <c r="AM40" s="98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1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122"/>
      <c r="AK41" s="2"/>
      <c r="AL41" s="2"/>
      <c r="AM41" s="98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1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122"/>
      <c r="AK42" s="2"/>
      <c r="AL42" s="2"/>
      <c r="AM42" s="98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1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122"/>
      <c r="AK43" s="2"/>
      <c r="AL43" s="2"/>
      <c r="AM43" s="98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1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122"/>
      <c r="AK44" s="2"/>
      <c r="AL44" s="2"/>
      <c r="AM44" s="98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R13:AR14"/>
    <mergeCell ref="AS13:AS14"/>
    <mergeCell ref="AM26:AM27"/>
    <mergeCell ref="AN26:AN27"/>
    <mergeCell ref="AO26:AO27"/>
    <mergeCell ref="AP26:AP27"/>
    <mergeCell ref="AQ26:AQ27"/>
    <mergeCell ref="A26:A27"/>
    <mergeCell ref="B26:B27"/>
    <mergeCell ref="C26:C27"/>
    <mergeCell ref="D26:D27"/>
    <mergeCell ref="AK26:AK27"/>
    <mergeCell ref="A13:A14"/>
    <mergeCell ref="B13:B14"/>
    <mergeCell ref="C13:C14"/>
    <mergeCell ref="D13:D14"/>
    <mergeCell ref="AK13:AK14"/>
    <mergeCell ref="AL13:AL14"/>
    <mergeCell ref="AM13:AM14"/>
    <mergeCell ref="AN13:AN14"/>
    <mergeCell ref="AO13:AO14"/>
    <mergeCell ref="AL26:AL27"/>
    <mergeCell ref="AR22:AR23"/>
    <mergeCell ref="AS22:AS23"/>
    <mergeCell ref="A24:A25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O22:AO23"/>
    <mergeCell ref="A22:A23"/>
    <mergeCell ref="B22:B23"/>
    <mergeCell ref="AS24:AS25"/>
    <mergeCell ref="AM24:AM25"/>
    <mergeCell ref="AN24:AN25"/>
    <mergeCell ref="AO24:AO25"/>
    <mergeCell ref="AP24:AP25"/>
    <mergeCell ref="AQ24:AQ25"/>
    <mergeCell ref="AR24:AR25"/>
    <mergeCell ref="AR26:AR27"/>
    <mergeCell ref="AS26:AS27"/>
    <mergeCell ref="AO11:AO12"/>
    <mergeCell ref="C22:C23"/>
    <mergeCell ref="D22:D23"/>
    <mergeCell ref="AK22:AK23"/>
    <mergeCell ref="AP11:AP12"/>
    <mergeCell ref="AQ11:AQ12"/>
    <mergeCell ref="AL16:AL17"/>
    <mergeCell ref="AM16:AM17"/>
    <mergeCell ref="AN16:AN17"/>
    <mergeCell ref="AO16:AO17"/>
    <mergeCell ref="AP16:AP17"/>
    <mergeCell ref="AQ16:AQ17"/>
    <mergeCell ref="AL20:AL21"/>
    <mergeCell ref="AM20:AM21"/>
    <mergeCell ref="AN20:AN21"/>
    <mergeCell ref="AO20:AO21"/>
    <mergeCell ref="AP20:AP21"/>
    <mergeCell ref="AP22:AP23"/>
    <mergeCell ref="AQ22:AQ23"/>
    <mergeCell ref="AQ20:AQ21"/>
    <mergeCell ref="C16:C17"/>
    <mergeCell ref="D16:D17"/>
    <mergeCell ref="AP13:AP14"/>
    <mergeCell ref="AQ13:AQ14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K16:AK17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11:A12"/>
    <mergeCell ref="B11:B12"/>
    <mergeCell ref="C11:C12"/>
    <mergeCell ref="D11:D12"/>
    <mergeCell ref="AK11:AK12"/>
    <mergeCell ref="AR11:AR12"/>
    <mergeCell ref="AS11:AS12"/>
    <mergeCell ref="AL11:AL12"/>
    <mergeCell ref="AM11:AM12"/>
    <mergeCell ref="AN11:AN12"/>
    <mergeCell ref="AR20:AR21"/>
    <mergeCell ref="AS20:AS21"/>
    <mergeCell ref="A20:A21"/>
    <mergeCell ref="B20:B21"/>
    <mergeCell ref="C20:C21"/>
    <mergeCell ref="D20:D21"/>
    <mergeCell ref="AK20:AK21"/>
    <mergeCell ref="AR16:AR17"/>
    <mergeCell ref="AS16:AS17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16:A17"/>
    <mergeCell ref="B16:B17"/>
  </mergeCells>
  <conditionalFormatting sqref="F5:AJ6 F9:AJ14">
    <cfRule type="expression" dxfId="5" priority="28" stopIfTrue="1">
      <formula>IF(WEEKDAY(F$5)=1,TRUE,FALSE)</formula>
    </cfRule>
  </conditionalFormatting>
  <conditionalFormatting sqref="F9:AJ14">
    <cfRule type="expression" dxfId="4" priority="27" stopIfTrue="1">
      <formula>IF(WEEKDAY(F$5)=1,TRUE,FALSE)</formula>
    </cfRule>
  </conditionalFormatting>
  <conditionalFormatting sqref="F16:AJ21">
    <cfRule type="expression" dxfId="3" priority="4" stopIfTrue="1">
      <formula>IF(WEEKDAY(F$5)=1,TRUE,FALSE)</formula>
    </cfRule>
  </conditionalFormatting>
  <conditionalFormatting sqref="F16:AJ21">
    <cfRule type="expression" dxfId="2" priority="3" stopIfTrue="1">
      <formula>IF(WEEKDAY(F$5)=1,TRUE,FALSE)</formula>
    </cfRule>
  </conditionalFormatting>
  <conditionalFormatting sqref="F22:AJ27">
    <cfRule type="expression" dxfId="1" priority="2" stopIfTrue="1">
      <formula>IF(WEEKDAY(F$5)=1,TRUE,FALSE)</formula>
    </cfRule>
  </conditionalFormatting>
  <conditionalFormatting sqref="F22:AJ27">
    <cfRule type="expression" dxfId="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8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14" activeCellId="1" sqref="O23 O14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10.140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14"/>
      <c r="C1" s="214"/>
      <c r="D1" s="268" t="str">
        <f>"BẢNG THANH TOÁN LƯƠNG THÁNG"&amp;" "&amp;TEXT($E$4,"mm")&amp;" / "&amp;TEXT($E$4,"yyyy")</f>
        <v>BẢNG THANH TOÁN LƯƠNG THÁNG 12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14"/>
      <c r="C2" s="214"/>
      <c r="D2" s="214"/>
      <c r="E2" s="79"/>
      <c r="F2" s="214"/>
      <c r="G2" s="214"/>
      <c r="H2" s="214"/>
      <c r="I2" s="214"/>
      <c r="J2" s="80"/>
      <c r="K2" s="214"/>
      <c r="L2" s="214"/>
      <c r="M2" s="214"/>
      <c r="N2" s="214"/>
      <c r="O2" s="214"/>
      <c r="P2" s="57"/>
      <c r="Q2" s="78">
        <f>MAX(F10:F23)</f>
        <v>26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14"/>
      <c r="C3" s="214"/>
      <c r="D3" s="214"/>
      <c r="E3" s="79"/>
      <c r="F3" s="214"/>
      <c r="G3" s="214"/>
      <c r="H3" s="214"/>
      <c r="I3" s="214"/>
      <c r="J3" s="80"/>
      <c r="K3" s="214"/>
      <c r="L3" s="214"/>
      <c r="M3" s="214"/>
      <c r="N3" s="214"/>
      <c r="O3" s="214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-12'!$E$4</f>
        <v>41244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215" t="s">
        <v>29</v>
      </c>
      <c r="G7" s="212" t="s">
        <v>14</v>
      </c>
      <c r="H7" s="215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36">
        <v>1</v>
      </c>
      <c r="B10" s="139" t="s">
        <v>60</v>
      </c>
      <c r="C10" s="87" t="str">
        <f t="shared" ref="C10:C11" si="0">VLOOKUP(B10,DS,2,0)</f>
        <v>Lê Kim Ngọc Thảo</v>
      </c>
      <c r="D10" s="114" t="str">
        <f t="shared" ref="D10:D11" si="1">VLOOKUP(B10,DS,3,0)</f>
        <v>Văn Phòng</v>
      </c>
      <c r="E10" s="88">
        <f t="shared" ref="E10:E11" si="2">VLOOKUP(B10,DS,4,0)</f>
        <v>3200000</v>
      </c>
      <c r="F10" s="90">
        <f>VLOOKUP(B10,'CC -12'!$B$8:$AS$27,36,0)</f>
        <v>26</v>
      </c>
      <c r="G10" s="143">
        <f>ROUND(E10/$Q$2*F10,0)</f>
        <v>3200000</v>
      </c>
      <c r="H10" s="90">
        <f>(VLOOKUP(B10,'CC -12'!$B$8:$AS$27,37,0)+VLOOKUP(B10,'CC -12'!$B$8:$AS$27,38,0))</f>
        <v>0</v>
      </c>
      <c r="I10" s="143">
        <f>ROUND(E10/$Q$2*H10,0)</f>
        <v>0</v>
      </c>
      <c r="J10" s="91">
        <f t="shared" ref="J10:K11" si="3">F10+H10</f>
        <v>26</v>
      </c>
      <c r="K10" s="37">
        <f>G10+I10</f>
        <v>3200000</v>
      </c>
      <c r="L10" s="88">
        <v>375000</v>
      </c>
      <c r="M10" s="38">
        <f t="shared" ref="M10:M11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36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-12'!$B$8:$AS$27,36,0)</f>
        <v>26</v>
      </c>
      <c r="G11" s="143">
        <f>ROUND(E11/$Q$2*F11,0)</f>
        <v>2500000</v>
      </c>
      <c r="H11" s="90">
        <f>(VLOOKUP(B11,'CC -12'!$B$8:$AS$27,37,0)+VLOOKUP(B11,'CC -12'!$B$8:$AS$27,38,0))</f>
        <v>0</v>
      </c>
      <c r="I11" s="143">
        <f>ROUND(E11/$Q$2*H11,0)</f>
        <v>0</v>
      </c>
      <c r="J11" s="91">
        <f t="shared" si="3"/>
        <v>26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36">
        <v>3</v>
      </c>
      <c r="B12" s="139" t="s">
        <v>71</v>
      </c>
      <c r="C12" s="87" t="str">
        <f t="shared" ref="C12" si="6">VLOOKUP(B12,DS,2,0)</f>
        <v>Trần Hòa Toản</v>
      </c>
      <c r="D12" s="114" t="str">
        <f t="shared" ref="D12" si="7">VLOOKUP(B12,DS,3,0)</f>
        <v>Tài xế</v>
      </c>
      <c r="E12" s="88">
        <f t="shared" ref="E12" si="8">VLOOKUP(B12,DS,4,0)</f>
        <v>2500000</v>
      </c>
      <c r="F12" s="90">
        <f>VLOOKUP(B12,'CC -12'!$B$8:$AS$27,36,0)</f>
        <v>26</v>
      </c>
      <c r="G12" s="143">
        <f>ROUND(E12/$Q$2*F12,0)</f>
        <v>2500000</v>
      </c>
      <c r="H12" s="90">
        <f>(VLOOKUP(B12,'CC -12'!$B$8:$AS$27,37,0)+VLOOKUP(B12,'CC -12'!$B$8:$AS$27,38,0))</f>
        <v>0</v>
      </c>
      <c r="I12" s="143">
        <f>ROUND(E12/$Q$2*H12,0)</f>
        <v>0</v>
      </c>
      <c r="J12" s="91">
        <f t="shared" ref="J12" si="9">F12+H12</f>
        <v>26</v>
      </c>
      <c r="K12" s="37">
        <f t="shared" ref="K12" si="10">G12+I12</f>
        <v>2500000</v>
      </c>
      <c r="L12" s="88">
        <v>375000</v>
      </c>
      <c r="M12" s="38">
        <f t="shared" ref="M12" si="11">K12+L12</f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0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SUM(E9:E13)</f>
        <v>8200000</v>
      </c>
      <c r="F14" s="138"/>
      <c r="G14" s="138">
        <f t="shared" ref="G14:O14" si="12">SUM(G9:G13)</f>
        <v>8200000</v>
      </c>
      <c r="H14" s="138"/>
      <c r="I14" s="138">
        <f t="shared" si="12"/>
        <v>0</v>
      </c>
      <c r="J14" s="138"/>
      <c r="K14" s="138">
        <f t="shared" si="12"/>
        <v>8200000</v>
      </c>
      <c r="L14" s="138">
        <f t="shared" si="12"/>
        <v>1125000</v>
      </c>
      <c r="M14" s="138">
        <f t="shared" si="12"/>
        <v>9325000</v>
      </c>
      <c r="N14" s="138">
        <f t="shared" si="12"/>
        <v>0</v>
      </c>
      <c r="O14" s="138">
        <f t="shared" si="12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36">
        <v>1</v>
      </c>
      <c r="B16" s="139" t="s">
        <v>62</v>
      </c>
      <c r="C16" s="87" t="str">
        <f t="shared" ref="C16" si="13">VLOOKUP(B16,DS,2,0)</f>
        <v>Bùi Trường Giang</v>
      </c>
      <c r="D16" s="114" t="str">
        <f t="shared" ref="D16" si="14">VLOOKUP(B16,DS,3,0)</f>
        <v>Thợ in</v>
      </c>
      <c r="E16" s="88">
        <f t="shared" ref="E16" si="15">VLOOKUP(B16,DS,4,0)</f>
        <v>2000000</v>
      </c>
      <c r="F16" s="90">
        <f>VLOOKUP(B16,'CC -12'!$B$8:$AS$27,36,0)</f>
        <v>26</v>
      </c>
      <c r="G16" s="143">
        <f>ROUND(E16/$Q$2*F16,0)</f>
        <v>2000000</v>
      </c>
      <c r="H16" s="90">
        <f>(VLOOKUP(B16,'CC -12'!$B$8:$AS$27,37,0)+VLOOKUP(B16,'CC -12'!$B$8:$AS$27,38,0))</f>
        <v>0</v>
      </c>
      <c r="I16" s="143">
        <f>ROUND(E16/$Q$2*H16,0)</f>
        <v>0</v>
      </c>
      <c r="J16" s="144">
        <f t="shared" ref="J16:K16" si="16">F16+H16</f>
        <v>26</v>
      </c>
      <c r="K16" s="37">
        <f t="shared" si="16"/>
        <v>2000000</v>
      </c>
      <c r="L16" s="88">
        <v>375000</v>
      </c>
      <c r="M16" s="38">
        <f t="shared" ref="M16" si="17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36">
        <v>2</v>
      </c>
      <c r="B17" s="139" t="s">
        <v>63</v>
      </c>
      <c r="C17" s="87" t="str">
        <f t="shared" ref="C17:C21" si="18">VLOOKUP(B17,DS,2,0)</f>
        <v>Huỳnh Thanh Tùng</v>
      </c>
      <c r="D17" s="114" t="str">
        <f t="shared" ref="D17:D21" si="19">VLOOKUP(B17,DS,3,0)</f>
        <v>Thợ đóng - xả</v>
      </c>
      <c r="E17" s="88">
        <f t="shared" ref="E17:E21" si="20">VLOOKUP(B17,DS,4,0)</f>
        <v>2000000</v>
      </c>
      <c r="F17" s="90">
        <f>VLOOKUP(B17,'CC -12'!$B$8:$AS$27,36,0)</f>
        <v>26</v>
      </c>
      <c r="G17" s="143">
        <f>ROUND(E17/$Q$2*F17,0)</f>
        <v>2000000</v>
      </c>
      <c r="H17" s="90">
        <f>(VLOOKUP(B17,'CC -12'!$B$8:$AS$27,37,0)+VLOOKUP(B17,'CC -12'!$B$8:$AS$27,38,0))</f>
        <v>0</v>
      </c>
      <c r="I17" s="143">
        <f>ROUND(E17/$Q$2*H17,0)</f>
        <v>0</v>
      </c>
      <c r="J17" s="144">
        <f t="shared" ref="J17:J21" si="21">F17+H17</f>
        <v>26</v>
      </c>
      <c r="K17" s="37">
        <f t="shared" ref="K17:K21" si="22">G17+I17</f>
        <v>2000000</v>
      </c>
      <c r="L17" s="88">
        <v>375000</v>
      </c>
      <c r="M17" s="38">
        <f t="shared" ref="M17:M21" si="23">K17+L17</f>
        <v>2375000</v>
      </c>
      <c r="N17" s="37"/>
      <c r="O17" s="43">
        <f t="shared" ref="O17:O21" si="24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36">
        <v>3</v>
      </c>
      <c r="B18" s="139" t="s">
        <v>64</v>
      </c>
      <c r="C18" s="87" t="str">
        <f t="shared" si="18"/>
        <v>Danh Sà Phép</v>
      </c>
      <c r="D18" s="114" t="str">
        <f t="shared" si="19"/>
        <v>Công nhân</v>
      </c>
      <c r="E18" s="88">
        <f t="shared" si="20"/>
        <v>1800000</v>
      </c>
      <c r="F18" s="90">
        <f>VLOOKUP(B18,'CC -12'!$B$8:$AS$27,36,0)</f>
        <v>26</v>
      </c>
      <c r="G18" s="143">
        <f>ROUND(E18/$Q$2*F18,0)</f>
        <v>1800000</v>
      </c>
      <c r="H18" s="90">
        <f>(VLOOKUP(B18,'CC -12'!$B$8:$AS$27,37,0)+VLOOKUP(B18,'CC -12'!$B$8:$AS$27,38,0))</f>
        <v>0</v>
      </c>
      <c r="I18" s="143">
        <f>ROUND(E18/$Q$2*H18,0)</f>
        <v>0</v>
      </c>
      <c r="J18" s="144">
        <f t="shared" si="21"/>
        <v>26</v>
      </c>
      <c r="K18" s="37">
        <f t="shared" si="22"/>
        <v>1800000</v>
      </c>
      <c r="L18" s="88">
        <v>375000</v>
      </c>
      <c r="M18" s="38">
        <f t="shared" si="23"/>
        <v>2175000</v>
      </c>
      <c r="N18" s="37"/>
      <c r="O18" s="43">
        <f t="shared" si="24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36">
        <v>4</v>
      </c>
      <c r="B19" s="139" t="s">
        <v>65</v>
      </c>
      <c r="C19" s="87" t="str">
        <f t="shared" si="18"/>
        <v>Phan Thị Sương</v>
      </c>
      <c r="D19" s="114" t="str">
        <f t="shared" si="19"/>
        <v>Công nhân</v>
      </c>
      <c r="E19" s="88">
        <f t="shared" si="20"/>
        <v>1800000</v>
      </c>
      <c r="F19" s="90">
        <f>VLOOKUP(B19,'CC -12'!$B$8:$AS$27,36,0)</f>
        <v>26</v>
      </c>
      <c r="G19" s="143">
        <f>ROUND(E19/$Q$2*F19,0)</f>
        <v>1800000</v>
      </c>
      <c r="H19" s="90">
        <f>(VLOOKUP(B19,'CC -12'!$B$8:$AS$27,37,0)+VLOOKUP(B19,'CC -12'!$B$8:$AS$27,38,0))</f>
        <v>0</v>
      </c>
      <c r="I19" s="143">
        <f>ROUND(E19/$Q$2*H19,0)</f>
        <v>0</v>
      </c>
      <c r="J19" s="144">
        <f t="shared" si="21"/>
        <v>26</v>
      </c>
      <c r="K19" s="37">
        <f t="shared" si="22"/>
        <v>1800000</v>
      </c>
      <c r="L19" s="88">
        <v>375000</v>
      </c>
      <c r="M19" s="38">
        <f t="shared" si="23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36">
        <v>5</v>
      </c>
      <c r="B20" s="139" t="s">
        <v>66</v>
      </c>
      <c r="C20" s="87" t="str">
        <f t="shared" si="18"/>
        <v>Dương Văn Em</v>
      </c>
      <c r="D20" s="114" t="str">
        <f t="shared" si="19"/>
        <v>Công nhân</v>
      </c>
      <c r="E20" s="88">
        <f t="shared" si="20"/>
        <v>1800000</v>
      </c>
      <c r="F20" s="90">
        <f>VLOOKUP(B20,'CC -12'!$B$8:$AS$27,36,0)</f>
        <v>26</v>
      </c>
      <c r="G20" s="143">
        <f>ROUND(E20/$Q$2*F20,0)</f>
        <v>1800000</v>
      </c>
      <c r="H20" s="90">
        <f>(VLOOKUP(B20,'CC -12'!$B$8:$AS$27,37,0)+VLOOKUP(B20,'CC -12'!$B$8:$AS$27,38,0))</f>
        <v>0</v>
      </c>
      <c r="I20" s="143">
        <f>ROUND(E20/$Q$2*H20,0)</f>
        <v>0</v>
      </c>
      <c r="J20" s="144">
        <f t="shared" si="21"/>
        <v>26</v>
      </c>
      <c r="K20" s="37">
        <f t="shared" si="22"/>
        <v>1800000</v>
      </c>
      <c r="L20" s="88">
        <v>375000</v>
      </c>
      <c r="M20" s="38">
        <f t="shared" si="23"/>
        <v>2175000</v>
      </c>
      <c r="N20" s="37"/>
      <c r="O20" s="43">
        <f t="shared" si="24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36">
        <v>6</v>
      </c>
      <c r="B21" s="139" t="s">
        <v>67</v>
      </c>
      <c r="C21" s="87" t="str">
        <f t="shared" si="18"/>
        <v>Lý Thanh Hải</v>
      </c>
      <c r="D21" s="114" t="str">
        <f t="shared" si="19"/>
        <v>Công nhân</v>
      </c>
      <c r="E21" s="88">
        <f t="shared" si="20"/>
        <v>1800000</v>
      </c>
      <c r="F21" s="90">
        <f>VLOOKUP(B21,'CC -12'!$B$8:$AS$27,36,0)</f>
        <v>26</v>
      </c>
      <c r="G21" s="143">
        <f>ROUND(E21/$Q$2*F21,0)</f>
        <v>1800000</v>
      </c>
      <c r="H21" s="90">
        <f>(VLOOKUP(B21,'CC -12'!$B$8:$AS$27,37,0)+VLOOKUP(B21,'CC -12'!$B$8:$AS$27,38,0))</f>
        <v>0</v>
      </c>
      <c r="I21" s="143">
        <f>ROUND(E21/$Q$2*H21,0)</f>
        <v>0</v>
      </c>
      <c r="J21" s="144">
        <f t="shared" si="21"/>
        <v>26</v>
      </c>
      <c r="K21" s="37">
        <f t="shared" si="22"/>
        <v>1800000</v>
      </c>
      <c r="L21" s="88">
        <v>375000</v>
      </c>
      <c r="M21" s="38">
        <f t="shared" si="23"/>
        <v>2175000</v>
      </c>
      <c r="N21" s="37"/>
      <c r="O21" s="43">
        <f t="shared" si="24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39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>SUM(G15:G22)</f>
        <v>11200000</v>
      </c>
      <c r="H23" s="138"/>
      <c r="I23" s="138">
        <f>SUM(I15:I22)</f>
        <v>0</v>
      </c>
      <c r="J23" s="138"/>
      <c r="K23" s="138">
        <f t="shared" ref="K23:O23" si="25">SUM(K15:K22)</f>
        <v>11200000</v>
      </c>
      <c r="L23" s="138">
        <f t="shared" si="25"/>
        <v>2250000</v>
      </c>
      <c r="M23" s="138">
        <f t="shared" si="25"/>
        <v>13450000</v>
      </c>
      <c r="N23" s="138">
        <f t="shared" si="25"/>
        <v>0</v>
      </c>
      <c r="O23" s="138">
        <f t="shared" si="25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12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E5:I6 D23 L5 L26 J6:K7 L7 A29:P62 Q35:Q62 N22:O22 R29:IG62 J22:L22 AB15:IG15 R14:IG14 D14 S10:S13 AB5:IG13 A10:B14 A63:IG65330 N10:O13 O16:O21" name="Range1"/>
    <protectedRange password="CC78" sqref="F7:H7" name="Range1_4"/>
    <protectedRange password="CC78" sqref="R26:IG27 O26:P27 E26:I27" name="Range1_1_1"/>
    <protectedRange password="CC78" sqref="Q1 S1:IG3 R4:IG4 N2:O3 T5:AA13 Q22:Q34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A14:D14"/>
    <mergeCell ref="A23:D23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tabSelected="1" zoomScaleNormal="70" workbookViewId="0">
      <pane xSplit="3" ySplit="8" topLeftCell="D9" activePane="bottomRight" state="frozen"/>
      <selection activeCell="A2" sqref="A2:A3"/>
      <selection pane="topRight" activeCell="A2" sqref="A2:A3"/>
      <selection pane="bottomLeft" activeCell="A2" sqref="A2:A3"/>
      <selection pane="bottomRight" activeCell="O23" activeCellId="1" sqref="O14 O23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8.8554687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21"/>
      <c r="C1" s="221"/>
      <c r="D1" s="268" t="str">
        <f>"BẢNG THANH TOÁN LƯƠNG THÁNG"&amp;" "&amp;TEXT($E$4,"mm")&amp;" / "&amp;TEXT($E$4,"yyyy")</f>
        <v>BẢNG THANH TOÁN LƯƠNG THÁNG 01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21"/>
      <c r="C2" s="221"/>
      <c r="D2" s="221"/>
      <c r="E2" s="79"/>
      <c r="F2" s="221"/>
      <c r="G2" s="221"/>
      <c r="H2" s="221"/>
      <c r="I2" s="221"/>
      <c r="J2" s="80"/>
      <c r="K2" s="221"/>
      <c r="L2" s="221"/>
      <c r="M2" s="221"/>
      <c r="N2" s="221"/>
      <c r="O2" s="221"/>
      <c r="P2" s="57"/>
      <c r="Q2" s="78">
        <f>MAX(F10:F23)</f>
        <v>25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21"/>
      <c r="C3" s="221"/>
      <c r="D3" s="221"/>
      <c r="E3" s="79"/>
      <c r="F3" s="221"/>
      <c r="G3" s="221"/>
      <c r="H3" s="221"/>
      <c r="I3" s="221"/>
      <c r="J3" s="80"/>
      <c r="K3" s="221"/>
      <c r="L3" s="221"/>
      <c r="M3" s="221"/>
      <c r="N3" s="221"/>
      <c r="O3" s="221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-1'!$E$4</f>
        <v>40909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220" t="s">
        <v>29</v>
      </c>
      <c r="G7" s="218" t="s">
        <v>14</v>
      </c>
      <c r="H7" s="220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-1'!$B$9:$AS$28,36,0)</f>
        <v>25</v>
      </c>
      <c r="G10" s="143">
        <f>ROUND(E10/$Q$2*F10,0)</f>
        <v>3200000</v>
      </c>
      <c r="H10" s="90">
        <f>(VLOOKUP(B10,'CC -1'!$B$9:$AS$28,37,0)+VLOOKUP(B10,'CC -1'!$B$9:$AS$28,38,0))</f>
        <v>0</v>
      </c>
      <c r="I10" s="143">
        <f>ROUND(E10/$Q$2*H10,0)</f>
        <v>0</v>
      </c>
      <c r="J10" s="91">
        <f t="shared" ref="J10:K12" si="3">F10+H10</f>
        <v>25</v>
      </c>
      <c r="K10" s="37">
        <f>G10+I10</f>
        <v>3200000</v>
      </c>
      <c r="L10" s="88">
        <f t="shared" ref="L10:L12" si="4">+F10*15000</f>
        <v>375000</v>
      </c>
      <c r="M10" s="38">
        <f t="shared" ref="M10:M12" si="5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-1'!$B$9:$AS$28,36,0)</f>
        <v>25</v>
      </c>
      <c r="G11" s="143">
        <f>ROUND(E11/$Q$2*F11,0)</f>
        <v>2500000</v>
      </c>
      <c r="H11" s="90">
        <f>(VLOOKUP(B11,'CC -1'!$B$9:$AS$28,37,0)+VLOOKUP(B11,'CC -1'!$B$9:$AS$28,38,0))</f>
        <v>0</v>
      </c>
      <c r="I11" s="143">
        <f>ROUND(E11/$Q$2*H11,0)</f>
        <v>0</v>
      </c>
      <c r="J11" s="91">
        <f t="shared" si="3"/>
        <v>25</v>
      </c>
      <c r="K11" s="37">
        <f t="shared" si="3"/>
        <v>2500000</v>
      </c>
      <c r="L11" s="88">
        <f t="shared" si="4"/>
        <v>375000</v>
      </c>
      <c r="M11" s="38">
        <f t="shared" si="5"/>
        <v>2875000</v>
      </c>
      <c r="N11" s="37"/>
      <c r="O11" s="43">
        <f t="shared" ref="O11:O12" si="6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-1'!$B$9:$AS$28,36,0)</f>
        <v>25</v>
      </c>
      <c r="G12" s="143">
        <f>ROUND(E12/$Q$2*F12,0)</f>
        <v>2500000</v>
      </c>
      <c r="H12" s="90">
        <f>(VLOOKUP(B12,'CC -1'!$B$9:$AS$28,37,0)+VLOOKUP(B12,'CC -1'!$B$9:$AS$28,38,0))</f>
        <v>0</v>
      </c>
      <c r="I12" s="143">
        <f>ROUND(E12/$Q$2*H12,0)</f>
        <v>0</v>
      </c>
      <c r="J12" s="91">
        <f t="shared" si="3"/>
        <v>25</v>
      </c>
      <c r="K12" s="37">
        <f t="shared" si="3"/>
        <v>2500000</v>
      </c>
      <c r="L12" s="88">
        <f t="shared" si="4"/>
        <v>375000</v>
      </c>
      <c r="M12" s="38">
        <f t="shared" si="5"/>
        <v>2875000</v>
      </c>
      <c r="N12" s="37"/>
      <c r="O12" s="43">
        <f t="shared" si="6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7">SUM(K9:K12)</f>
        <v>8200000</v>
      </c>
      <c r="L14" s="138">
        <f t="shared" si="7"/>
        <v>1125000</v>
      </c>
      <c r="M14" s="138">
        <f t="shared" si="7"/>
        <v>9325000</v>
      </c>
      <c r="N14" s="138">
        <f t="shared" si="7"/>
        <v>0</v>
      </c>
      <c r="O14" s="138">
        <f t="shared" si="7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:C18" si="8">VLOOKUP(B16,DS,2,0)</f>
        <v>Bùi Trường Giang</v>
      </c>
      <c r="D16" s="114" t="str">
        <f t="shared" ref="D16:D18" si="9">VLOOKUP(B16,DS,3,0)</f>
        <v>Thợ in</v>
      </c>
      <c r="E16" s="88">
        <f t="shared" ref="E16:E18" si="10">VLOOKUP(B16,DS,4,0)</f>
        <v>2000000</v>
      </c>
      <c r="F16" s="90">
        <f>VLOOKUP(B16,'CC -1'!$B$9:$AS$28,36,0)</f>
        <v>25</v>
      </c>
      <c r="G16" s="143">
        <f>ROUND(E16/$Q$2*F16,0)</f>
        <v>2000000</v>
      </c>
      <c r="H16" s="90">
        <f>(VLOOKUP(B16,'CC -1'!$B$9:$AS$28,37,0)+VLOOKUP(B16,'CC -1'!$B$9:$AS$28,38,0))</f>
        <v>0</v>
      </c>
      <c r="I16" s="143">
        <f>ROUND(E16/$Q$2*H16,0)</f>
        <v>0</v>
      </c>
      <c r="J16" s="144">
        <f t="shared" ref="J16:K18" si="11">F16+H16</f>
        <v>25</v>
      </c>
      <c r="K16" s="37">
        <f t="shared" si="11"/>
        <v>2000000</v>
      </c>
      <c r="L16" s="88">
        <f t="shared" ref="L16:L18" si="12">+F16*15000</f>
        <v>375000</v>
      </c>
      <c r="M16" s="38">
        <f t="shared" ref="M16:M18" si="13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si="8"/>
        <v>Huỳnh Thanh Tùng</v>
      </c>
      <c r="D17" s="114" t="str">
        <f t="shared" si="9"/>
        <v>Thợ đóng - xả</v>
      </c>
      <c r="E17" s="88">
        <f t="shared" si="10"/>
        <v>2000000</v>
      </c>
      <c r="F17" s="90">
        <f>VLOOKUP(B17,'CC -1'!$B$9:$AS$28,36,0)</f>
        <v>25</v>
      </c>
      <c r="G17" s="143">
        <f>ROUND(E17/$Q$2*F17,0)</f>
        <v>2000000</v>
      </c>
      <c r="H17" s="90">
        <f>(VLOOKUP(B17,'CC -1'!$B$9:$AS$28,37,0)+VLOOKUP(B17,'CC -1'!$B$9:$AS$28,38,0))</f>
        <v>0</v>
      </c>
      <c r="I17" s="143">
        <f>ROUND(E17/$Q$2*H17,0)</f>
        <v>0</v>
      </c>
      <c r="J17" s="144">
        <f t="shared" si="11"/>
        <v>25</v>
      </c>
      <c r="K17" s="37">
        <f t="shared" si="11"/>
        <v>2000000</v>
      </c>
      <c r="L17" s="88">
        <f t="shared" si="12"/>
        <v>375000</v>
      </c>
      <c r="M17" s="38">
        <f t="shared" si="13"/>
        <v>2375000</v>
      </c>
      <c r="N17" s="37"/>
      <c r="O17" s="43">
        <f t="shared" ref="O17:O21" si="14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8"/>
        <v>Danh Sà Phép</v>
      </c>
      <c r="D18" s="114" t="str">
        <f t="shared" si="9"/>
        <v>Công nhân</v>
      </c>
      <c r="E18" s="88">
        <f t="shared" si="10"/>
        <v>1800000</v>
      </c>
      <c r="F18" s="90">
        <f>VLOOKUP(B18,'CC -1'!$B$9:$AS$28,36,0)</f>
        <v>25</v>
      </c>
      <c r="G18" s="143">
        <f>ROUND(E18/$Q$2*F18,0)</f>
        <v>1800000</v>
      </c>
      <c r="H18" s="90">
        <f>(VLOOKUP(B18,'CC -1'!$B$9:$AS$28,37,0)+VLOOKUP(B18,'CC -1'!$B$9:$AS$28,38,0))</f>
        <v>0</v>
      </c>
      <c r="I18" s="143">
        <f>ROUND(E18/$Q$2*H18,0)</f>
        <v>0</v>
      </c>
      <c r="J18" s="144">
        <f t="shared" si="11"/>
        <v>25</v>
      </c>
      <c r="K18" s="37">
        <f t="shared" si="11"/>
        <v>1800000</v>
      </c>
      <c r="L18" s="88">
        <f t="shared" si="12"/>
        <v>375000</v>
      </c>
      <c r="M18" s="38">
        <f t="shared" si="13"/>
        <v>2175000</v>
      </c>
      <c r="N18" s="37"/>
      <c r="O18" s="43">
        <f t="shared" si="14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201">
        <v>4</v>
      </c>
      <c r="B19" s="139" t="s">
        <v>65</v>
      </c>
      <c r="C19" s="87" t="str">
        <f t="shared" ref="C19:C21" si="15">VLOOKUP(B19,DS,2,0)</f>
        <v>Phan Thị Sương</v>
      </c>
      <c r="D19" s="114" t="str">
        <f t="shared" ref="D19:D21" si="16">VLOOKUP(B19,DS,3,0)</f>
        <v>Công nhân</v>
      </c>
      <c r="E19" s="88">
        <f t="shared" ref="E19:E21" si="17">VLOOKUP(B19,DS,4,0)</f>
        <v>1800000</v>
      </c>
      <c r="F19" s="90">
        <f>VLOOKUP(B19,'CC -1'!$B$9:$AS$28,36,0)</f>
        <v>25</v>
      </c>
      <c r="G19" s="143">
        <f>ROUND(E19/$Q$2*F19,0)</f>
        <v>1800000</v>
      </c>
      <c r="H19" s="90">
        <f>(VLOOKUP(B19,'CC -1'!$B$9:$AS$28,37,0)+VLOOKUP(B19,'CC -1'!$B$9:$AS$28,38,0))</f>
        <v>0</v>
      </c>
      <c r="I19" s="143">
        <f>ROUND(E19/$Q$2*H19,0)</f>
        <v>0</v>
      </c>
      <c r="J19" s="144">
        <f t="shared" ref="J19:J21" si="18">F19+H19</f>
        <v>25</v>
      </c>
      <c r="K19" s="37">
        <f t="shared" ref="K19:K21" si="19">G19+I19</f>
        <v>1800000</v>
      </c>
      <c r="L19" s="88">
        <f t="shared" ref="L19:L21" si="20">+F19*15000</f>
        <v>375000</v>
      </c>
      <c r="M19" s="38">
        <f t="shared" ref="M19:M21" si="21">K19+L19</f>
        <v>2175000</v>
      </c>
      <c r="N19" s="37"/>
      <c r="O19" s="43">
        <f t="shared" si="14"/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5"/>
        <v>Dương Văn Em</v>
      </c>
      <c r="D20" s="114" t="str">
        <f t="shared" si="16"/>
        <v>Công nhân</v>
      </c>
      <c r="E20" s="88">
        <f t="shared" si="17"/>
        <v>1800000</v>
      </c>
      <c r="F20" s="90">
        <f>VLOOKUP(B20,'CC -1'!$B$9:$AS$28,36,0)</f>
        <v>25</v>
      </c>
      <c r="G20" s="143">
        <f>ROUND(E20/$Q$2*F20,0)</f>
        <v>1800000</v>
      </c>
      <c r="H20" s="90">
        <f>(VLOOKUP(B20,'CC -1'!$B$9:$AS$28,37,0)+VLOOKUP(B20,'CC -1'!$B$9:$AS$28,38,0))</f>
        <v>0</v>
      </c>
      <c r="I20" s="143">
        <f>ROUND(E20/$Q$2*H20,0)</f>
        <v>0</v>
      </c>
      <c r="J20" s="144">
        <f t="shared" si="18"/>
        <v>25</v>
      </c>
      <c r="K20" s="37">
        <f t="shared" si="19"/>
        <v>1800000</v>
      </c>
      <c r="L20" s="88">
        <f t="shared" si="20"/>
        <v>375000</v>
      </c>
      <c r="M20" s="38">
        <f t="shared" si="21"/>
        <v>2175000</v>
      </c>
      <c r="N20" s="37"/>
      <c r="O20" s="43">
        <f t="shared" si="14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5"/>
        <v>Lý Thanh Hải</v>
      </c>
      <c r="D21" s="114" t="str">
        <f t="shared" si="16"/>
        <v>Công nhân</v>
      </c>
      <c r="E21" s="88">
        <f t="shared" si="17"/>
        <v>1800000</v>
      </c>
      <c r="F21" s="90">
        <f>VLOOKUP(B21,'CC -1'!$B$9:$AS$28,36,0)</f>
        <v>25</v>
      </c>
      <c r="G21" s="143">
        <f>ROUND(E21/$Q$2*F21,0)</f>
        <v>1800000</v>
      </c>
      <c r="H21" s="90">
        <f>(VLOOKUP(B21,'CC -1'!$B$9:$AS$28,37,0)+VLOOKUP(B21,'CC -1'!$B$9:$AS$28,38,0))</f>
        <v>0</v>
      </c>
      <c r="I21" s="143">
        <f>ROUND(E21/$Q$2*H21,0)</f>
        <v>0</v>
      </c>
      <c r="J21" s="144">
        <f t="shared" si="18"/>
        <v>25</v>
      </c>
      <c r="K21" s="37">
        <f t="shared" si="19"/>
        <v>1800000</v>
      </c>
      <c r="L21" s="88">
        <f t="shared" si="20"/>
        <v>375000</v>
      </c>
      <c r="M21" s="38">
        <f t="shared" si="21"/>
        <v>2175000</v>
      </c>
      <c r="N21" s="37"/>
      <c r="O21" s="43">
        <f t="shared" si="14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39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 t="shared" ref="G23:N23" si="22">SUM(G15:G22)</f>
        <v>11200000</v>
      </c>
      <c r="H23" s="138"/>
      <c r="I23" s="138">
        <f t="shared" si="22"/>
        <v>0</v>
      </c>
      <c r="J23" s="138"/>
      <c r="K23" s="138">
        <f t="shared" si="22"/>
        <v>11200000</v>
      </c>
      <c r="L23" s="138">
        <f t="shared" si="22"/>
        <v>2250000</v>
      </c>
      <c r="M23" s="138">
        <f t="shared" si="22"/>
        <v>13450000</v>
      </c>
      <c r="N23" s="138">
        <f t="shared" si="22"/>
        <v>0</v>
      </c>
      <c r="O23" s="138">
        <f>SUM(O15:O22)</f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01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L5 L26 J6:K7 L7 A29:P62 Q35:Q62 N22:O22 R29:IG62 S10:S13 J22:L22 AB15:IG15 R14:IG14 A10:B14 D23:P23 D14:P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2:Q3" name="Range1_2_2_1"/>
    <protectedRange password="CC78" sqref="AB16:IG21 S16:S21 N16:N21 A16:B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</protectedRanges>
  <autoFilter ref="A7:AA10"/>
  <mergeCells count="19"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3:D23"/>
    <mergeCell ref="J6:J7"/>
    <mergeCell ref="K6:K7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X10" sqref="X10"/>
      <selection pane="topRight" activeCell="X10" sqref="X10"/>
      <selection pane="bottomLeft" activeCell="X10" sqref="X10"/>
      <selection pane="bottomRight" activeCell="B7" sqref="B7:AQ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7" customWidth="1"/>
    <col min="5" max="5" width="7.140625" style="2" customWidth="1"/>
    <col min="6" max="33" width="3.42578125" style="121" customWidth="1"/>
    <col min="34" max="34" width="3.42578125" style="122" customWidth="1"/>
    <col min="35" max="36" width="4.42578125" style="2" customWidth="1"/>
    <col min="37" max="37" width="5.5703125" style="98" customWidth="1"/>
    <col min="38" max="38" width="6.140625" style="2" customWidth="1"/>
    <col min="39" max="41" width="5" style="2" hidden="1" customWidth="1"/>
    <col min="42" max="42" width="5" style="2" customWidth="1"/>
    <col min="43" max="43" width="11.7109375" style="2" customWidth="1"/>
    <col min="44" max="44" width="9.85546875" style="2" customWidth="1"/>
    <col min="45" max="45" width="3.7109375" style="2" customWidth="1"/>
    <col min="46" max="46" width="8.5703125" style="2" customWidth="1"/>
    <col min="47" max="16384" width="3.7109375" style="2"/>
  </cols>
  <sheetData>
    <row r="1" spans="1:89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02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53"/>
      <c r="AJ1" s="53"/>
      <c r="AK1" s="252" t="s">
        <v>73</v>
      </c>
      <c r="AL1" s="253"/>
      <c r="AM1" s="253"/>
      <c r="AN1" s="253"/>
      <c r="AO1" s="253"/>
      <c r="AP1" s="253"/>
      <c r="AQ1" s="254"/>
      <c r="AR1" s="55"/>
    </row>
    <row r="2" spans="1:89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53"/>
      <c r="AJ2" s="53"/>
      <c r="AK2" s="94"/>
      <c r="AL2" s="57"/>
      <c r="AM2" s="57"/>
      <c r="AN2" s="57"/>
      <c r="AO2" s="57"/>
      <c r="AP2" s="57"/>
      <c r="AQ2" s="93"/>
      <c r="AR2" s="93"/>
    </row>
    <row r="3" spans="1:89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53"/>
      <c r="AJ3" s="53"/>
      <c r="AK3" s="94"/>
      <c r="AL3" s="55"/>
      <c r="AM3" s="55"/>
      <c r="AN3" s="55"/>
      <c r="AO3" s="55"/>
      <c r="AP3" s="55"/>
      <c r="AQ3" s="60"/>
      <c r="AR3" s="60"/>
    </row>
    <row r="4" spans="1:89" ht="14.25" customHeight="1">
      <c r="A4" s="61"/>
      <c r="B4" s="61"/>
      <c r="C4" s="155"/>
      <c r="D4" s="154"/>
      <c r="E4" s="62">
        <v>40940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1"/>
      <c r="AJ4" s="61"/>
      <c r="AK4" s="95"/>
      <c r="AL4" s="61"/>
      <c r="AM4" s="61"/>
      <c r="AN4" s="61"/>
      <c r="AO4" s="61"/>
      <c r="AP4" s="61"/>
      <c r="AQ4" s="61"/>
      <c r="AR4" s="99"/>
    </row>
    <row r="5" spans="1:89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40940</v>
      </c>
      <c r="G5" s="116">
        <f t="shared" ref="G5:AG5" si="0">F5+1</f>
        <v>40941</v>
      </c>
      <c r="H5" s="116">
        <f t="shared" si="0"/>
        <v>40942</v>
      </c>
      <c r="I5" s="116">
        <f t="shared" si="0"/>
        <v>40943</v>
      </c>
      <c r="J5" s="116">
        <f t="shared" si="0"/>
        <v>40944</v>
      </c>
      <c r="K5" s="116">
        <f t="shared" si="0"/>
        <v>40945</v>
      </c>
      <c r="L5" s="116">
        <f t="shared" si="0"/>
        <v>40946</v>
      </c>
      <c r="M5" s="116">
        <f t="shared" si="0"/>
        <v>40947</v>
      </c>
      <c r="N5" s="116">
        <f t="shared" si="0"/>
        <v>40948</v>
      </c>
      <c r="O5" s="116">
        <f t="shared" si="0"/>
        <v>40949</v>
      </c>
      <c r="P5" s="116">
        <f t="shared" si="0"/>
        <v>40950</v>
      </c>
      <c r="Q5" s="116">
        <f t="shared" si="0"/>
        <v>40951</v>
      </c>
      <c r="R5" s="116">
        <f t="shared" si="0"/>
        <v>40952</v>
      </c>
      <c r="S5" s="116">
        <f t="shared" si="0"/>
        <v>40953</v>
      </c>
      <c r="T5" s="116">
        <f t="shared" si="0"/>
        <v>40954</v>
      </c>
      <c r="U5" s="116">
        <f t="shared" si="0"/>
        <v>40955</v>
      </c>
      <c r="V5" s="116">
        <f t="shared" si="0"/>
        <v>40956</v>
      </c>
      <c r="W5" s="116">
        <f t="shared" si="0"/>
        <v>40957</v>
      </c>
      <c r="X5" s="116">
        <f t="shared" si="0"/>
        <v>40958</v>
      </c>
      <c r="Y5" s="116">
        <f t="shared" si="0"/>
        <v>40959</v>
      </c>
      <c r="Z5" s="116">
        <f t="shared" si="0"/>
        <v>40960</v>
      </c>
      <c r="AA5" s="116">
        <f t="shared" si="0"/>
        <v>40961</v>
      </c>
      <c r="AB5" s="116">
        <f t="shared" si="0"/>
        <v>40962</v>
      </c>
      <c r="AC5" s="116">
        <f t="shared" si="0"/>
        <v>40963</v>
      </c>
      <c r="AD5" s="116">
        <f t="shared" si="0"/>
        <v>40964</v>
      </c>
      <c r="AE5" s="116">
        <f t="shared" si="0"/>
        <v>40965</v>
      </c>
      <c r="AF5" s="116">
        <f t="shared" si="0"/>
        <v>40966</v>
      </c>
      <c r="AG5" s="116">
        <f t="shared" si="0"/>
        <v>40967</v>
      </c>
      <c r="AH5" s="116">
        <f>AG5+1</f>
        <v>40968</v>
      </c>
      <c r="AI5" s="258" t="s">
        <v>11</v>
      </c>
      <c r="AJ5" s="259"/>
      <c r="AK5" s="260"/>
      <c r="AL5" s="261" t="s">
        <v>34</v>
      </c>
      <c r="AM5" s="261" t="s">
        <v>30</v>
      </c>
      <c r="AN5" s="261" t="s">
        <v>31</v>
      </c>
      <c r="AO5" s="261" t="s">
        <v>32</v>
      </c>
      <c r="AP5" s="261" t="s">
        <v>33</v>
      </c>
      <c r="AQ5" s="257" t="s">
        <v>0</v>
      </c>
      <c r="AR5" s="251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T.Tư</v>
      </c>
      <c r="G6" s="171" t="str">
        <f t="shared" ref="G6:AH6" si="1">CHOOSE(WEEKDAY(G5),"C.Nhật","T.Hai","T.Ba","T.Tư","T.Năm","T.Sáu","T.Bảy")</f>
        <v>T.Năm</v>
      </c>
      <c r="H6" s="171" t="str">
        <f t="shared" si="1"/>
        <v>T.Sáu</v>
      </c>
      <c r="I6" s="171" t="str">
        <f t="shared" si="1"/>
        <v>T.Bảy</v>
      </c>
      <c r="J6" s="171" t="str">
        <f t="shared" si="1"/>
        <v>C.Nhật</v>
      </c>
      <c r="K6" s="171" t="str">
        <f t="shared" si="1"/>
        <v>T.Hai</v>
      </c>
      <c r="L6" s="171" t="str">
        <f t="shared" si="1"/>
        <v>T.Ba</v>
      </c>
      <c r="M6" s="171" t="str">
        <f t="shared" si="1"/>
        <v>T.Tư</v>
      </c>
      <c r="N6" s="171" t="str">
        <f t="shared" si="1"/>
        <v>T.Năm</v>
      </c>
      <c r="O6" s="171" t="str">
        <f t="shared" si="1"/>
        <v>T.Sáu</v>
      </c>
      <c r="P6" s="171" t="str">
        <f t="shared" si="1"/>
        <v>T.Bảy</v>
      </c>
      <c r="Q6" s="171" t="str">
        <f t="shared" si="1"/>
        <v>C.Nhật</v>
      </c>
      <c r="R6" s="171" t="str">
        <f t="shared" si="1"/>
        <v>T.Hai</v>
      </c>
      <c r="S6" s="171" t="str">
        <f t="shared" si="1"/>
        <v>T.Ba</v>
      </c>
      <c r="T6" s="171" t="str">
        <f t="shared" si="1"/>
        <v>T.Tư</v>
      </c>
      <c r="U6" s="171" t="str">
        <f t="shared" si="1"/>
        <v>T.Năm</v>
      </c>
      <c r="V6" s="171" t="str">
        <f t="shared" si="1"/>
        <v>T.Sáu</v>
      </c>
      <c r="W6" s="171" t="str">
        <f t="shared" si="1"/>
        <v>T.Bảy</v>
      </c>
      <c r="X6" s="171" t="str">
        <f t="shared" si="1"/>
        <v>C.Nhật</v>
      </c>
      <c r="Y6" s="171" t="str">
        <f t="shared" si="1"/>
        <v>T.Hai</v>
      </c>
      <c r="Z6" s="171" t="str">
        <f t="shared" si="1"/>
        <v>T.Ba</v>
      </c>
      <c r="AA6" s="171" t="str">
        <f t="shared" si="1"/>
        <v>T.Tư</v>
      </c>
      <c r="AB6" s="171" t="str">
        <f t="shared" si="1"/>
        <v>T.Năm</v>
      </c>
      <c r="AC6" s="171" t="str">
        <f t="shared" si="1"/>
        <v>T.Sáu</v>
      </c>
      <c r="AD6" s="171" t="str">
        <f t="shared" si="1"/>
        <v>T.Bảy</v>
      </c>
      <c r="AE6" s="171" t="str">
        <f t="shared" si="1"/>
        <v>C.Nhật</v>
      </c>
      <c r="AF6" s="171" t="str">
        <f t="shared" si="1"/>
        <v>T.Hai</v>
      </c>
      <c r="AG6" s="171" t="str">
        <f t="shared" si="1"/>
        <v>T.Ba</v>
      </c>
      <c r="AH6" s="171" t="str">
        <f t="shared" si="1"/>
        <v>T.Tư</v>
      </c>
      <c r="AI6" s="172" t="s">
        <v>12</v>
      </c>
      <c r="AJ6" s="172" t="s">
        <v>25</v>
      </c>
      <c r="AK6" s="173" t="s">
        <v>13</v>
      </c>
      <c r="AL6" s="262"/>
      <c r="AM6" s="262"/>
      <c r="AN6" s="262"/>
      <c r="AO6" s="262"/>
      <c r="AP6" s="262"/>
      <c r="AQ6" s="256"/>
      <c r="AR6" s="251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</row>
    <row r="7" spans="1:89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219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</row>
    <row r="8" spans="1:89" s="177" customFormat="1" ht="21" customHeight="1">
      <c r="A8" s="175" t="s">
        <v>55</v>
      </c>
      <c r="B8" s="178" t="s">
        <v>72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80"/>
      <c r="AR8" s="176"/>
    </row>
    <row r="9" spans="1:89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>
        <v>8</v>
      </c>
      <c r="G9" s="141">
        <v>8</v>
      </c>
      <c r="H9" s="141">
        <v>8</v>
      </c>
      <c r="I9" s="141">
        <v>8</v>
      </c>
      <c r="J9" s="141"/>
      <c r="K9" s="141">
        <v>8</v>
      </c>
      <c r="L9" s="141">
        <v>8</v>
      </c>
      <c r="M9" s="141">
        <v>8</v>
      </c>
      <c r="N9" s="141">
        <v>8</v>
      </c>
      <c r="O9" s="141">
        <v>8</v>
      </c>
      <c r="P9" s="141">
        <v>8</v>
      </c>
      <c r="Q9" s="141"/>
      <c r="R9" s="141">
        <v>8</v>
      </c>
      <c r="S9" s="141">
        <v>8</v>
      </c>
      <c r="T9" s="141">
        <v>8</v>
      </c>
      <c r="U9" s="141">
        <v>8</v>
      </c>
      <c r="V9" s="141">
        <v>8</v>
      </c>
      <c r="W9" s="141">
        <v>8</v>
      </c>
      <c r="X9" s="141"/>
      <c r="Y9" s="141">
        <v>8</v>
      </c>
      <c r="Z9" s="141">
        <v>8</v>
      </c>
      <c r="AA9" s="141">
        <v>8</v>
      </c>
      <c r="AB9" s="141">
        <v>8</v>
      </c>
      <c r="AC9" s="141">
        <v>8</v>
      </c>
      <c r="AD9" s="141">
        <v>8</v>
      </c>
      <c r="AE9" s="141"/>
      <c r="AF9" s="141">
        <v>8</v>
      </c>
      <c r="AG9" s="141">
        <v>8</v>
      </c>
      <c r="AH9" s="141">
        <v>8</v>
      </c>
      <c r="AI9" s="247">
        <f>((SUM(F9:AH9))/8)-(SUMIF($F$6:$AH$6,"C.Nhật",F9:AH9)/8)</f>
        <v>25</v>
      </c>
      <c r="AJ9" s="247">
        <f>SUM(F10:AH10)/8*1.5</f>
        <v>0</v>
      </c>
      <c r="AK9" s="249">
        <f>SUMIF($F$6:$AH$6,"C.Nhật",$F9:$AH10)/8*2</f>
        <v>0</v>
      </c>
      <c r="AL9" s="235">
        <f>SUM(AI9:AK10)</f>
        <v>25</v>
      </c>
      <c r="AM9" s="237">
        <v>0</v>
      </c>
      <c r="AN9" s="235"/>
      <c r="AO9" s="235"/>
      <c r="AP9" s="235"/>
      <c r="AQ9" s="239"/>
      <c r="AR9" s="219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89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248"/>
      <c r="AJ10" s="248"/>
      <c r="AK10" s="250"/>
      <c r="AL10" s="236"/>
      <c r="AM10" s="238"/>
      <c r="AN10" s="236"/>
      <c r="AO10" s="236"/>
      <c r="AP10" s="236"/>
      <c r="AQ10" s="240"/>
      <c r="AR10" s="219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s="65" customFormat="1" ht="18" customHeight="1">
      <c r="A11" s="241"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>
        <v>8</v>
      </c>
      <c r="G11" s="141">
        <v>8</v>
      </c>
      <c r="H11" s="141">
        <v>8</v>
      </c>
      <c r="I11" s="141">
        <v>8</v>
      </c>
      <c r="J11" s="141"/>
      <c r="K11" s="141">
        <v>8</v>
      </c>
      <c r="L11" s="141">
        <v>8</v>
      </c>
      <c r="M11" s="141">
        <v>8</v>
      </c>
      <c r="N11" s="141">
        <v>8</v>
      </c>
      <c r="O11" s="141">
        <v>8</v>
      </c>
      <c r="P11" s="141">
        <v>8</v>
      </c>
      <c r="Q11" s="141"/>
      <c r="R11" s="141">
        <v>8</v>
      </c>
      <c r="S11" s="141">
        <v>8</v>
      </c>
      <c r="T11" s="141">
        <v>8</v>
      </c>
      <c r="U11" s="141">
        <v>8</v>
      </c>
      <c r="V11" s="141">
        <v>8</v>
      </c>
      <c r="W11" s="141">
        <v>8</v>
      </c>
      <c r="X11" s="141"/>
      <c r="Y11" s="141">
        <v>8</v>
      </c>
      <c r="Z11" s="141">
        <v>8</v>
      </c>
      <c r="AA11" s="141">
        <v>8</v>
      </c>
      <c r="AB11" s="141">
        <v>8</v>
      </c>
      <c r="AC11" s="141">
        <v>8</v>
      </c>
      <c r="AD11" s="141">
        <v>8</v>
      </c>
      <c r="AE11" s="141"/>
      <c r="AF11" s="141">
        <v>8</v>
      </c>
      <c r="AG11" s="141">
        <v>8</v>
      </c>
      <c r="AH11" s="141">
        <v>8</v>
      </c>
      <c r="AI11" s="247">
        <f>((SUM(F11:AH11))/8)-(SUMIF($F$6:$AH$6,"C.Nhật",F11:AH11)/8)</f>
        <v>25</v>
      </c>
      <c r="AJ11" s="247">
        <f>SUM(F12:AH12)/8*1.5</f>
        <v>0</v>
      </c>
      <c r="AK11" s="249">
        <f>SUMIF($F$6:$AH$6,"C.Nhật",$F11:$AH12)/8*2</f>
        <v>0</v>
      </c>
      <c r="AL11" s="235">
        <f t="shared" ref="AL11" si="2">SUM(AI11:AK12)</f>
        <v>25</v>
      </c>
      <c r="AM11" s="237">
        <v>0</v>
      </c>
      <c r="AN11" s="235"/>
      <c r="AO11" s="235"/>
      <c r="AP11" s="235"/>
      <c r="AQ11" s="239"/>
      <c r="AR11" s="219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</row>
    <row r="12" spans="1:89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248"/>
      <c r="AJ12" s="248"/>
      <c r="AK12" s="250"/>
      <c r="AL12" s="236"/>
      <c r="AM12" s="238"/>
      <c r="AN12" s="236"/>
      <c r="AO12" s="236"/>
      <c r="AP12" s="236"/>
      <c r="AQ12" s="240"/>
      <c r="AR12" s="219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</row>
    <row r="13" spans="1:89" s="65" customFormat="1" ht="18" customHeight="1">
      <c r="A13" s="241">
        <v>3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>
        <v>8</v>
      </c>
      <c r="G13" s="141">
        <v>8</v>
      </c>
      <c r="H13" s="141">
        <v>8</v>
      </c>
      <c r="I13" s="141">
        <v>8</v>
      </c>
      <c r="J13" s="141"/>
      <c r="K13" s="141">
        <v>8</v>
      </c>
      <c r="L13" s="141">
        <v>8</v>
      </c>
      <c r="M13" s="141">
        <v>8</v>
      </c>
      <c r="N13" s="141">
        <v>8</v>
      </c>
      <c r="O13" s="141">
        <v>8</v>
      </c>
      <c r="P13" s="141">
        <v>8</v>
      </c>
      <c r="Q13" s="141"/>
      <c r="R13" s="141">
        <v>8</v>
      </c>
      <c r="S13" s="141">
        <v>8</v>
      </c>
      <c r="T13" s="141">
        <v>8</v>
      </c>
      <c r="U13" s="141">
        <v>8</v>
      </c>
      <c r="V13" s="141">
        <v>8</v>
      </c>
      <c r="W13" s="141">
        <v>8</v>
      </c>
      <c r="X13" s="141"/>
      <c r="Y13" s="141">
        <v>8</v>
      </c>
      <c r="Z13" s="141">
        <v>8</v>
      </c>
      <c r="AA13" s="141">
        <v>8</v>
      </c>
      <c r="AB13" s="141">
        <v>8</v>
      </c>
      <c r="AC13" s="141">
        <v>8</v>
      </c>
      <c r="AD13" s="141">
        <v>8</v>
      </c>
      <c r="AE13" s="141"/>
      <c r="AF13" s="141">
        <v>8</v>
      </c>
      <c r="AG13" s="141">
        <v>8</v>
      </c>
      <c r="AH13" s="141">
        <v>8</v>
      </c>
      <c r="AI13" s="247">
        <f>((SUM(F13:AH13))/8)-(SUMIF($F$6:$AH$6,"C.Nhật",F13:AH13)/8)</f>
        <v>25</v>
      </c>
      <c r="AJ13" s="247">
        <f>SUM(F14:AH14)/8*1.5</f>
        <v>0</v>
      </c>
      <c r="AK13" s="249">
        <f>SUMIF($F$6:$AH$6,"C.Nhật",$F13:$AH14)/8*2</f>
        <v>0</v>
      </c>
      <c r="AL13" s="235">
        <f t="shared" ref="AL13" si="3">SUM(AI13:AK14)</f>
        <v>25</v>
      </c>
      <c r="AM13" s="237">
        <v>0</v>
      </c>
      <c r="AN13" s="235"/>
      <c r="AO13" s="235"/>
      <c r="AP13" s="235"/>
      <c r="AQ13" s="239"/>
      <c r="AR13" s="219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</row>
    <row r="14" spans="1:89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248"/>
      <c r="AJ14" s="248"/>
      <c r="AK14" s="250"/>
      <c r="AL14" s="236"/>
      <c r="AM14" s="238"/>
      <c r="AN14" s="236"/>
      <c r="AO14" s="236"/>
      <c r="AP14" s="236"/>
      <c r="AQ14" s="240"/>
      <c r="AR14" s="219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80"/>
      <c r="AR15" s="176"/>
    </row>
    <row r="16" spans="1:89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>
        <v>8</v>
      </c>
      <c r="G16" s="141">
        <v>8</v>
      </c>
      <c r="H16" s="141">
        <v>8</v>
      </c>
      <c r="I16" s="141">
        <v>8</v>
      </c>
      <c r="J16" s="141"/>
      <c r="K16" s="141">
        <v>8</v>
      </c>
      <c r="L16" s="141">
        <v>8</v>
      </c>
      <c r="M16" s="141">
        <v>8</v>
      </c>
      <c r="N16" s="141">
        <v>8</v>
      </c>
      <c r="O16" s="141">
        <v>8</v>
      </c>
      <c r="P16" s="141">
        <v>8</v>
      </c>
      <c r="Q16" s="141"/>
      <c r="R16" s="141">
        <v>8</v>
      </c>
      <c r="S16" s="141">
        <v>8</v>
      </c>
      <c r="T16" s="141">
        <v>8</v>
      </c>
      <c r="U16" s="141">
        <v>8</v>
      </c>
      <c r="V16" s="141">
        <v>8</v>
      </c>
      <c r="W16" s="141">
        <v>8</v>
      </c>
      <c r="X16" s="141"/>
      <c r="Y16" s="141">
        <v>8</v>
      </c>
      <c r="Z16" s="141">
        <v>8</v>
      </c>
      <c r="AA16" s="141">
        <v>8</v>
      </c>
      <c r="AB16" s="141">
        <v>8</v>
      </c>
      <c r="AC16" s="141">
        <v>8</v>
      </c>
      <c r="AD16" s="141">
        <v>8</v>
      </c>
      <c r="AE16" s="141"/>
      <c r="AF16" s="141">
        <v>8</v>
      </c>
      <c r="AG16" s="141">
        <v>8</v>
      </c>
      <c r="AH16" s="141">
        <v>8</v>
      </c>
      <c r="AI16" s="247">
        <f>((SUM(F16:AH16))/8)-(SUMIF($F$6:$AH$6,"C.Nhật",F16:AH16)/8)</f>
        <v>25</v>
      </c>
      <c r="AJ16" s="247">
        <f>SUM(F17:AH17)/8*1.5</f>
        <v>0</v>
      </c>
      <c r="AK16" s="249">
        <f>SUMIF($F$6:$AH$6,"C.Nhật",$F16:$AH17)/8*2</f>
        <v>0</v>
      </c>
      <c r="AL16" s="235">
        <f>SUM(AI16:AK17)</f>
        <v>25</v>
      </c>
      <c r="AM16" s="237">
        <v>0</v>
      </c>
      <c r="AN16" s="235"/>
      <c r="AO16" s="235"/>
      <c r="AP16" s="235"/>
      <c r="AQ16" s="239"/>
      <c r="AR16" s="219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248"/>
      <c r="AJ17" s="248"/>
      <c r="AK17" s="250"/>
      <c r="AL17" s="236"/>
      <c r="AM17" s="238"/>
      <c r="AN17" s="236"/>
      <c r="AO17" s="236"/>
      <c r="AP17" s="236"/>
      <c r="AQ17" s="240"/>
      <c r="AR17" s="219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s="65" customFormat="1" ht="18" customHeight="1">
      <c r="A18" s="241"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>
        <v>8</v>
      </c>
      <c r="I18" s="141">
        <v>8</v>
      </c>
      <c r="J18" s="141"/>
      <c r="K18" s="141">
        <v>8</v>
      </c>
      <c r="L18" s="141">
        <v>8</v>
      </c>
      <c r="M18" s="141">
        <v>8</v>
      </c>
      <c r="N18" s="141">
        <v>8</v>
      </c>
      <c r="O18" s="141">
        <v>8</v>
      </c>
      <c r="P18" s="141">
        <v>8</v>
      </c>
      <c r="Q18" s="141"/>
      <c r="R18" s="141">
        <v>8</v>
      </c>
      <c r="S18" s="141">
        <v>8</v>
      </c>
      <c r="T18" s="141">
        <v>8</v>
      </c>
      <c r="U18" s="141">
        <v>8</v>
      </c>
      <c r="V18" s="141">
        <v>8</v>
      </c>
      <c r="W18" s="141">
        <v>8</v>
      </c>
      <c r="X18" s="141"/>
      <c r="Y18" s="141">
        <v>8</v>
      </c>
      <c r="Z18" s="141">
        <v>8</v>
      </c>
      <c r="AA18" s="141">
        <v>8</v>
      </c>
      <c r="AB18" s="141">
        <v>8</v>
      </c>
      <c r="AC18" s="141">
        <v>8</v>
      </c>
      <c r="AD18" s="141">
        <v>8</v>
      </c>
      <c r="AE18" s="141"/>
      <c r="AF18" s="141">
        <v>8</v>
      </c>
      <c r="AG18" s="141">
        <v>8</v>
      </c>
      <c r="AH18" s="141">
        <v>8</v>
      </c>
      <c r="AI18" s="247">
        <f>((SUM(F18:AH18))/8)-(SUMIF($F$6:$AH$6,"C.Nhật",F18:AH18)/8)</f>
        <v>25</v>
      </c>
      <c r="AJ18" s="247">
        <f>SUM(F19:AH19)/8*1.5</f>
        <v>0</v>
      </c>
      <c r="AK18" s="249">
        <f>SUMIF($F$6:$AH$6,"C.Nhật",$F18:$AH19)/8*2</f>
        <v>0</v>
      </c>
      <c r="AL18" s="235">
        <f t="shared" ref="AL18" si="4">SUM(AI18:AK19)</f>
        <v>25</v>
      </c>
      <c r="AM18" s="237">
        <v>0</v>
      </c>
      <c r="AN18" s="235"/>
      <c r="AO18" s="235"/>
      <c r="AP18" s="235"/>
      <c r="AQ18" s="239"/>
      <c r="AR18" s="219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248"/>
      <c r="AJ19" s="248"/>
      <c r="AK19" s="250"/>
      <c r="AL19" s="236"/>
      <c r="AM19" s="238"/>
      <c r="AN19" s="236"/>
      <c r="AO19" s="236"/>
      <c r="AP19" s="236"/>
      <c r="AQ19" s="240"/>
      <c r="AR19" s="219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s="65" customFormat="1" ht="18" customHeight="1">
      <c r="A20" s="241"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>
        <v>8</v>
      </c>
      <c r="G20" s="141">
        <v>8</v>
      </c>
      <c r="H20" s="141">
        <v>8</v>
      </c>
      <c r="I20" s="141">
        <v>8</v>
      </c>
      <c r="J20" s="141"/>
      <c r="K20" s="141">
        <v>8</v>
      </c>
      <c r="L20" s="141">
        <v>8</v>
      </c>
      <c r="M20" s="141">
        <v>8</v>
      </c>
      <c r="N20" s="141">
        <v>8</v>
      </c>
      <c r="O20" s="141">
        <v>8</v>
      </c>
      <c r="P20" s="141">
        <v>8</v>
      </c>
      <c r="Q20" s="141"/>
      <c r="R20" s="141">
        <v>8</v>
      </c>
      <c r="S20" s="141">
        <v>8</v>
      </c>
      <c r="T20" s="141">
        <v>8</v>
      </c>
      <c r="U20" s="141">
        <v>8</v>
      </c>
      <c r="V20" s="141">
        <v>8</v>
      </c>
      <c r="W20" s="141">
        <v>8</v>
      </c>
      <c r="X20" s="141"/>
      <c r="Y20" s="141">
        <v>8</v>
      </c>
      <c r="Z20" s="141">
        <v>8</v>
      </c>
      <c r="AA20" s="141">
        <v>8</v>
      </c>
      <c r="AB20" s="141">
        <v>8</v>
      </c>
      <c r="AC20" s="141">
        <v>8</v>
      </c>
      <c r="AD20" s="141">
        <v>8</v>
      </c>
      <c r="AE20" s="141"/>
      <c r="AF20" s="141">
        <v>8</v>
      </c>
      <c r="AG20" s="141">
        <v>8</v>
      </c>
      <c r="AH20" s="141">
        <v>8</v>
      </c>
      <c r="AI20" s="247">
        <f>((SUM(F20:AH20))/8)-(SUMIF($F$6:$AH$6,"C.Nhật",F20:AH20)/8)</f>
        <v>25</v>
      </c>
      <c r="AJ20" s="247">
        <f>SUM(F21:AH21)/8*1.5</f>
        <v>0</v>
      </c>
      <c r="AK20" s="249">
        <f>SUMIF($F$6:$AH$6,"C.Nhật",$F20:$AH21)/8*2</f>
        <v>0</v>
      </c>
      <c r="AL20" s="235">
        <f>SUM(AI20:AK21)</f>
        <v>25</v>
      </c>
      <c r="AM20" s="237">
        <v>0</v>
      </c>
      <c r="AN20" s="235"/>
      <c r="AO20" s="235"/>
      <c r="AP20" s="235"/>
      <c r="AQ20" s="239"/>
      <c r="AR20" s="219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248"/>
      <c r="AJ21" s="248"/>
      <c r="AK21" s="250"/>
      <c r="AL21" s="236"/>
      <c r="AM21" s="238"/>
      <c r="AN21" s="236"/>
      <c r="AO21" s="236"/>
      <c r="AP21" s="236"/>
      <c r="AQ21" s="240"/>
      <c r="AR21" s="219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s="65" customFormat="1" ht="18" customHeight="1">
      <c r="A22" s="241"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>
        <v>8</v>
      </c>
      <c r="G22" s="141">
        <v>8</v>
      </c>
      <c r="H22" s="141">
        <v>8</v>
      </c>
      <c r="I22" s="141">
        <v>8</v>
      </c>
      <c r="J22" s="141"/>
      <c r="K22" s="141">
        <v>8</v>
      </c>
      <c r="L22" s="141">
        <v>8</v>
      </c>
      <c r="M22" s="141">
        <v>8</v>
      </c>
      <c r="N22" s="141">
        <v>8</v>
      </c>
      <c r="O22" s="141">
        <v>8</v>
      </c>
      <c r="P22" s="141">
        <v>8</v>
      </c>
      <c r="Q22" s="141"/>
      <c r="R22" s="141">
        <v>8</v>
      </c>
      <c r="S22" s="141">
        <v>8</v>
      </c>
      <c r="T22" s="141">
        <v>8</v>
      </c>
      <c r="U22" s="141">
        <v>8</v>
      </c>
      <c r="V22" s="141">
        <v>8</v>
      </c>
      <c r="W22" s="141">
        <v>8</v>
      </c>
      <c r="X22" s="141"/>
      <c r="Y22" s="141">
        <v>8</v>
      </c>
      <c r="Z22" s="141">
        <v>8</v>
      </c>
      <c r="AA22" s="141">
        <v>8</v>
      </c>
      <c r="AB22" s="141">
        <v>8</v>
      </c>
      <c r="AC22" s="141">
        <v>8</v>
      </c>
      <c r="AD22" s="141">
        <v>8</v>
      </c>
      <c r="AE22" s="141"/>
      <c r="AF22" s="141">
        <v>8</v>
      </c>
      <c r="AG22" s="141">
        <v>8</v>
      </c>
      <c r="AH22" s="141">
        <v>8</v>
      </c>
      <c r="AI22" s="247">
        <f>((SUM(F22:AH22))/8)-(SUMIF($F$6:$AH$6,"C.Nhật",F22:AH22)/8)</f>
        <v>25</v>
      </c>
      <c r="AJ22" s="247">
        <f>SUM(F23:AH23)/8*1.5</f>
        <v>0</v>
      </c>
      <c r="AK22" s="249">
        <f>SUMIF($F$6:$AH$6,"C.Nhật",$F22:$AH23)/8*2</f>
        <v>0</v>
      </c>
      <c r="AL22" s="235">
        <f>SUM(AI22:AK23)</f>
        <v>25</v>
      </c>
      <c r="AM22" s="237">
        <v>0</v>
      </c>
      <c r="AN22" s="235"/>
      <c r="AO22" s="235"/>
      <c r="AP22" s="235"/>
      <c r="AQ22" s="239"/>
      <c r="AR22" s="219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248"/>
      <c r="AJ23" s="248"/>
      <c r="AK23" s="250"/>
      <c r="AL23" s="236"/>
      <c r="AM23" s="238"/>
      <c r="AN23" s="236"/>
      <c r="AO23" s="236"/>
      <c r="AP23" s="236"/>
      <c r="AQ23" s="240"/>
      <c r="AR23" s="219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s="65" customFormat="1" ht="18" customHeight="1">
      <c r="A24" s="241"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>
        <v>8</v>
      </c>
      <c r="G24" s="141">
        <v>8</v>
      </c>
      <c r="H24" s="141">
        <v>8</v>
      </c>
      <c r="I24" s="141">
        <v>8</v>
      </c>
      <c r="J24" s="141"/>
      <c r="K24" s="141">
        <v>8</v>
      </c>
      <c r="L24" s="141">
        <v>8</v>
      </c>
      <c r="M24" s="141">
        <v>8</v>
      </c>
      <c r="N24" s="141">
        <v>8</v>
      </c>
      <c r="O24" s="141">
        <v>8</v>
      </c>
      <c r="P24" s="141">
        <v>8</v>
      </c>
      <c r="Q24" s="141"/>
      <c r="R24" s="141">
        <v>8</v>
      </c>
      <c r="S24" s="141">
        <v>8</v>
      </c>
      <c r="T24" s="141">
        <v>8</v>
      </c>
      <c r="U24" s="141">
        <v>8</v>
      </c>
      <c r="V24" s="141">
        <v>8</v>
      </c>
      <c r="W24" s="141">
        <v>8</v>
      </c>
      <c r="X24" s="141"/>
      <c r="Y24" s="141">
        <v>8</v>
      </c>
      <c r="Z24" s="141">
        <v>8</v>
      </c>
      <c r="AA24" s="141">
        <v>8</v>
      </c>
      <c r="AB24" s="141">
        <v>8</v>
      </c>
      <c r="AC24" s="141">
        <v>8</v>
      </c>
      <c r="AD24" s="141">
        <v>8</v>
      </c>
      <c r="AE24" s="141"/>
      <c r="AF24" s="141">
        <v>8</v>
      </c>
      <c r="AG24" s="141">
        <v>8</v>
      </c>
      <c r="AH24" s="141">
        <v>8</v>
      </c>
      <c r="AI24" s="247">
        <f>((SUM(F24:AH24))/8)-(SUMIF($F$6:$AH$6,"C.Nhật",F24:AH24)/8)</f>
        <v>25</v>
      </c>
      <c r="AJ24" s="247">
        <f>SUM(F25:AH25)/8*1.5</f>
        <v>0</v>
      </c>
      <c r="AK24" s="249">
        <f>SUMIF($F$6:$AH$6,"C.Nhật",$F24:$AH25)/8*2</f>
        <v>0</v>
      </c>
      <c r="AL24" s="235">
        <f t="shared" ref="AL24" si="5">SUM(AI24:AK25)</f>
        <v>25</v>
      </c>
      <c r="AM24" s="237">
        <v>0</v>
      </c>
      <c r="AN24" s="235"/>
      <c r="AO24" s="235"/>
      <c r="AP24" s="235"/>
      <c r="AQ24" s="239"/>
      <c r="AR24" s="219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248"/>
      <c r="AJ25" s="248"/>
      <c r="AK25" s="250"/>
      <c r="AL25" s="236"/>
      <c r="AM25" s="238"/>
      <c r="AN25" s="236"/>
      <c r="AO25" s="236"/>
      <c r="AP25" s="236"/>
      <c r="AQ25" s="240"/>
      <c r="AR25" s="219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s="65" customFormat="1" ht="18" customHeight="1">
      <c r="A26" s="241"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>
        <v>8</v>
      </c>
      <c r="G26" s="141">
        <v>8</v>
      </c>
      <c r="H26" s="141">
        <v>8</v>
      </c>
      <c r="I26" s="141">
        <v>8</v>
      </c>
      <c r="J26" s="141"/>
      <c r="K26" s="141">
        <v>8</v>
      </c>
      <c r="L26" s="141">
        <v>8</v>
      </c>
      <c r="M26" s="141">
        <v>8</v>
      </c>
      <c r="N26" s="141">
        <v>8</v>
      </c>
      <c r="O26" s="141">
        <v>8</v>
      </c>
      <c r="P26" s="141">
        <v>8</v>
      </c>
      <c r="Q26" s="141"/>
      <c r="R26" s="141">
        <v>8</v>
      </c>
      <c r="S26" s="141">
        <v>8</v>
      </c>
      <c r="T26" s="141">
        <v>8</v>
      </c>
      <c r="U26" s="141">
        <v>8</v>
      </c>
      <c r="V26" s="141">
        <v>8</v>
      </c>
      <c r="W26" s="141">
        <v>8</v>
      </c>
      <c r="X26" s="141"/>
      <c r="Y26" s="141">
        <v>8</v>
      </c>
      <c r="Z26" s="141">
        <v>8</v>
      </c>
      <c r="AA26" s="141">
        <v>8</v>
      </c>
      <c r="AB26" s="141">
        <v>8</v>
      </c>
      <c r="AC26" s="141">
        <v>8</v>
      </c>
      <c r="AD26" s="141">
        <v>8</v>
      </c>
      <c r="AE26" s="141"/>
      <c r="AF26" s="141">
        <v>8</v>
      </c>
      <c r="AG26" s="141">
        <v>8</v>
      </c>
      <c r="AH26" s="141">
        <v>8</v>
      </c>
      <c r="AI26" s="247">
        <f>((SUM(F26:AH26))/8)-(SUMIF($F$6:$AH$6,"C.Nhật",F26:AH26)/8)</f>
        <v>25</v>
      </c>
      <c r="AJ26" s="247">
        <f>SUM(F27:AH27)/8*1.5</f>
        <v>0</v>
      </c>
      <c r="AK26" s="249">
        <f>SUMIF($F$6:$AH$6,"C.Nhật",$F26:$AH27)/8*2</f>
        <v>0</v>
      </c>
      <c r="AL26" s="235">
        <f t="shared" ref="AL26" si="6">SUM(AI26:AK27)</f>
        <v>25</v>
      </c>
      <c r="AM26" s="237">
        <v>0</v>
      </c>
      <c r="AN26" s="235"/>
      <c r="AO26" s="235"/>
      <c r="AP26" s="235"/>
      <c r="AQ26" s="239"/>
      <c r="AR26" s="219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248"/>
      <c r="AJ27" s="248"/>
      <c r="AK27" s="250"/>
      <c r="AL27" s="236"/>
      <c r="AM27" s="238"/>
      <c r="AN27" s="236"/>
      <c r="AO27" s="236"/>
      <c r="AP27" s="236"/>
      <c r="AQ27" s="240"/>
      <c r="AR27" s="219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4"/>
      <c r="AJ28" s="4"/>
      <c r="AK28" s="96"/>
      <c r="AL28" s="72"/>
      <c r="AM28" s="72"/>
      <c r="AN28" s="72"/>
      <c r="AO28" s="72"/>
      <c r="AP28" s="72"/>
      <c r="AQ28" s="4"/>
      <c r="AR28" s="102"/>
    </row>
    <row r="29" spans="1:88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4"/>
      <c r="AJ29" s="4"/>
      <c r="AK29" s="96"/>
      <c r="AL29" s="72"/>
      <c r="AM29" s="72"/>
      <c r="AN29" s="72"/>
      <c r="AO29" s="72"/>
      <c r="AP29" s="72"/>
      <c r="AQ29" s="4"/>
      <c r="AR29" s="102"/>
    </row>
    <row r="30" spans="1:88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4"/>
      <c r="AJ30" s="4"/>
      <c r="AK30" s="96"/>
      <c r="AL30" s="74"/>
      <c r="AM30" s="74"/>
      <c r="AN30" s="74"/>
      <c r="AO30" s="74"/>
      <c r="AP30" s="74"/>
      <c r="AQ30" s="4"/>
      <c r="AR30" s="102"/>
    </row>
    <row r="31" spans="1:88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4"/>
      <c r="AJ31" s="4"/>
      <c r="AK31" s="96"/>
      <c r="AL31" s="74"/>
      <c r="AM31" s="74"/>
      <c r="AN31" s="74"/>
      <c r="AO31" s="74"/>
      <c r="AP31" s="74"/>
      <c r="AQ31" s="4"/>
      <c r="AR31" s="4"/>
    </row>
    <row r="32" spans="1:88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4"/>
      <c r="AJ32" s="4"/>
      <c r="AK32" s="96"/>
      <c r="AL32" s="74"/>
      <c r="AM32" s="74"/>
      <c r="AN32" s="74"/>
      <c r="AO32" s="74"/>
      <c r="AP32" s="74"/>
      <c r="AQ32" s="4"/>
      <c r="AR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4"/>
      <c r="AJ33" s="4"/>
      <c r="AK33" s="96"/>
      <c r="AL33" s="74"/>
      <c r="AM33" s="74"/>
      <c r="AN33" s="74"/>
      <c r="AO33" s="74"/>
      <c r="AP33" s="74"/>
      <c r="AQ33" s="4"/>
      <c r="AR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75"/>
      <c r="AK34" s="97"/>
      <c r="AL34" s="10"/>
      <c r="AM34" s="10"/>
      <c r="AN34" s="10"/>
      <c r="AO34" s="10"/>
      <c r="AP34" s="10"/>
      <c r="AQ34" s="14"/>
      <c r="AR34" s="4"/>
    </row>
    <row r="35" spans="1:91" s="71" customFormat="1" ht="12.75">
      <c r="A35" s="2"/>
      <c r="B35" s="2" t="s">
        <v>0</v>
      </c>
      <c r="C35" s="2"/>
      <c r="D35" s="217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2"/>
      <c r="AJ35" s="2"/>
      <c r="AK35" s="98"/>
      <c r="AL35" s="2"/>
      <c r="AM35" s="2"/>
      <c r="AN35" s="2"/>
      <c r="AO35" s="2"/>
      <c r="AP35" s="2"/>
      <c r="AQ35" s="2"/>
      <c r="AR35" s="4"/>
    </row>
    <row r="36" spans="1:91" s="71" customFormat="1" ht="12.75">
      <c r="A36" s="2"/>
      <c r="B36" s="2"/>
      <c r="C36" s="2" t="s">
        <v>35</v>
      </c>
      <c r="D36" s="217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2"/>
      <c r="AJ36" s="2"/>
      <c r="AK36" s="98"/>
      <c r="AL36" s="2"/>
      <c r="AM36" s="2"/>
      <c r="AN36" s="2"/>
      <c r="AO36" s="2"/>
      <c r="AP36" s="2"/>
      <c r="AQ36" s="2"/>
      <c r="AR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7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2"/>
      <c r="AJ39" s="2"/>
      <c r="AK39" s="98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7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2"/>
      <c r="AJ40" s="2"/>
      <c r="AK40" s="98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7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2"/>
      <c r="AJ41" s="2"/>
      <c r="AK41" s="98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7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2"/>
      <c r="AJ42" s="2"/>
      <c r="AK42" s="98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7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2"/>
      <c r="AJ43" s="2"/>
      <c r="AK43" s="98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7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2"/>
      <c r="AJ44" s="2"/>
      <c r="AK44" s="98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M9:AM10"/>
    <mergeCell ref="AN9:AN10"/>
    <mergeCell ref="AO9:AO10"/>
    <mergeCell ref="AP9:AP10"/>
    <mergeCell ref="AN11:AN12"/>
    <mergeCell ref="AK1:AQ1"/>
    <mergeCell ref="A5:A6"/>
    <mergeCell ref="B5:B6"/>
    <mergeCell ref="C5:C6"/>
    <mergeCell ref="D5:D6"/>
    <mergeCell ref="E5:E6"/>
    <mergeCell ref="AI5:AK5"/>
    <mergeCell ref="AL5:AL6"/>
    <mergeCell ref="AM5:AM6"/>
    <mergeCell ref="AN5:AN6"/>
    <mergeCell ref="AO5:AO6"/>
    <mergeCell ref="AP5:AP6"/>
    <mergeCell ref="AQ5:AQ6"/>
    <mergeCell ref="AO16:AO17"/>
    <mergeCell ref="AP16:AP17"/>
    <mergeCell ref="AQ16:AQ17"/>
    <mergeCell ref="A16:A17"/>
    <mergeCell ref="B16:B17"/>
    <mergeCell ref="AR5:AR6"/>
    <mergeCell ref="A9:A10"/>
    <mergeCell ref="B9:B10"/>
    <mergeCell ref="C9:C10"/>
    <mergeCell ref="D9:D10"/>
    <mergeCell ref="AI9:AI10"/>
    <mergeCell ref="AJ9:AJ10"/>
    <mergeCell ref="AQ9:AQ10"/>
    <mergeCell ref="A11:A12"/>
    <mergeCell ref="B11:B12"/>
    <mergeCell ref="C11:C12"/>
    <mergeCell ref="D11:D12"/>
    <mergeCell ref="AI11:AI12"/>
    <mergeCell ref="AJ11:AJ12"/>
    <mergeCell ref="AK11:AK12"/>
    <mergeCell ref="AL11:AL12"/>
    <mergeCell ref="AM11:AM12"/>
    <mergeCell ref="AK9:AK10"/>
    <mergeCell ref="AL9:AL10"/>
    <mergeCell ref="AO11:AO12"/>
    <mergeCell ref="AP11:AP12"/>
    <mergeCell ref="AQ11:AQ12"/>
    <mergeCell ref="A13:A14"/>
    <mergeCell ref="B13:B14"/>
    <mergeCell ref="C13:C14"/>
    <mergeCell ref="D13:D14"/>
    <mergeCell ref="AI13:AI14"/>
    <mergeCell ref="AJ13:AJ14"/>
    <mergeCell ref="AQ13:AQ14"/>
    <mergeCell ref="AK13:AK14"/>
    <mergeCell ref="AL13:AL14"/>
    <mergeCell ref="AM13:AM14"/>
    <mergeCell ref="AN13:AN14"/>
    <mergeCell ref="AO13:AO14"/>
    <mergeCell ref="AP13:AP14"/>
    <mergeCell ref="A18:A19"/>
    <mergeCell ref="B18:B19"/>
    <mergeCell ref="C18:C19"/>
    <mergeCell ref="D18:D19"/>
    <mergeCell ref="AI18:AI19"/>
    <mergeCell ref="AJ18:AJ19"/>
    <mergeCell ref="AQ18:AQ19"/>
    <mergeCell ref="AK18:AK19"/>
    <mergeCell ref="AL18:AL19"/>
    <mergeCell ref="AM18:AM19"/>
    <mergeCell ref="AN18:AN19"/>
    <mergeCell ref="AO18:AO19"/>
    <mergeCell ref="AP18:AP19"/>
    <mergeCell ref="C16:C17"/>
    <mergeCell ref="D16:D17"/>
    <mergeCell ref="AI16:AI17"/>
    <mergeCell ref="AJ16:AJ17"/>
    <mergeCell ref="AK16:AK17"/>
    <mergeCell ref="AN26:AN27"/>
    <mergeCell ref="AO26:AO27"/>
    <mergeCell ref="AP26:AP27"/>
    <mergeCell ref="AQ26:AQ27"/>
    <mergeCell ref="AK26:AK27"/>
    <mergeCell ref="AL26:AL27"/>
    <mergeCell ref="AM26:AM27"/>
    <mergeCell ref="AL20:AL21"/>
    <mergeCell ref="AM20:AM21"/>
    <mergeCell ref="AN20:AN21"/>
    <mergeCell ref="AO20:AO21"/>
    <mergeCell ref="AP20:AP21"/>
    <mergeCell ref="AN24:AN25"/>
    <mergeCell ref="AO24:AO25"/>
    <mergeCell ref="AP24:AP25"/>
    <mergeCell ref="AQ24:AQ25"/>
    <mergeCell ref="AL16:AL17"/>
    <mergeCell ref="AM16:AM17"/>
    <mergeCell ref="AN16:AN17"/>
    <mergeCell ref="A22:A23"/>
    <mergeCell ref="B22:B23"/>
    <mergeCell ref="C22:C23"/>
    <mergeCell ref="D22:D23"/>
    <mergeCell ref="AI22:AI23"/>
    <mergeCell ref="AJ22:AJ23"/>
    <mergeCell ref="A26:A27"/>
    <mergeCell ref="B26:B27"/>
    <mergeCell ref="C26:C27"/>
    <mergeCell ref="D26:D27"/>
    <mergeCell ref="AI26:AI27"/>
    <mergeCell ref="AJ26:AJ27"/>
    <mergeCell ref="A20:A21"/>
    <mergeCell ref="B20:B21"/>
    <mergeCell ref="C20:C21"/>
    <mergeCell ref="D20:D21"/>
    <mergeCell ref="AI20:AI21"/>
    <mergeCell ref="AJ20:AJ21"/>
    <mergeCell ref="AQ22:AQ23"/>
    <mergeCell ref="A24:A25"/>
    <mergeCell ref="B24:B25"/>
    <mergeCell ref="C24:C25"/>
    <mergeCell ref="D24:D25"/>
    <mergeCell ref="AI24:AI25"/>
    <mergeCell ref="AJ24:AJ25"/>
    <mergeCell ref="AK24:AK25"/>
    <mergeCell ref="AL24:AL25"/>
    <mergeCell ref="AM24:AM25"/>
    <mergeCell ref="AK22:AK23"/>
    <mergeCell ref="AL22:AL23"/>
    <mergeCell ref="AM22:AM23"/>
    <mergeCell ref="AN22:AN23"/>
    <mergeCell ref="AO22:AO23"/>
    <mergeCell ref="AP22:AP23"/>
    <mergeCell ref="AQ20:AQ21"/>
    <mergeCell ref="AK20:AK21"/>
  </mergeCells>
  <conditionalFormatting sqref="F5:AH6 F9:AH14 F16:AH19 F26:AH27">
    <cfRule type="expression" dxfId="146" priority="11" stopIfTrue="1">
      <formula>IF(WEEKDAY(F$5)=1,TRUE,FALSE)</formula>
    </cfRule>
  </conditionalFormatting>
  <conditionalFormatting sqref="F16:G19 F26:G27">
    <cfRule type="expression" dxfId="145" priority="9" stopIfTrue="1">
      <formula>IF(WEEKDAY(F$5)=1,TRUE,FALSE)</formula>
    </cfRule>
  </conditionalFormatting>
  <conditionalFormatting sqref="F22:AH25">
    <cfRule type="expression" dxfId="144" priority="4" stopIfTrue="1">
      <formula>IF(WEEKDAY(F$5)=1,TRUE,FALSE)</formula>
    </cfRule>
  </conditionalFormatting>
  <conditionalFormatting sqref="F22:G25">
    <cfRule type="expression" dxfId="143" priority="3" stopIfTrue="1">
      <formula>IF(WEEKDAY(F$5)=1,TRUE,FALSE)</formula>
    </cfRule>
  </conditionalFormatting>
  <conditionalFormatting sqref="F20:AH21">
    <cfRule type="expression" dxfId="142" priority="2" stopIfTrue="1">
      <formula>IF(WEEKDAY(F$5)=1,TRUE,FALSE)</formula>
    </cfRule>
  </conditionalFormatting>
  <conditionalFormatting sqref="F20:G21">
    <cfRule type="expression" dxfId="141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21" activePane="bottomRight" state="frozen"/>
      <selection activeCell="X10" sqref="X10"/>
      <selection pane="topRight" activeCell="X10" sqref="X10"/>
      <selection pane="bottomLeft" activeCell="X10" sqref="X10"/>
      <selection pane="bottomRight" activeCell="O23" activeCellId="1" sqref="O14 O23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6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21"/>
      <c r="C1" s="221"/>
      <c r="D1" s="268" t="str">
        <f>"BẢNG THANH TOÁN LƯƠNG THÁNG"&amp;" "&amp;TEXT($E$4,"mm")&amp;" / "&amp;TEXT($E$4,"yyyy")</f>
        <v>BẢNG THANH TOÁN LƯƠNG THÁNG 02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21"/>
      <c r="C2" s="221"/>
      <c r="D2" s="221"/>
      <c r="E2" s="79"/>
      <c r="F2" s="221"/>
      <c r="G2" s="221"/>
      <c r="H2" s="221"/>
      <c r="I2" s="221"/>
      <c r="J2" s="80"/>
      <c r="K2" s="221"/>
      <c r="L2" s="221"/>
      <c r="M2" s="221"/>
      <c r="N2" s="221"/>
      <c r="O2" s="221"/>
      <c r="P2" s="57"/>
      <c r="Q2" s="78">
        <f>MAX(F10:F23)</f>
        <v>25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21"/>
      <c r="C3" s="221"/>
      <c r="D3" s="221"/>
      <c r="E3" s="79"/>
      <c r="F3" s="221"/>
      <c r="G3" s="221"/>
      <c r="H3" s="221"/>
      <c r="I3" s="221"/>
      <c r="J3" s="80"/>
      <c r="K3" s="221"/>
      <c r="L3" s="221"/>
      <c r="M3" s="221"/>
      <c r="N3" s="221"/>
      <c r="O3" s="221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-2'!$E$4</f>
        <v>40940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220" t="s">
        <v>29</v>
      </c>
      <c r="G7" s="218" t="s">
        <v>14</v>
      </c>
      <c r="H7" s="220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-2'!$B$8:$AQ$27,34,0)</f>
        <v>25</v>
      </c>
      <c r="G10" s="143">
        <f>ROUND(E10/$Q$2*F10,0)</f>
        <v>3200000</v>
      </c>
      <c r="H10" s="90">
        <f>(VLOOKUP(B10,'CC -2'!$B$8:$AQ$27,35,0)+VLOOKUP(B10,'CC -2'!$B$8:$AQ$27,36,0))</f>
        <v>0</v>
      </c>
      <c r="I10" s="143">
        <f>ROUND(E10/$Q$2*H10,0)</f>
        <v>0</v>
      </c>
      <c r="J10" s="91">
        <f t="shared" ref="J10:K12" si="3">F10+H10</f>
        <v>25</v>
      </c>
      <c r="K10" s="37">
        <f>G10+I10</f>
        <v>3200000</v>
      </c>
      <c r="L10" s="88">
        <f t="shared" ref="L10:L12" si="4">+F10*15000</f>
        <v>375000</v>
      </c>
      <c r="M10" s="38">
        <f t="shared" ref="M10:M12" si="5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-2'!$B$8:$AQ$27,34,0)</f>
        <v>25</v>
      </c>
      <c r="G11" s="143">
        <f>ROUND(E11/$Q$2*F11,0)</f>
        <v>2500000</v>
      </c>
      <c r="H11" s="90">
        <f>(VLOOKUP(B11,'CC -2'!$B$8:$AQ$27,35,0)+VLOOKUP(B11,'CC -2'!$B$8:$AQ$27,36,0))</f>
        <v>0</v>
      </c>
      <c r="I11" s="143">
        <f>ROUND(E11/$Q$2*H11,0)</f>
        <v>0</v>
      </c>
      <c r="J11" s="91">
        <f t="shared" si="3"/>
        <v>25</v>
      </c>
      <c r="K11" s="37">
        <f t="shared" si="3"/>
        <v>2500000</v>
      </c>
      <c r="L11" s="88">
        <f t="shared" si="4"/>
        <v>375000</v>
      </c>
      <c r="M11" s="38">
        <f t="shared" si="5"/>
        <v>2875000</v>
      </c>
      <c r="N11" s="37"/>
      <c r="O11" s="43">
        <f t="shared" ref="O11:O12" si="6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-2'!$B$8:$AQ$27,34,0)</f>
        <v>25</v>
      </c>
      <c r="G12" s="143">
        <f>ROUND(E12/$Q$2*F12,0)</f>
        <v>2500000</v>
      </c>
      <c r="H12" s="90">
        <f>(VLOOKUP(B12,'CC -2'!$B$8:$AQ$27,35,0)+VLOOKUP(B12,'CC -2'!$B$8:$AQ$27,36,0))</f>
        <v>0</v>
      </c>
      <c r="I12" s="143">
        <f>ROUND(E12/$Q$2*H12,0)</f>
        <v>0</v>
      </c>
      <c r="J12" s="91">
        <f t="shared" si="3"/>
        <v>25</v>
      </c>
      <c r="K12" s="37">
        <f t="shared" si="3"/>
        <v>2500000</v>
      </c>
      <c r="L12" s="88">
        <f t="shared" si="4"/>
        <v>375000</v>
      </c>
      <c r="M12" s="38">
        <f t="shared" si="5"/>
        <v>2875000</v>
      </c>
      <c r="N12" s="37"/>
      <c r="O12" s="43">
        <f t="shared" si="6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7">SUM(K9:K12)</f>
        <v>8200000</v>
      </c>
      <c r="L14" s="138">
        <f t="shared" si="7"/>
        <v>1125000</v>
      </c>
      <c r="M14" s="138">
        <f t="shared" si="7"/>
        <v>9325000</v>
      </c>
      <c r="N14" s="138">
        <f t="shared" si="7"/>
        <v>0</v>
      </c>
      <c r="O14" s="138">
        <f t="shared" si="7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8">VLOOKUP(B16,DS,2,0)</f>
        <v>Bùi Trường Giang</v>
      </c>
      <c r="D16" s="114" t="str">
        <f t="shared" ref="D16" si="9">VLOOKUP(B16,DS,3,0)</f>
        <v>Thợ in</v>
      </c>
      <c r="E16" s="88">
        <f t="shared" ref="E16" si="10">VLOOKUP(B16,DS,4,0)</f>
        <v>2000000</v>
      </c>
      <c r="F16" s="90">
        <f>VLOOKUP(B16,'CC -2'!$B$8:$AQ$27,34,0)</f>
        <v>25</v>
      </c>
      <c r="G16" s="143">
        <f>ROUND(E16/$Q$2*F16,0)</f>
        <v>2000000</v>
      </c>
      <c r="H16" s="90">
        <f>(VLOOKUP(B16,'CC -2'!$B$8:$AQ$27,35,0)+VLOOKUP(B16,'CC -2'!$B$8:$AQ$27,36,0))</f>
        <v>0</v>
      </c>
      <c r="I16" s="143">
        <f>ROUND(E16/$Q$2*H16,0)</f>
        <v>0</v>
      </c>
      <c r="J16" s="144">
        <f t="shared" ref="J16:K16" si="11">F16+H16</f>
        <v>25</v>
      </c>
      <c r="K16" s="37">
        <f t="shared" si="11"/>
        <v>2000000</v>
      </c>
      <c r="L16" s="88">
        <f t="shared" ref="L16" si="12">+F16*15000</f>
        <v>375000</v>
      </c>
      <c r="M16" s="38">
        <f t="shared" ref="M16" si="13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4">VLOOKUP(B17,DS,2,0)</f>
        <v>Huỳnh Thanh Tùng</v>
      </c>
      <c r="D17" s="114" t="str">
        <f t="shared" ref="D17:D21" si="15">VLOOKUP(B17,DS,3,0)</f>
        <v>Thợ đóng - xả</v>
      </c>
      <c r="E17" s="88">
        <f t="shared" ref="E17:E21" si="16">VLOOKUP(B17,DS,4,0)</f>
        <v>2000000</v>
      </c>
      <c r="F17" s="90">
        <f>VLOOKUP(B17,'CC -2'!$B$8:$AQ$27,34,0)</f>
        <v>25</v>
      </c>
      <c r="G17" s="143">
        <f>ROUND(E17/$Q$2*F17,0)</f>
        <v>2000000</v>
      </c>
      <c r="H17" s="90">
        <f>(VLOOKUP(B17,'CC -2'!$B$8:$AQ$27,35,0)+VLOOKUP(B17,'CC -2'!$B$8:$AQ$27,36,0))</f>
        <v>0</v>
      </c>
      <c r="I17" s="143">
        <f>ROUND(E17/$Q$2*H17,0)</f>
        <v>0</v>
      </c>
      <c r="J17" s="144">
        <f t="shared" ref="J17:J21" si="17">F17+H17</f>
        <v>25</v>
      </c>
      <c r="K17" s="37">
        <f t="shared" ref="K17:K21" si="18">G17+I17</f>
        <v>2000000</v>
      </c>
      <c r="L17" s="88">
        <f t="shared" ref="L17:L21" si="19">+F17*15000</f>
        <v>375000</v>
      </c>
      <c r="M17" s="38">
        <f t="shared" ref="M17:M21" si="20">K17+L17</f>
        <v>2375000</v>
      </c>
      <c r="N17" s="37"/>
      <c r="O17" s="43">
        <f t="shared" ref="O17:O21" si="21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4"/>
        <v>Danh Sà Phép</v>
      </c>
      <c r="D18" s="114" t="str">
        <f t="shared" si="15"/>
        <v>Công nhân</v>
      </c>
      <c r="E18" s="88">
        <f t="shared" si="16"/>
        <v>1800000</v>
      </c>
      <c r="F18" s="90">
        <f>VLOOKUP(B18,'CC -2'!$B$8:$AQ$27,34,0)</f>
        <v>25</v>
      </c>
      <c r="G18" s="143">
        <f>ROUND(E18/$Q$2*F18,0)</f>
        <v>1800000</v>
      </c>
      <c r="H18" s="90">
        <f>(VLOOKUP(B18,'CC -2'!$B$8:$AQ$27,35,0)+VLOOKUP(B18,'CC -2'!$B$8:$AQ$27,36,0))</f>
        <v>0</v>
      </c>
      <c r="I18" s="143">
        <f>ROUND(E18/$Q$2*H18,0)</f>
        <v>0</v>
      </c>
      <c r="J18" s="144">
        <f t="shared" si="17"/>
        <v>25</v>
      </c>
      <c r="K18" s="37">
        <f t="shared" si="18"/>
        <v>1800000</v>
      </c>
      <c r="L18" s="88">
        <f t="shared" si="19"/>
        <v>375000</v>
      </c>
      <c r="M18" s="38">
        <f t="shared" si="20"/>
        <v>2175000</v>
      </c>
      <c r="N18" s="37"/>
      <c r="O18" s="43">
        <f t="shared" si="21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4"/>
        <v>Phan Thị Sương</v>
      </c>
      <c r="D19" s="114" t="str">
        <f t="shared" si="15"/>
        <v>Công nhân</v>
      </c>
      <c r="E19" s="88">
        <f t="shared" si="16"/>
        <v>1800000</v>
      </c>
      <c r="F19" s="90">
        <f>VLOOKUP(B19,'CC -2'!$B$8:$AQ$27,34,0)</f>
        <v>25</v>
      </c>
      <c r="G19" s="143">
        <f>ROUND(E19/$Q$2*F19,0)</f>
        <v>1800000</v>
      </c>
      <c r="H19" s="90">
        <f>(VLOOKUP(B19,'CC -2'!$B$8:$AQ$27,35,0)+VLOOKUP(B19,'CC -2'!$B$8:$AQ$27,36,0))</f>
        <v>0</v>
      </c>
      <c r="I19" s="143">
        <f>ROUND(E19/$Q$2*H19,0)</f>
        <v>0</v>
      </c>
      <c r="J19" s="144">
        <f t="shared" si="17"/>
        <v>25</v>
      </c>
      <c r="K19" s="37">
        <f t="shared" si="18"/>
        <v>1800000</v>
      </c>
      <c r="L19" s="88">
        <f t="shared" si="19"/>
        <v>375000</v>
      </c>
      <c r="M19" s="38">
        <f t="shared" si="20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4"/>
        <v>Dương Văn Em</v>
      </c>
      <c r="D20" s="114" t="str">
        <f t="shared" si="15"/>
        <v>Công nhân</v>
      </c>
      <c r="E20" s="88">
        <f t="shared" si="16"/>
        <v>1800000</v>
      </c>
      <c r="F20" s="90">
        <f>VLOOKUP(B20,'CC -2'!$B$8:$AQ$27,34,0)</f>
        <v>25</v>
      </c>
      <c r="G20" s="143">
        <f>ROUND(E20/$Q$2*F20,0)</f>
        <v>1800000</v>
      </c>
      <c r="H20" s="90">
        <f>(VLOOKUP(B20,'CC -2'!$B$8:$AQ$27,35,0)+VLOOKUP(B20,'CC -2'!$B$8:$AQ$27,36,0))</f>
        <v>0</v>
      </c>
      <c r="I20" s="143">
        <f>ROUND(E20/$Q$2*H20,0)</f>
        <v>0</v>
      </c>
      <c r="J20" s="144">
        <f t="shared" si="17"/>
        <v>25</v>
      </c>
      <c r="K20" s="37">
        <f t="shared" si="18"/>
        <v>1800000</v>
      </c>
      <c r="L20" s="88">
        <f t="shared" si="19"/>
        <v>375000</v>
      </c>
      <c r="M20" s="38">
        <f t="shared" si="20"/>
        <v>2175000</v>
      </c>
      <c r="N20" s="37"/>
      <c r="O20" s="43">
        <f t="shared" si="21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4"/>
        <v>Lý Thanh Hải</v>
      </c>
      <c r="D21" s="114" t="str">
        <f t="shared" si="15"/>
        <v>Công nhân</v>
      </c>
      <c r="E21" s="88">
        <f t="shared" si="16"/>
        <v>1800000</v>
      </c>
      <c r="F21" s="90">
        <f>VLOOKUP(B21,'CC -2'!$B$8:$AQ$27,34,0)</f>
        <v>25</v>
      </c>
      <c r="G21" s="143">
        <f>ROUND(E21/$Q$2*F21,0)</f>
        <v>1800000</v>
      </c>
      <c r="H21" s="90">
        <f>(VLOOKUP(B21,'CC -2'!$B$8:$AQ$27,35,0)+VLOOKUP(B21,'CC -2'!$B$8:$AQ$27,36,0))</f>
        <v>0</v>
      </c>
      <c r="I21" s="143">
        <f>ROUND(E21/$Q$2*H21,0)</f>
        <v>0</v>
      </c>
      <c r="J21" s="144">
        <f t="shared" si="17"/>
        <v>25</v>
      </c>
      <c r="K21" s="37">
        <f t="shared" si="18"/>
        <v>1800000</v>
      </c>
      <c r="L21" s="88">
        <f t="shared" si="19"/>
        <v>375000</v>
      </c>
      <c r="M21" s="38">
        <f t="shared" si="20"/>
        <v>2175000</v>
      </c>
      <c r="N21" s="37"/>
      <c r="O21" s="43">
        <f t="shared" si="21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 t="shared" ref="G23:O23" si="22">SUM(G15:G22)</f>
        <v>11200000</v>
      </c>
      <c r="H23" s="138"/>
      <c r="I23" s="138">
        <f t="shared" si="22"/>
        <v>0</v>
      </c>
      <c r="J23" s="138"/>
      <c r="K23" s="138">
        <f t="shared" si="22"/>
        <v>11200000</v>
      </c>
      <c r="L23" s="138">
        <f t="shared" si="22"/>
        <v>2250000</v>
      </c>
      <c r="M23" s="138">
        <f t="shared" si="22"/>
        <v>13450000</v>
      </c>
      <c r="N23" s="138">
        <f t="shared" si="22"/>
        <v>0</v>
      </c>
      <c r="O23" s="138">
        <f t="shared" si="22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02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L5 L26 J6:K7 L7 A29:P62 Q35:Q62 N22:O22 R29:IG62 S10:S13 J22:L22 AB15:IG15 R14:IG14 A10:B14 D23:P23 D14:P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Q2" name="Range1_2_2_1_1"/>
  </protectedRanges>
  <autoFilter ref="A7:AA10"/>
  <mergeCells count="19"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3:D23"/>
    <mergeCell ref="J6:J7"/>
    <mergeCell ref="K6:K7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7" activePane="bottomRight" state="frozen"/>
      <selection activeCell="X10" sqref="X10"/>
      <selection pane="topRight" activeCell="X10" sqref="X10"/>
      <selection pane="bottomLeft" activeCell="X10" sqref="X10"/>
      <selection pane="bottomRight" activeCell="A18" sqref="A18:A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7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03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52" t="s">
        <v>73</v>
      </c>
      <c r="AN1" s="253"/>
      <c r="AO1" s="253"/>
      <c r="AP1" s="253"/>
      <c r="AQ1" s="253"/>
      <c r="AR1" s="253"/>
      <c r="AS1" s="254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40969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40969</v>
      </c>
      <c r="G5" s="116">
        <f t="shared" ref="G5:AJ5" si="0">F5+1</f>
        <v>40970</v>
      </c>
      <c r="H5" s="116">
        <f t="shared" si="0"/>
        <v>40971</v>
      </c>
      <c r="I5" s="116">
        <f t="shared" si="0"/>
        <v>40972</v>
      </c>
      <c r="J5" s="116">
        <f t="shared" si="0"/>
        <v>40973</v>
      </c>
      <c r="K5" s="116">
        <f t="shared" si="0"/>
        <v>40974</v>
      </c>
      <c r="L5" s="116">
        <f t="shared" si="0"/>
        <v>40975</v>
      </c>
      <c r="M5" s="116">
        <f t="shared" si="0"/>
        <v>40976</v>
      </c>
      <c r="N5" s="116">
        <f t="shared" si="0"/>
        <v>40977</v>
      </c>
      <c r="O5" s="116">
        <f t="shared" si="0"/>
        <v>40978</v>
      </c>
      <c r="P5" s="116">
        <f t="shared" si="0"/>
        <v>40979</v>
      </c>
      <c r="Q5" s="116">
        <f t="shared" si="0"/>
        <v>40980</v>
      </c>
      <c r="R5" s="116">
        <f t="shared" si="0"/>
        <v>40981</v>
      </c>
      <c r="S5" s="116">
        <f t="shared" si="0"/>
        <v>40982</v>
      </c>
      <c r="T5" s="116">
        <f t="shared" si="0"/>
        <v>40983</v>
      </c>
      <c r="U5" s="116">
        <f t="shared" si="0"/>
        <v>40984</v>
      </c>
      <c r="V5" s="116">
        <f t="shared" si="0"/>
        <v>40985</v>
      </c>
      <c r="W5" s="116">
        <f t="shared" si="0"/>
        <v>40986</v>
      </c>
      <c r="X5" s="116">
        <f t="shared" si="0"/>
        <v>40987</v>
      </c>
      <c r="Y5" s="116">
        <f t="shared" si="0"/>
        <v>40988</v>
      </c>
      <c r="Z5" s="116">
        <f t="shared" si="0"/>
        <v>40989</v>
      </c>
      <c r="AA5" s="116">
        <f t="shared" si="0"/>
        <v>40990</v>
      </c>
      <c r="AB5" s="116">
        <f t="shared" si="0"/>
        <v>40991</v>
      </c>
      <c r="AC5" s="116">
        <f t="shared" si="0"/>
        <v>40992</v>
      </c>
      <c r="AD5" s="116">
        <f t="shared" si="0"/>
        <v>40993</v>
      </c>
      <c r="AE5" s="116">
        <f t="shared" si="0"/>
        <v>40994</v>
      </c>
      <c r="AF5" s="116">
        <f t="shared" si="0"/>
        <v>40995</v>
      </c>
      <c r="AG5" s="116">
        <f t="shared" si="0"/>
        <v>40996</v>
      </c>
      <c r="AH5" s="116">
        <f>AG5+1</f>
        <v>40997</v>
      </c>
      <c r="AI5" s="116">
        <f t="shared" si="0"/>
        <v>40998</v>
      </c>
      <c r="AJ5" s="116">
        <f t="shared" si="0"/>
        <v>40999</v>
      </c>
      <c r="AK5" s="258" t="s">
        <v>11</v>
      </c>
      <c r="AL5" s="259"/>
      <c r="AM5" s="260"/>
      <c r="AN5" s="261" t="s">
        <v>34</v>
      </c>
      <c r="AO5" s="261" t="s">
        <v>30</v>
      </c>
      <c r="AP5" s="261" t="s">
        <v>31</v>
      </c>
      <c r="AQ5" s="261" t="s">
        <v>32</v>
      </c>
      <c r="AR5" s="261" t="s">
        <v>33</v>
      </c>
      <c r="AS5" s="257" t="s">
        <v>0</v>
      </c>
      <c r="AT5" s="251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T.Năm</v>
      </c>
      <c r="G6" s="171" t="str">
        <f t="shared" ref="G6:AJ6" si="1">CHOOSE(WEEKDAY(G5),"C.Nhật","T.Hai","T.Ba","T.Tư","T.Năm","T.Sáu","T.Bảy")</f>
        <v>T.Sáu</v>
      </c>
      <c r="H6" s="171" t="str">
        <f t="shared" si="1"/>
        <v>T.Bảy</v>
      </c>
      <c r="I6" s="171" t="str">
        <f t="shared" si="1"/>
        <v>C.Nhật</v>
      </c>
      <c r="J6" s="171" t="str">
        <f t="shared" si="1"/>
        <v>T.Hai</v>
      </c>
      <c r="K6" s="171" t="str">
        <f t="shared" si="1"/>
        <v>T.Ba</v>
      </c>
      <c r="L6" s="171" t="str">
        <f t="shared" si="1"/>
        <v>T.Tư</v>
      </c>
      <c r="M6" s="171" t="str">
        <f t="shared" si="1"/>
        <v>T.Năm</v>
      </c>
      <c r="N6" s="171" t="str">
        <f t="shared" si="1"/>
        <v>T.Sáu</v>
      </c>
      <c r="O6" s="171" t="str">
        <f t="shared" si="1"/>
        <v>T.Bảy</v>
      </c>
      <c r="P6" s="171" t="str">
        <f t="shared" si="1"/>
        <v>C.Nhật</v>
      </c>
      <c r="Q6" s="171" t="str">
        <f t="shared" si="1"/>
        <v>T.Hai</v>
      </c>
      <c r="R6" s="171" t="str">
        <f t="shared" si="1"/>
        <v>T.Ba</v>
      </c>
      <c r="S6" s="171" t="str">
        <f t="shared" si="1"/>
        <v>T.Tư</v>
      </c>
      <c r="T6" s="171" t="str">
        <f t="shared" si="1"/>
        <v>T.Năm</v>
      </c>
      <c r="U6" s="171" t="str">
        <f t="shared" si="1"/>
        <v>T.Sáu</v>
      </c>
      <c r="V6" s="171" t="str">
        <f t="shared" si="1"/>
        <v>T.Bảy</v>
      </c>
      <c r="W6" s="171" t="str">
        <f t="shared" si="1"/>
        <v>C.Nhật</v>
      </c>
      <c r="X6" s="171" t="str">
        <f t="shared" si="1"/>
        <v>T.Hai</v>
      </c>
      <c r="Y6" s="171" t="str">
        <f t="shared" si="1"/>
        <v>T.Ba</v>
      </c>
      <c r="Z6" s="171" t="str">
        <f t="shared" si="1"/>
        <v>T.Tư</v>
      </c>
      <c r="AA6" s="171" t="str">
        <f t="shared" si="1"/>
        <v>T.Năm</v>
      </c>
      <c r="AB6" s="171" t="str">
        <f t="shared" si="1"/>
        <v>T.Sáu</v>
      </c>
      <c r="AC6" s="171" t="str">
        <f t="shared" si="1"/>
        <v>T.Bảy</v>
      </c>
      <c r="AD6" s="171" t="str">
        <f t="shared" si="1"/>
        <v>C.Nhật</v>
      </c>
      <c r="AE6" s="171" t="str">
        <f t="shared" si="1"/>
        <v>T.Hai</v>
      </c>
      <c r="AF6" s="171" t="str">
        <f t="shared" si="1"/>
        <v>T.Ba</v>
      </c>
      <c r="AG6" s="171" t="str">
        <f t="shared" si="1"/>
        <v>T.Tư</v>
      </c>
      <c r="AH6" s="171" t="str">
        <f t="shared" si="1"/>
        <v>T.Năm</v>
      </c>
      <c r="AI6" s="171" t="str">
        <f t="shared" si="1"/>
        <v>T.Sáu</v>
      </c>
      <c r="AJ6" s="171" t="str">
        <f t="shared" si="1"/>
        <v>T.Bảy</v>
      </c>
      <c r="AK6" s="172" t="s">
        <v>12</v>
      </c>
      <c r="AL6" s="172" t="s">
        <v>25</v>
      </c>
      <c r="AM6" s="173" t="s">
        <v>13</v>
      </c>
      <c r="AN6" s="262"/>
      <c r="AO6" s="262"/>
      <c r="AP6" s="262"/>
      <c r="AQ6" s="262"/>
      <c r="AR6" s="262"/>
      <c r="AS6" s="256"/>
      <c r="AT6" s="251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219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72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>
        <v>8</v>
      </c>
      <c r="G9" s="141">
        <v>8</v>
      </c>
      <c r="H9" s="141">
        <v>8</v>
      </c>
      <c r="I9" s="141"/>
      <c r="J9" s="141">
        <v>8</v>
      </c>
      <c r="K9" s="141">
        <v>8</v>
      </c>
      <c r="L9" s="141">
        <v>8</v>
      </c>
      <c r="M9" s="141">
        <v>8</v>
      </c>
      <c r="N9" s="141">
        <v>8</v>
      </c>
      <c r="O9" s="141">
        <v>8</v>
      </c>
      <c r="P9" s="141"/>
      <c r="Q9" s="141">
        <v>8</v>
      </c>
      <c r="R9" s="141">
        <v>8</v>
      </c>
      <c r="S9" s="141">
        <v>8</v>
      </c>
      <c r="T9" s="141">
        <v>8</v>
      </c>
      <c r="U9" s="141">
        <v>8</v>
      </c>
      <c r="V9" s="141">
        <v>8</v>
      </c>
      <c r="W9" s="141"/>
      <c r="X9" s="141">
        <v>8</v>
      </c>
      <c r="Y9" s="141">
        <v>8</v>
      </c>
      <c r="Z9" s="141">
        <v>8</v>
      </c>
      <c r="AA9" s="141">
        <v>8</v>
      </c>
      <c r="AB9" s="141">
        <v>8</v>
      </c>
      <c r="AC9" s="141">
        <v>8</v>
      </c>
      <c r="AD9" s="141"/>
      <c r="AE9" s="141">
        <v>8</v>
      </c>
      <c r="AF9" s="141">
        <v>8</v>
      </c>
      <c r="AG9" s="141">
        <v>8</v>
      </c>
      <c r="AH9" s="141">
        <v>8</v>
      </c>
      <c r="AI9" s="141">
        <v>8</v>
      </c>
      <c r="AJ9" s="141">
        <v>8</v>
      </c>
      <c r="AK9" s="247">
        <f>((SUM(F9:AJ9))/8)-(SUMIF($F$6:$AJ$6,"C.Nhật",F9:AJ9)/8)</f>
        <v>27</v>
      </c>
      <c r="AL9" s="247">
        <f>SUM(F10:AJ10)/8*1.5</f>
        <v>0</v>
      </c>
      <c r="AM9" s="249">
        <f>SUMIF($F$6:$AJ$6,"C.Nhật",$F9:$AJ10)/8*2</f>
        <v>0</v>
      </c>
      <c r="AN9" s="235">
        <f>SUM(AK9:AM10)</f>
        <v>27</v>
      </c>
      <c r="AO9" s="237">
        <v>0</v>
      </c>
      <c r="AP9" s="235"/>
      <c r="AQ9" s="235"/>
      <c r="AR9" s="235"/>
      <c r="AS9" s="239"/>
      <c r="AT9" s="219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48"/>
      <c r="AL10" s="248"/>
      <c r="AM10" s="250"/>
      <c r="AN10" s="236"/>
      <c r="AO10" s="238"/>
      <c r="AP10" s="236"/>
      <c r="AQ10" s="236"/>
      <c r="AR10" s="236"/>
      <c r="AS10" s="240"/>
      <c r="AT10" s="219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1"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>
        <v>8</v>
      </c>
      <c r="G11" s="141">
        <v>8</v>
      </c>
      <c r="H11" s="141">
        <v>8</v>
      </c>
      <c r="I11" s="141"/>
      <c r="J11" s="141">
        <v>8</v>
      </c>
      <c r="K11" s="141">
        <v>8</v>
      </c>
      <c r="L11" s="141">
        <v>8</v>
      </c>
      <c r="M11" s="141">
        <v>8</v>
      </c>
      <c r="N11" s="141">
        <v>8</v>
      </c>
      <c r="O11" s="141">
        <v>8</v>
      </c>
      <c r="P11" s="141"/>
      <c r="Q11" s="141">
        <v>8</v>
      </c>
      <c r="R11" s="141">
        <v>8</v>
      </c>
      <c r="S11" s="141">
        <v>8</v>
      </c>
      <c r="T11" s="141">
        <v>8</v>
      </c>
      <c r="U11" s="141">
        <v>8</v>
      </c>
      <c r="V11" s="141">
        <v>8</v>
      </c>
      <c r="W11" s="141"/>
      <c r="X11" s="141">
        <v>8</v>
      </c>
      <c r="Y11" s="141">
        <v>8</v>
      </c>
      <c r="Z11" s="141">
        <v>8</v>
      </c>
      <c r="AA11" s="141">
        <v>8</v>
      </c>
      <c r="AB11" s="141">
        <v>8</v>
      </c>
      <c r="AC11" s="141">
        <v>8</v>
      </c>
      <c r="AD11" s="141"/>
      <c r="AE11" s="141">
        <v>8</v>
      </c>
      <c r="AF11" s="141">
        <v>8</v>
      </c>
      <c r="AG11" s="141">
        <v>8</v>
      </c>
      <c r="AH11" s="141">
        <v>8</v>
      </c>
      <c r="AI11" s="141">
        <v>8</v>
      </c>
      <c r="AJ11" s="141">
        <v>8</v>
      </c>
      <c r="AK11" s="247">
        <f t="shared" ref="AK11" si="2">((SUM(F11:AJ11))/8)-(SUMIF($F$6:$AJ$6,"C.Nhật",F11:AJ11)/8)</f>
        <v>27</v>
      </c>
      <c r="AL11" s="247">
        <f t="shared" ref="AL11" si="3">SUM(F12:AJ12)/8*1.5</f>
        <v>0</v>
      </c>
      <c r="AM11" s="249">
        <f t="shared" ref="AM11:AM13" si="4">SUMIF($F$6:$AJ$6,"C.Nhật",$F11:$AJ12)/8*2</f>
        <v>0</v>
      </c>
      <c r="AN11" s="235">
        <f t="shared" ref="AN11" si="5">SUM(AK11:AM12)</f>
        <v>27</v>
      </c>
      <c r="AO11" s="237">
        <v>0</v>
      </c>
      <c r="AP11" s="235"/>
      <c r="AQ11" s="235"/>
      <c r="AR11" s="235"/>
      <c r="AS11" s="239"/>
      <c r="AT11" s="219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48"/>
      <c r="AL12" s="248"/>
      <c r="AM12" s="250"/>
      <c r="AN12" s="236"/>
      <c r="AO12" s="238"/>
      <c r="AP12" s="236"/>
      <c r="AQ12" s="236"/>
      <c r="AR12" s="236"/>
      <c r="AS12" s="240"/>
      <c r="AT12" s="219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1">
        <v>3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>
        <v>8</v>
      </c>
      <c r="G13" s="141">
        <v>8</v>
      </c>
      <c r="H13" s="141">
        <v>8</v>
      </c>
      <c r="I13" s="141"/>
      <c r="J13" s="141">
        <v>8</v>
      </c>
      <c r="K13" s="141">
        <v>8</v>
      </c>
      <c r="L13" s="141">
        <v>8</v>
      </c>
      <c r="M13" s="141">
        <v>8</v>
      </c>
      <c r="N13" s="141">
        <v>8</v>
      </c>
      <c r="O13" s="141">
        <v>8</v>
      </c>
      <c r="P13" s="141"/>
      <c r="Q13" s="141">
        <v>8</v>
      </c>
      <c r="R13" s="141">
        <v>8</v>
      </c>
      <c r="S13" s="141">
        <v>8</v>
      </c>
      <c r="T13" s="141">
        <v>8</v>
      </c>
      <c r="U13" s="141">
        <v>8</v>
      </c>
      <c r="V13" s="141">
        <v>8</v>
      </c>
      <c r="W13" s="141"/>
      <c r="X13" s="141">
        <v>8</v>
      </c>
      <c r="Y13" s="141">
        <v>8</v>
      </c>
      <c r="Z13" s="141">
        <v>8</v>
      </c>
      <c r="AA13" s="141">
        <v>8</v>
      </c>
      <c r="AB13" s="141">
        <v>8</v>
      </c>
      <c r="AC13" s="141">
        <v>8</v>
      </c>
      <c r="AD13" s="141"/>
      <c r="AE13" s="141">
        <v>8</v>
      </c>
      <c r="AF13" s="141">
        <v>8</v>
      </c>
      <c r="AG13" s="141">
        <v>8</v>
      </c>
      <c r="AH13" s="141">
        <v>8</v>
      </c>
      <c r="AI13" s="141">
        <v>8</v>
      </c>
      <c r="AJ13" s="141">
        <v>8</v>
      </c>
      <c r="AK13" s="247">
        <f t="shared" ref="AK13" si="6">((SUM(F13:AJ13))/8)-(SUMIF($F$6:$AJ$6,"C.Nhật",F13:AJ13)/8)</f>
        <v>27</v>
      </c>
      <c r="AL13" s="247">
        <f t="shared" ref="AL13" si="7">SUM(F14:AJ14)/8*1.5</f>
        <v>0</v>
      </c>
      <c r="AM13" s="249">
        <f t="shared" si="4"/>
        <v>0</v>
      </c>
      <c r="AN13" s="235">
        <f t="shared" ref="AN13" si="8">SUM(AK13:AM14)</f>
        <v>27</v>
      </c>
      <c r="AO13" s="237">
        <v>0</v>
      </c>
      <c r="AP13" s="235"/>
      <c r="AQ13" s="235"/>
      <c r="AR13" s="235"/>
      <c r="AS13" s="239"/>
      <c r="AT13" s="219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48"/>
      <c r="AL14" s="248"/>
      <c r="AM14" s="250"/>
      <c r="AN14" s="236"/>
      <c r="AO14" s="238"/>
      <c r="AP14" s="236"/>
      <c r="AQ14" s="236"/>
      <c r="AR14" s="236"/>
      <c r="AS14" s="240"/>
      <c r="AT14" s="219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>
        <v>8</v>
      </c>
      <c r="G16" s="141">
        <v>8</v>
      </c>
      <c r="H16" s="141">
        <v>8</v>
      </c>
      <c r="I16" s="141"/>
      <c r="J16" s="141">
        <v>8</v>
      </c>
      <c r="K16" s="141">
        <v>8</v>
      </c>
      <c r="L16" s="141">
        <v>8</v>
      </c>
      <c r="M16" s="141">
        <v>8</v>
      </c>
      <c r="N16" s="141">
        <v>8</v>
      </c>
      <c r="O16" s="141">
        <v>8</v>
      </c>
      <c r="P16" s="141"/>
      <c r="Q16" s="141">
        <v>8</v>
      </c>
      <c r="R16" s="141">
        <v>8</v>
      </c>
      <c r="S16" s="141">
        <v>8</v>
      </c>
      <c r="T16" s="141">
        <v>8</v>
      </c>
      <c r="U16" s="141">
        <v>8</v>
      </c>
      <c r="V16" s="141">
        <v>8</v>
      </c>
      <c r="W16" s="141"/>
      <c r="X16" s="141">
        <v>8</v>
      </c>
      <c r="Y16" s="141">
        <v>8</v>
      </c>
      <c r="Z16" s="141">
        <v>8</v>
      </c>
      <c r="AA16" s="141">
        <v>8</v>
      </c>
      <c r="AB16" s="141">
        <v>8</v>
      </c>
      <c r="AC16" s="141">
        <v>8</v>
      </c>
      <c r="AD16" s="141"/>
      <c r="AE16" s="141">
        <v>8</v>
      </c>
      <c r="AF16" s="141">
        <v>8</v>
      </c>
      <c r="AG16" s="141">
        <v>8</v>
      </c>
      <c r="AH16" s="141">
        <v>8</v>
      </c>
      <c r="AI16" s="141">
        <v>8</v>
      </c>
      <c r="AJ16" s="141">
        <v>8</v>
      </c>
      <c r="AK16" s="247">
        <f t="shared" ref="AK16" si="9">((SUM(F16:AJ16))/8)-(SUMIF($F$6:$AJ$6,"C.Nhật",F16:AJ16)/8)</f>
        <v>27</v>
      </c>
      <c r="AL16" s="247">
        <f t="shared" ref="AL16" si="10">SUM(F17:AJ17)/8*1.5</f>
        <v>0</v>
      </c>
      <c r="AM16" s="249">
        <f>SUMIF($F$6:$AJ$6,"C.Nhật",$F16:$AJ17)/8*2</f>
        <v>0</v>
      </c>
      <c r="AN16" s="235">
        <f>SUM(AK16:AM17)</f>
        <v>27</v>
      </c>
      <c r="AO16" s="237">
        <v>0</v>
      </c>
      <c r="AP16" s="235"/>
      <c r="AQ16" s="235"/>
      <c r="AR16" s="235"/>
      <c r="AS16" s="239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48"/>
      <c r="AL17" s="248"/>
      <c r="AM17" s="250"/>
      <c r="AN17" s="236"/>
      <c r="AO17" s="238"/>
      <c r="AP17" s="236"/>
      <c r="AQ17" s="236"/>
      <c r="AR17" s="236"/>
      <c r="AS17" s="240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1">
        <f>A16+1</f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>
        <v>8</v>
      </c>
      <c r="I18" s="141"/>
      <c r="J18" s="141">
        <v>8</v>
      </c>
      <c r="K18" s="141">
        <v>8</v>
      </c>
      <c r="L18" s="141">
        <v>8</v>
      </c>
      <c r="M18" s="141">
        <v>8</v>
      </c>
      <c r="N18" s="141">
        <v>8</v>
      </c>
      <c r="O18" s="141">
        <v>8</v>
      </c>
      <c r="P18" s="141"/>
      <c r="Q18" s="141">
        <v>8</v>
      </c>
      <c r="R18" s="141">
        <v>8</v>
      </c>
      <c r="S18" s="141">
        <v>8</v>
      </c>
      <c r="T18" s="141">
        <v>8</v>
      </c>
      <c r="U18" s="141">
        <v>8</v>
      </c>
      <c r="V18" s="141">
        <v>8</v>
      </c>
      <c r="W18" s="141"/>
      <c r="X18" s="141">
        <v>8</v>
      </c>
      <c r="Y18" s="141">
        <v>8</v>
      </c>
      <c r="Z18" s="141">
        <v>8</v>
      </c>
      <c r="AA18" s="141">
        <v>8</v>
      </c>
      <c r="AB18" s="141">
        <v>8</v>
      </c>
      <c r="AC18" s="141">
        <v>8</v>
      </c>
      <c r="AD18" s="141"/>
      <c r="AE18" s="141">
        <v>8</v>
      </c>
      <c r="AF18" s="141">
        <v>8</v>
      </c>
      <c r="AG18" s="141">
        <v>8</v>
      </c>
      <c r="AH18" s="141">
        <v>8</v>
      </c>
      <c r="AI18" s="141">
        <v>8</v>
      </c>
      <c r="AJ18" s="141">
        <v>8</v>
      </c>
      <c r="AK18" s="247">
        <f t="shared" ref="AK18" si="11">((SUM(F18:AJ18))/8)-(SUMIF($F$6:$AJ$6,"C.Nhật",F18:AJ18)/8)</f>
        <v>27</v>
      </c>
      <c r="AL18" s="247">
        <f t="shared" ref="AL18" si="12">SUM(F19:AJ19)/8*1.5</f>
        <v>0</v>
      </c>
      <c r="AM18" s="249">
        <f>SUMIF($F$6:$AJ$6,"C.Nhật",$F18:$AJ19)/8*2</f>
        <v>0</v>
      </c>
      <c r="AN18" s="235">
        <f t="shared" ref="AN18" si="13">SUM(AK18:AM19)</f>
        <v>27</v>
      </c>
      <c r="AO18" s="237">
        <v>0</v>
      </c>
      <c r="AP18" s="235"/>
      <c r="AQ18" s="235"/>
      <c r="AR18" s="235"/>
      <c r="AS18" s="239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48"/>
      <c r="AL19" s="248"/>
      <c r="AM19" s="250"/>
      <c r="AN19" s="236"/>
      <c r="AO19" s="238"/>
      <c r="AP19" s="236"/>
      <c r="AQ19" s="236"/>
      <c r="AR19" s="236"/>
      <c r="AS19" s="240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1">
        <f t="shared" ref="A20" si="14">A18+1</f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>
        <v>8</v>
      </c>
      <c r="G20" s="141">
        <v>8</v>
      </c>
      <c r="H20" s="141">
        <v>8</v>
      </c>
      <c r="I20" s="141"/>
      <c r="J20" s="141">
        <v>8</v>
      </c>
      <c r="K20" s="141">
        <v>8</v>
      </c>
      <c r="L20" s="141">
        <v>8</v>
      </c>
      <c r="M20" s="141">
        <v>8</v>
      </c>
      <c r="N20" s="141">
        <v>8</v>
      </c>
      <c r="O20" s="141">
        <v>8</v>
      </c>
      <c r="P20" s="141"/>
      <c r="Q20" s="141">
        <v>8</v>
      </c>
      <c r="R20" s="141">
        <v>8</v>
      </c>
      <c r="S20" s="141">
        <v>8</v>
      </c>
      <c r="T20" s="141">
        <v>8</v>
      </c>
      <c r="U20" s="141">
        <v>8</v>
      </c>
      <c r="V20" s="141">
        <v>8</v>
      </c>
      <c r="W20" s="141"/>
      <c r="X20" s="141">
        <v>8</v>
      </c>
      <c r="Y20" s="141">
        <v>8</v>
      </c>
      <c r="Z20" s="141">
        <v>8</v>
      </c>
      <c r="AA20" s="141">
        <v>8</v>
      </c>
      <c r="AB20" s="141">
        <v>8</v>
      </c>
      <c r="AC20" s="141">
        <v>8</v>
      </c>
      <c r="AD20" s="141"/>
      <c r="AE20" s="141">
        <v>8</v>
      </c>
      <c r="AF20" s="141">
        <v>8</v>
      </c>
      <c r="AG20" s="141">
        <v>8</v>
      </c>
      <c r="AH20" s="141">
        <v>8</v>
      </c>
      <c r="AI20" s="141">
        <v>8</v>
      </c>
      <c r="AJ20" s="141">
        <v>8</v>
      </c>
      <c r="AK20" s="247">
        <f t="shared" ref="AK20" si="15">((SUM(F20:AJ20))/8)-(SUMIF($F$6:$AJ$6,"C.Nhật",F20:AJ20)/8)</f>
        <v>27</v>
      </c>
      <c r="AL20" s="247">
        <f t="shared" ref="AL20" si="16">SUM(F21:AJ21)/8*1.5</f>
        <v>0</v>
      </c>
      <c r="AM20" s="249">
        <f>SUMIF($F$6:$AJ$6,"C.Nhật",$F20:$AJ21)/8*2</f>
        <v>0</v>
      </c>
      <c r="AN20" s="235">
        <f t="shared" ref="AN20" si="17">SUM(AK20:AM21)</f>
        <v>27</v>
      </c>
      <c r="AO20" s="237">
        <v>0</v>
      </c>
      <c r="AP20" s="235"/>
      <c r="AQ20" s="235"/>
      <c r="AR20" s="235"/>
      <c r="AS20" s="239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48"/>
      <c r="AL21" s="248"/>
      <c r="AM21" s="250"/>
      <c r="AN21" s="236"/>
      <c r="AO21" s="238"/>
      <c r="AP21" s="236"/>
      <c r="AQ21" s="236"/>
      <c r="AR21" s="236"/>
      <c r="AS21" s="240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1">
        <f t="shared" ref="A22" si="18">A20+1</f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>
        <v>8</v>
      </c>
      <c r="G22" s="141">
        <v>8</v>
      </c>
      <c r="H22" s="141">
        <v>8</v>
      </c>
      <c r="I22" s="141"/>
      <c r="J22" s="141">
        <v>8</v>
      </c>
      <c r="K22" s="141">
        <v>8</v>
      </c>
      <c r="L22" s="141">
        <v>8</v>
      </c>
      <c r="M22" s="141">
        <v>8</v>
      </c>
      <c r="N22" s="141">
        <v>8</v>
      </c>
      <c r="O22" s="141">
        <v>8</v>
      </c>
      <c r="P22" s="141"/>
      <c r="Q22" s="141">
        <v>8</v>
      </c>
      <c r="R22" s="141">
        <v>8</v>
      </c>
      <c r="S22" s="141">
        <v>8</v>
      </c>
      <c r="T22" s="141">
        <v>8</v>
      </c>
      <c r="U22" s="141">
        <v>8</v>
      </c>
      <c r="V22" s="141">
        <v>8</v>
      </c>
      <c r="W22" s="141"/>
      <c r="X22" s="141">
        <v>8</v>
      </c>
      <c r="Y22" s="141">
        <v>8</v>
      </c>
      <c r="Z22" s="141">
        <v>8</v>
      </c>
      <c r="AA22" s="141">
        <v>8</v>
      </c>
      <c r="AB22" s="141">
        <v>8</v>
      </c>
      <c r="AC22" s="141">
        <v>8</v>
      </c>
      <c r="AD22" s="141"/>
      <c r="AE22" s="141">
        <v>8</v>
      </c>
      <c r="AF22" s="141">
        <v>8</v>
      </c>
      <c r="AG22" s="141">
        <v>8</v>
      </c>
      <c r="AH22" s="141">
        <v>8</v>
      </c>
      <c r="AI22" s="141">
        <v>8</v>
      </c>
      <c r="AJ22" s="141">
        <v>8</v>
      </c>
      <c r="AK22" s="247">
        <f t="shared" ref="AK22" si="19">((SUM(F22:AJ22))/8)-(SUMIF($F$6:$AJ$6,"C.Nhật",F22:AJ22)/8)</f>
        <v>27</v>
      </c>
      <c r="AL22" s="247">
        <f t="shared" ref="AL22" si="20">SUM(F23:AJ23)/8*1.5</f>
        <v>0</v>
      </c>
      <c r="AM22" s="249">
        <f>SUMIF($F$6:$AJ$6,"C.Nhật",$F22:$AJ23)/8*2</f>
        <v>0</v>
      </c>
      <c r="AN22" s="235">
        <f>SUM(AK22:AM23)</f>
        <v>27</v>
      </c>
      <c r="AO22" s="237">
        <v>0</v>
      </c>
      <c r="AP22" s="235"/>
      <c r="AQ22" s="235"/>
      <c r="AR22" s="235"/>
      <c r="AS22" s="239"/>
      <c r="AT22" s="219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48"/>
      <c r="AL23" s="248"/>
      <c r="AM23" s="250"/>
      <c r="AN23" s="236"/>
      <c r="AO23" s="238"/>
      <c r="AP23" s="236"/>
      <c r="AQ23" s="236"/>
      <c r="AR23" s="236"/>
      <c r="AS23" s="240"/>
      <c r="AT23" s="219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1">
        <f t="shared" ref="A24" si="21">A22+1</f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>
        <v>8</v>
      </c>
      <c r="G24" s="141">
        <v>8</v>
      </c>
      <c r="H24" s="141">
        <v>8</v>
      </c>
      <c r="I24" s="141"/>
      <c r="J24" s="141">
        <v>8</v>
      </c>
      <c r="K24" s="141">
        <v>8</v>
      </c>
      <c r="L24" s="141">
        <v>8</v>
      </c>
      <c r="M24" s="141">
        <v>8</v>
      </c>
      <c r="N24" s="141">
        <v>8</v>
      </c>
      <c r="O24" s="141">
        <v>8</v>
      </c>
      <c r="P24" s="141"/>
      <c r="Q24" s="141">
        <v>8</v>
      </c>
      <c r="R24" s="141">
        <v>8</v>
      </c>
      <c r="S24" s="141">
        <v>8</v>
      </c>
      <c r="T24" s="141">
        <v>8</v>
      </c>
      <c r="U24" s="141">
        <v>8</v>
      </c>
      <c r="V24" s="141">
        <v>8</v>
      </c>
      <c r="W24" s="141"/>
      <c r="X24" s="141">
        <v>8</v>
      </c>
      <c r="Y24" s="141">
        <v>8</v>
      </c>
      <c r="Z24" s="141">
        <v>8</v>
      </c>
      <c r="AA24" s="141">
        <v>8</v>
      </c>
      <c r="AB24" s="141">
        <v>8</v>
      </c>
      <c r="AC24" s="141">
        <v>8</v>
      </c>
      <c r="AD24" s="141"/>
      <c r="AE24" s="141">
        <v>8</v>
      </c>
      <c r="AF24" s="141">
        <v>8</v>
      </c>
      <c r="AG24" s="141">
        <v>8</v>
      </c>
      <c r="AH24" s="141">
        <v>8</v>
      </c>
      <c r="AI24" s="141">
        <v>8</v>
      </c>
      <c r="AJ24" s="141">
        <v>8</v>
      </c>
      <c r="AK24" s="247">
        <f t="shared" ref="AK24" si="22">((SUM(F24:AJ24))/8)-(SUMIF($F$6:$AJ$6,"C.Nhật",F24:AJ24)/8)</f>
        <v>27</v>
      </c>
      <c r="AL24" s="247">
        <f t="shared" ref="AL24" si="23">SUM(F25:AJ25)/8*1.5</f>
        <v>0</v>
      </c>
      <c r="AM24" s="249">
        <f>SUMIF($F$6:$AJ$6,"C.Nhật",$F24:$AJ25)/8*2</f>
        <v>0</v>
      </c>
      <c r="AN24" s="235">
        <f t="shared" ref="AN24" si="24">SUM(AK24:AM25)</f>
        <v>27</v>
      </c>
      <c r="AO24" s="237">
        <v>0</v>
      </c>
      <c r="AP24" s="235"/>
      <c r="AQ24" s="235"/>
      <c r="AR24" s="235"/>
      <c r="AS24" s="239"/>
      <c r="AT24" s="219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48"/>
      <c r="AL25" s="248"/>
      <c r="AM25" s="250"/>
      <c r="AN25" s="236"/>
      <c r="AO25" s="238"/>
      <c r="AP25" s="236"/>
      <c r="AQ25" s="236"/>
      <c r="AR25" s="236"/>
      <c r="AS25" s="240"/>
      <c r="AT25" s="219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1">
        <f t="shared" ref="A26" si="25">A24+1</f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>
        <v>8</v>
      </c>
      <c r="G26" s="141">
        <v>8</v>
      </c>
      <c r="H26" s="141">
        <v>8</v>
      </c>
      <c r="I26" s="141"/>
      <c r="J26" s="141">
        <v>8</v>
      </c>
      <c r="K26" s="141">
        <v>8</v>
      </c>
      <c r="L26" s="141">
        <v>8</v>
      </c>
      <c r="M26" s="141">
        <v>8</v>
      </c>
      <c r="N26" s="141">
        <v>8</v>
      </c>
      <c r="O26" s="141">
        <v>8</v>
      </c>
      <c r="P26" s="141"/>
      <c r="Q26" s="141">
        <v>8</v>
      </c>
      <c r="R26" s="141">
        <v>8</v>
      </c>
      <c r="S26" s="141">
        <v>8</v>
      </c>
      <c r="T26" s="141">
        <v>8</v>
      </c>
      <c r="U26" s="141">
        <v>8</v>
      </c>
      <c r="V26" s="141">
        <v>8</v>
      </c>
      <c r="W26" s="141"/>
      <c r="X26" s="141">
        <v>8</v>
      </c>
      <c r="Y26" s="141">
        <v>8</v>
      </c>
      <c r="Z26" s="141">
        <v>8</v>
      </c>
      <c r="AA26" s="141">
        <v>8</v>
      </c>
      <c r="AB26" s="141">
        <v>8</v>
      </c>
      <c r="AC26" s="141">
        <v>8</v>
      </c>
      <c r="AD26" s="141"/>
      <c r="AE26" s="141">
        <v>8</v>
      </c>
      <c r="AF26" s="141">
        <v>8</v>
      </c>
      <c r="AG26" s="141">
        <v>8</v>
      </c>
      <c r="AH26" s="141">
        <v>8</v>
      </c>
      <c r="AI26" s="141">
        <v>8</v>
      </c>
      <c r="AJ26" s="141">
        <v>8</v>
      </c>
      <c r="AK26" s="247">
        <f t="shared" ref="AK26" si="26">((SUM(F26:AJ26))/8)-(SUMIF($F$6:$AJ$6,"C.Nhật",F26:AJ26)/8)</f>
        <v>27</v>
      </c>
      <c r="AL26" s="247">
        <f t="shared" ref="AL26" si="27">SUM(F27:AJ27)/8*1.5</f>
        <v>0</v>
      </c>
      <c r="AM26" s="249">
        <f>SUMIF($F$6:$AJ$6,"C.Nhật",$F26:$AJ27)/8*2</f>
        <v>0</v>
      </c>
      <c r="AN26" s="235">
        <f t="shared" ref="AN26" si="28">SUM(AK26:AM27)</f>
        <v>27</v>
      </c>
      <c r="AO26" s="237">
        <v>0</v>
      </c>
      <c r="AP26" s="235"/>
      <c r="AQ26" s="235"/>
      <c r="AR26" s="235"/>
      <c r="AS26" s="239"/>
      <c r="AT26" s="219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48"/>
      <c r="AL27" s="248"/>
      <c r="AM27" s="250"/>
      <c r="AN27" s="236"/>
      <c r="AO27" s="238"/>
      <c r="AP27" s="236"/>
      <c r="AQ27" s="236"/>
      <c r="AR27" s="236"/>
      <c r="AS27" s="240"/>
      <c r="AT27" s="219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91" s="71" customFormat="1" ht="12.75">
      <c r="A35" s="2"/>
      <c r="B35" s="2" t="s">
        <v>0</v>
      </c>
      <c r="C35" s="2"/>
      <c r="D35" s="217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91" s="71" customFormat="1" ht="12.75">
      <c r="A36" s="2"/>
      <c r="B36" s="2"/>
      <c r="C36" s="2" t="s">
        <v>35</v>
      </c>
      <c r="D36" s="217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7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122"/>
      <c r="AK39" s="2"/>
      <c r="AL39" s="2"/>
      <c r="AM39" s="98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7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122"/>
      <c r="AK40" s="2"/>
      <c r="AL40" s="2"/>
      <c r="AM40" s="98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7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122"/>
      <c r="AK41" s="2"/>
      <c r="AL41" s="2"/>
      <c r="AM41" s="98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7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122"/>
      <c r="AK42" s="2"/>
      <c r="AL42" s="2"/>
      <c r="AM42" s="98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7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122"/>
      <c r="AK43" s="2"/>
      <c r="AL43" s="2"/>
      <c r="AM43" s="98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7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122"/>
      <c r="AK44" s="2"/>
      <c r="AL44" s="2"/>
      <c r="AM44" s="98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T5:AT6"/>
    <mergeCell ref="A9:A10"/>
    <mergeCell ref="B9:B10"/>
    <mergeCell ref="C9:C10"/>
    <mergeCell ref="D9:D10"/>
    <mergeCell ref="AK9:AK10"/>
    <mergeCell ref="AL9:AL10"/>
    <mergeCell ref="AS9:AS10"/>
    <mergeCell ref="A11:A12"/>
    <mergeCell ref="B11:B12"/>
    <mergeCell ref="C11:C12"/>
    <mergeCell ref="D11:D12"/>
    <mergeCell ref="AK11:AK12"/>
    <mergeCell ref="AL11:AL12"/>
    <mergeCell ref="AM11:AM12"/>
    <mergeCell ref="AN11:AN12"/>
    <mergeCell ref="AO11:AO12"/>
    <mergeCell ref="AM9:AM10"/>
    <mergeCell ref="AN9:AN10"/>
    <mergeCell ref="AO9:AO10"/>
    <mergeCell ref="AP9:AP10"/>
    <mergeCell ref="AQ9:AQ10"/>
    <mergeCell ref="AR9:AR10"/>
    <mergeCell ref="AP11:AP12"/>
    <mergeCell ref="AQ11:AQ12"/>
    <mergeCell ref="AR11:AR12"/>
    <mergeCell ref="AS11:AS12"/>
    <mergeCell ref="A13:A14"/>
    <mergeCell ref="B13:B14"/>
    <mergeCell ref="C13:C14"/>
    <mergeCell ref="D13:D14"/>
    <mergeCell ref="AK13:AK14"/>
    <mergeCell ref="AL13:AL14"/>
    <mergeCell ref="AS13:AS14"/>
    <mergeCell ref="AM13:AM14"/>
    <mergeCell ref="AN13:AN14"/>
    <mergeCell ref="AO13:AO14"/>
    <mergeCell ref="AP13:AP14"/>
    <mergeCell ref="AQ13:AQ14"/>
    <mergeCell ref="AR13:AR14"/>
    <mergeCell ref="AQ24:AQ25"/>
    <mergeCell ref="AR24:AR25"/>
    <mergeCell ref="AP22:AP23"/>
    <mergeCell ref="AQ22:AQ23"/>
    <mergeCell ref="AR22:AR23"/>
    <mergeCell ref="AS22:AS23"/>
    <mergeCell ref="A24:A25"/>
    <mergeCell ref="B24:B25"/>
    <mergeCell ref="C24:C25"/>
    <mergeCell ref="D24:D25"/>
    <mergeCell ref="AK24:AK25"/>
    <mergeCell ref="AL24:AL25"/>
    <mergeCell ref="A22:A23"/>
    <mergeCell ref="B22:B23"/>
    <mergeCell ref="C22:C23"/>
    <mergeCell ref="D22:D23"/>
    <mergeCell ref="AK22:AK23"/>
    <mergeCell ref="AL22:AL23"/>
    <mergeCell ref="AM22:AM23"/>
    <mergeCell ref="AN22:AN23"/>
    <mergeCell ref="AO22:AO23"/>
    <mergeCell ref="AP26:AP27"/>
    <mergeCell ref="AQ26:AQ27"/>
    <mergeCell ref="AR26:AR27"/>
    <mergeCell ref="AS26:AS27"/>
    <mergeCell ref="A16:A17"/>
    <mergeCell ref="B16:B17"/>
    <mergeCell ref="C16:C17"/>
    <mergeCell ref="D16:D17"/>
    <mergeCell ref="AK16:AK17"/>
    <mergeCell ref="AL16:AL17"/>
    <mergeCell ref="AS24:AS25"/>
    <mergeCell ref="A26:A27"/>
    <mergeCell ref="B26:B27"/>
    <mergeCell ref="C26:C27"/>
    <mergeCell ref="D26:D27"/>
    <mergeCell ref="AK26:AK27"/>
    <mergeCell ref="AL26:AL27"/>
    <mergeCell ref="AM26:AM27"/>
    <mergeCell ref="AN26:AN27"/>
    <mergeCell ref="AO26:AO27"/>
    <mergeCell ref="AM24:AM25"/>
    <mergeCell ref="AN24:AN25"/>
    <mergeCell ref="AO24:AO25"/>
    <mergeCell ref="AP24:AP25"/>
    <mergeCell ref="A20:A21"/>
    <mergeCell ref="B20:B21"/>
    <mergeCell ref="C20:C21"/>
    <mergeCell ref="D20:D21"/>
    <mergeCell ref="AK20:AK21"/>
    <mergeCell ref="AL20:AL21"/>
    <mergeCell ref="AS16:AS17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M16:AM17"/>
    <mergeCell ref="AN16:AN17"/>
    <mergeCell ref="AO16:AO17"/>
    <mergeCell ref="AP16:AP17"/>
    <mergeCell ref="AQ16:AQ17"/>
    <mergeCell ref="AR16:AR17"/>
    <mergeCell ref="AS20:AS21"/>
    <mergeCell ref="AM20:AM21"/>
    <mergeCell ref="AN20:AN21"/>
    <mergeCell ref="AO20:AO21"/>
    <mergeCell ref="AP20:AP21"/>
    <mergeCell ref="AQ20:AQ21"/>
    <mergeCell ref="AR20:AR21"/>
    <mergeCell ref="AP18:AP19"/>
    <mergeCell ref="AQ18:AQ19"/>
    <mergeCell ref="AR18:AR19"/>
    <mergeCell ref="AS18:AS19"/>
  </mergeCells>
  <conditionalFormatting sqref="F5:AJ6 F9:AJ14">
    <cfRule type="expression" dxfId="140" priority="15" stopIfTrue="1">
      <formula>IF(WEEKDAY(F$5)=1,TRUE,FALSE)</formula>
    </cfRule>
  </conditionalFormatting>
  <conditionalFormatting sqref="F9:AJ14">
    <cfRule type="expression" dxfId="139" priority="14" stopIfTrue="1">
      <formula>IF(WEEKDAY(F$5)=1,TRUE,FALSE)</formula>
    </cfRule>
  </conditionalFormatting>
  <conditionalFormatting sqref="F16:AJ21">
    <cfRule type="expression" dxfId="138" priority="4" stopIfTrue="1">
      <formula>IF(WEEKDAY(F$5)=1,TRUE,FALSE)</formula>
    </cfRule>
  </conditionalFormatting>
  <conditionalFormatting sqref="F16:AJ21">
    <cfRule type="expression" dxfId="137" priority="3" stopIfTrue="1">
      <formula>IF(WEEKDAY(F$5)=1,TRUE,FALSE)</formula>
    </cfRule>
  </conditionalFormatting>
  <conditionalFormatting sqref="F22:AJ27">
    <cfRule type="expression" dxfId="136" priority="2" stopIfTrue="1">
      <formula>IF(WEEKDAY(F$5)=1,TRUE,FALSE)</formula>
    </cfRule>
  </conditionalFormatting>
  <conditionalFormatting sqref="F22:AJ27">
    <cfRule type="expression" dxfId="135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9" activePane="bottomRight" state="frozen"/>
      <selection activeCell="X10" sqref="X10"/>
      <selection pane="topRight" activeCell="X10" sqref="X10"/>
      <selection pane="bottomLeft" activeCell="X10" sqref="X10"/>
      <selection pane="bottomRight" activeCell="O14" activeCellId="1" sqref="O23 O14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6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21"/>
      <c r="C1" s="221"/>
      <c r="D1" s="268" t="str">
        <f>"BẢNG THANH TOÁN LƯƠNG THÁNG"&amp;" "&amp;TEXT($E$4,"mm")&amp;" / "&amp;TEXT($E$4,"yyyy")</f>
        <v>BẢNG THANH TOÁN LƯƠNG THÁNG 03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21"/>
      <c r="C2" s="221"/>
      <c r="D2" s="221"/>
      <c r="E2" s="79"/>
      <c r="F2" s="221"/>
      <c r="G2" s="221"/>
      <c r="H2" s="221"/>
      <c r="I2" s="221"/>
      <c r="J2" s="80"/>
      <c r="K2" s="221"/>
      <c r="L2" s="221"/>
      <c r="M2" s="221"/>
      <c r="N2" s="221"/>
      <c r="O2" s="221"/>
      <c r="P2" s="57"/>
      <c r="Q2" s="78">
        <f>MAX(F10:F23)</f>
        <v>27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21"/>
      <c r="C3" s="221"/>
      <c r="D3" s="221"/>
      <c r="E3" s="79"/>
      <c r="F3" s="221"/>
      <c r="G3" s="221"/>
      <c r="H3" s="221"/>
      <c r="I3" s="221"/>
      <c r="J3" s="80"/>
      <c r="K3" s="221"/>
      <c r="L3" s="221"/>
      <c r="M3" s="221"/>
      <c r="N3" s="221"/>
      <c r="O3" s="221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-3'!$E$4</f>
        <v>40969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220" t="s">
        <v>29</v>
      </c>
      <c r="G7" s="218" t="s">
        <v>14</v>
      </c>
      <c r="H7" s="220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36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-3'!$B$8:$AS$27,36,0)</f>
        <v>27</v>
      </c>
      <c r="G10" s="143">
        <f>ROUND(E10/$Q$2*F10,0)</f>
        <v>3200000</v>
      </c>
      <c r="H10" s="90">
        <f>(VLOOKUP(B10,'CC -3'!$B$8:$AS$27,37,0)+VLOOKUP(B10,'CC -3'!$B$8:$AS$27,38,0))</f>
        <v>0</v>
      </c>
      <c r="I10" s="143">
        <f>ROUND(E10/$Q$2*H10,0)</f>
        <v>0</v>
      </c>
      <c r="J10" s="91">
        <f t="shared" ref="J10:K12" si="3">F10+H10</f>
        <v>27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36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-3'!$B$8:$AS$27,36,0)</f>
        <v>27</v>
      </c>
      <c r="G11" s="143">
        <f>ROUND(E11/$Q$2*F11,0)</f>
        <v>2500000</v>
      </c>
      <c r="H11" s="90">
        <f>(VLOOKUP(B11,'CC -3'!$B$8:$AS$27,37,0)+VLOOKUP(B11,'CC -3'!$B$8:$AS$27,38,0))</f>
        <v>0</v>
      </c>
      <c r="I11" s="143">
        <f>ROUND(E11/$Q$2*H11,0)</f>
        <v>0</v>
      </c>
      <c r="J11" s="91">
        <f t="shared" si="3"/>
        <v>27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36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-3'!$B$8:$AS$27,36,0)</f>
        <v>27</v>
      </c>
      <c r="G12" s="143">
        <f>ROUND(E12/$Q$2*F12,0)</f>
        <v>2500000</v>
      </c>
      <c r="H12" s="90">
        <f>(VLOOKUP(B12,'CC -3'!$B$8:$AS$27,37,0)+VLOOKUP(B12,'CC -3'!$B$8:$AS$27,38,0))</f>
        <v>0</v>
      </c>
      <c r="I12" s="143">
        <f>ROUND(E12/$Q$2*H12,0)</f>
        <v>0</v>
      </c>
      <c r="J12" s="91">
        <f t="shared" si="3"/>
        <v>27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0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36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-3'!$B$8:$AS$27,36,0)</f>
        <v>27</v>
      </c>
      <c r="G16" s="143">
        <f>ROUND(E16/$Q$2*F16,0)</f>
        <v>2000000</v>
      </c>
      <c r="H16" s="90">
        <f>(VLOOKUP(B16,'CC -3'!$B$8:$AS$27,37,0)+VLOOKUP(B16,'CC -3'!$B$8:$AS$27,38,0))</f>
        <v>0</v>
      </c>
      <c r="I16" s="143">
        <f>ROUND(E16/$Q$2*H16,0)</f>
        <v>0</v>
      </c>
      <c r="J16" s="144">
        <f t="shared" ref="J16:K16" si="10">F16+H16</f>
        <v>27</v>
      </c>
      <c r="K16" s="37">
        <f t="shared" si="10"/>
        <v>2000000</v>
      </c>
      <c r="L16" s="88">
        <v>375000</v>
      </c>
      <c r="M16" s="38">
        <f t="shared" ref="M16" si="11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36">
        <v>2</v>
      </c>
      <c r="B17" s="139" t="s">
        <v>63</v>
      </c>
      <c r="C17" s="87" t="str">
        <f t="shared" ref="C17:C21" si="12">VLOOKUP(B17,DS,2,0)</f>
        <v>Huỳnh Thanh Tùng</v>
      </c>
      <c r="D17" s="114" t="str">
        <f t="shared" ref="D17:D21" si="13">VLOOKUP(B17,DS,3,0)</f>
        <v>Thợ đóng - xả</v>
      </c>
      <c r="E17" s="88">
        <f t="shared" ref="E17:E21" si="14">VLOOKUP(B17,DS,4,0)</f>
        <v>2000000</v>
      </c>
      <c r="F17" s="90">
        <f>VLOOKUP(B17,'CC -3'!$B$8:$AS$27,36,0)</f>
        <v>27</v>
      </c>
      <c r="G17" s="143">
        <f>ROUND(E17/$Q$2*F17,0)</f>
        <v>2000000</v>
      </c>
      <c r="H17" s="90">
        <f>(VLOOKUP(B17,'CC -3'!$B$8:$AS$27,37,0)+VLOOKUP(B17,'CC -3'!$B$8:$AS$27,38,0))</f>
        <v>0</v>
      </c>
      <c r="I17" s="143">
        <f>ROUND(E17/$Q$2*H17,0)</f>
        <v>0</v>
      </c>
      <c r="J17" s="144">
        <f t="shared" ref="J17:J21" si="15">F17+H17</f>
        <v>27</v>
      </c>
      <c r="K17" s="37">
        <f t="shared" ref="K17:K21" si="16">G17+I17</f>
        <v>2000000</v>
      </c>
      <c r="L17" s="88">
        <v>375000</v>
      </c>
      <c r="M17" s="38">
        <f t="shared" ref="M17:M21" si="17">K17+L17</f>
        <v>2375000</v>
      </c>
      <c r="N17" s="37"/>
      <c r="O17" s="43">
        <f t="shared" ref="O17:O21" si="18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36">
        <v>3</v>
      </c>
      <c r="B18" s="139" t="s">
        <v>64</v>
      </c>
      <c r="C18" s="87" t="str">
        <f t="shared" si="12"/>
        <v>Danh Sà Phép</v>
      </c>
      <c r="D18" s="114" t="str">
        <f t="shared" si="13"/>
        <v>Công nhân</v>
      </c>
      <c r="E18" s="88">
        <f t="shared" si="14"/>
        <v>1800000</v>
      </c>
      <c r="F18" s="90">
        <f>VLOOKUP(B18,'CC -3'!$B$8:$AS$27,36,0)</f>
        <v>27</v>
      </c>
      <c r="G18" s="143">
        <f>ROUND(E18/$Q$2*F18,0)</f>
        <v>1800000</v>
      </c>
      <c r="H18" s="90">
        <f>(VLOOKUP(B18,'CC -3'!$B$8:$AS$27,37,0)+VLOOKUP(B18,'CC -3'!$B$8:$AS$27,38,0))</f>
        <v>0</v>
      </c>
      <c r="I18" s="143">
        <f>ROUND(E18/$Q$2*H18,0)</f>
        <v>0</v>
      </c>
      <c r="J18" s="144">
        <f t="shared" si="15"/>
        <v>27</v>
      </c>
      <c r="K18" s="37">
        <f t="shared" si="16"/>
        <v>1800000</v>
      </c>
      <c r="L18" s="88">
        <v>375000</v>
      </c>
      <c r="M18" s="38">
        <f t="shared" si="17"/>
        <v>2175000</v>
      </c>
      <c r="N18" s="37"/>
      <c r="O18" s="43">
        <f t="shared" si="18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36">
        <v>4</v>
      </c>
      <c r="B19" s="139" t="s">
        <v>65</v>
      </c>
      <c r="C19" s="87" t="str">
        <f t="shared" si="12"/>
        <v>Phan Thị Sương</v>
      </c>
      <c r="D19" s="114" t="str">
        <f t="shared" si="13"/>
        <v>Công nhân</v>
      </c>
      <c r="E19" s="88">
        <f t="shared" si="14"/>
        <v>1800000</v>
      </c>
      <c r="F19" s="90">
        <f>VLOOKUP(B19,'CC -3'!$B$8:$AS$27,36,0)</f>
        <v>27</v>
      </c>
      <c r="G19" s="143">
        <f>ROUND(E19/$Q$2*F19,0)</f>
        <v>1800000</v>
      </c>
      <c r="H19" s="90">
        <f>(VLOOKUP(B19,'CC -3'!$B$8:$AS$27,37,0)+VLOOKUP(B19,'CC -3'!$B$8:$AS$27,38,0))</f>
        <v>0</v>
      </c>
      <c r="I19" s="143">
        <f>ROUND(E19/$Q$2*H19,0)</f>
        <v>0</v>
      </c>
      <c r="J19" s="144">
        <f t="shared" si="15"/>
        <v>27</v>
      </c>
      <c r="K19" s="37">
        <f t="shared" si="16"/>
        <v>1800000</v>
      </c>
      <c r="L19" s="88">
        <v>375000</v>
      </c>
      <c r="M19" s="38">
        <f t="shared" si="17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36">
        <v>5</v>
      </c>
      <c r="B20" s="139" t="s">
        <v>66</v>
      </c>
      <c r="C20" s="87" t="str">
        <f t="shared" si="12"/>
        <v>Dương Văn Em</v>
      </c>
      <c r="D20" s="114" t="str">
        <f t="shared" si="13"/>
        <v>Công nhân</v>
      </c>
      <c r="E20" s="88">
        <f t="shared" si="14"/>
        <v>1800000</v>
      </c>
      <c r="F20" s="90">
        <f>VLOOKUP(B20,'CC -3'!$B$8:$AS$27,36,0)</f>
        <v>27</v>
      </c>
      <c r="G20" s="143">
        <f>ROUND(E20/$Q$2*F20,0)</f>
        <v>1800000</v>
      </c>
      <c r="H20" s="90">
        <f>(VLOOKUP(B20,'CC -3'!$B$8:$AS$27,37,0)+VLOOKUP(B20,'CC -3'!$B$8:$AS$27,38,0))</f>
        <v>0</v>
      </c>
      <c r="I20" s="143">
        <f>ROUND(E20/$Q$2*H20,0)</f>
        <v>0</v>
      </c>
      <c r="J20" s="144">
        <f t="shared" si="15"/>
        <v>27</v>
      </c>
      <c r="K20" s="37">
        <f t="shared" si="16"/>
        <v>1800000</v>
      </c>
      <c r="L20" s="88">
        <v>375000</v>
      </c>
      <c r="M20" s="38">
        <f t="shared" si="17"/>
        <v>2175000</v>
      </c>
      <c r="N20" s="37"/>
      <c r="O20" s="43">
        <f t="shared" si="18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36">
        <v>6</v>
      </c>
      <c r="B21" s="139" t="s">
        <v>67</v>
      </c>
      <c r="C21" s="87" t="str">
        <f t="shared" si="12"/>
        <v>Lý Thanh Hải</v>
      </c>
      <c r="D21" s="114" t="str">
        <f t="shared" si="13"/>
        <v>Công nhân</v>
      </c>
      <c r="E21" s="88">
        <f t="shared" si="14"/>
        <v>1800000</v>
      </c>
      <c r="F21" s="90">
        <f>VLOOKUP(B21,'CC -3'!$B$8:$AS$27,36,0)</f>
        <v>27</v>
      </c>
      <c r="G21" s="143">
        <f>ROUND(E21/$Q$2*F21,0)</f>
        <v>1800000</v>
      </c>
      <c r="H21" s="90">
        <f>(VLOOKUP(B21,'CC -3'!$B$8:$AS$27,37,0)+VLOOKUP(B21,'CC -3'!$B$8:$AS$27,38,0))</f>
        <v>0</v>
      </c>
      <c r="I21" s="143">
        <f>ROUND(E21/$Q$2*H21,0)</f>
        <v>0</v>
      </c>
      <c r="J21" s="144">
        <f t="shared" si="15"/>
        <v>27</v>
      </c>
      <c r="K21" s="37">
        <f t="shared" si="16"/>
        <v>1800000</v>
      </c>
      <c r="L21" s="88">
        <v>375000</v>
      </c>
      <c r="M21" s="38">
        <f t="shared" si="17"/>
        <v>2175000</v>
      </c>
      <c r="N21" s="37"/>
      <c r="O21" s="43">
        <f t="shared" si="18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39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 t="shared" ref="G23:O23" si="19">SUM(G15:G22)</f>
        <v>11200000</v>
      </c>
      <c r="H23" s="138"/>
      <c r="I23" s="138">
        <f t="shared" si="19"/>
        <v>0</v>
      </c>
      <c r="J23" s="138"/>
      <c r="K23" s="138">
        <f t="shared" si="19"/>
        <v>11200000</v>
      </c>
      <c r="L23" s="138">
        <f t="shared" si="19"/>
        <v>2250000</v>
      </c>
      <c r="M23" s="138">
        <f t="shared" si="19"/>
        <v>13450000</v>
      </c>
      <c r="N23" s="138">
        <f t="shared" si="19"/>
        <v>0</v>
      </c>
      <c r="O23" s="138">
        <f t="shared" si="19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03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L5 L26 J6:K7 L7 A29:P62 Q35:Q62 N22:O22 R29:IG62 S10:S13 J22:L22 AB15:IG15 R14:IG14 A10:B14 D23:P23 D14:P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Q2" name="Range1_2_2_1_1"/>
  </protectedRanges>
  <autoFilter ref="A7:AA10"/>
  <mergeCells count="19"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3:D23"/>
    <mergeCell ref="J6:J7"/>
    <mergeCell ref="K6:K7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X10" sqref="X10"/>
      <selection pane="topRight" activeCell="X10" sqref="X10"/>
      <selection pane="bottomLeft" activeCell="X10" sqref="X10"/>
      <selection pane="bottomRight" activeCell="A18" sqref="A18:A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7" customWidth="1"/>
    <col min="5" max="5" width="7.140625" style="2" customWidth="1"/>
    <col min="6" max="33" width="3.42578125" style="121" customWidth="1"/>
    <col min="34" max="35" width="3.42578125" style="122" customWidth="1"/>
    <col min="36" max="37" width="4.42578125" style="2" customWidth="1"/>
    <col min="38" max="38" width="5.5703125" style="98" customWidth="1"/>
    <col min="39" max="39" width="6.140625" style="2" customWidth="1"/>
    <col min="40" max="42" width="5" style="2" hidden="1" customWidth="1"/>
    <col min="43" max="43" width="5" style="2" customWidth="1"/>
    <col min="44" max="44" width="11.7109375" style="2" customWidth="1"/>
    <col min="45" max="45" width="9.85546875" style="2" customWidth="1"/>
    <col min="46" max="46" width="3.7109375" style="2" customWidth="1"/>
    <col min="47" max="47" width="8.5703125" style="2" customWidth="1"/>
    <col min="48" max="16384" width="3.7109375" style="2"/>
  </cols>
  <sheetData>
    <row r="1" spans="1:90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04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53"/>
      <c r="AK1" s="53"/>
      <c r="AL1" s="252" t="s">
        <v>73</v>
      </c>
      <c r="AM1" s="253"/>
      <c r="AN1" s="253"/>
      <c r="AO1" s="253"/>
      <c r="AP1" s="253"/>
      <c r="AQ1" s="253"/>
      <c r="AR1" s="254"/>
      <c r="AS1" s="55"/>
    </row>
    <row r="2" spans="1:90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53"/>
      <c r="AK2" s="53"/>
      <c r="AL2" s="94"/>
      <c r="AM2" s="57"/>
      <c r="AN2" s="57"/>
      <c r="AO2" s="57"/>
      <c r="AP2" s="57"/>
      <c r="AQ2" s="57"/>
      <c r="AR2" s="93"/>
      <c r="AS2" s="93"/>
    </row>
    <row r="3" spans="1:90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53"/>
      <c r="AK3" s="53"/>
      <c r="AL3" s="94"/>
      <c r="AM3" s="55"/>
      <c r="AN3" s="55"/>
      <c r="AO3" s="55"/>
      <c r="AP3" s="55"/>
      <c r="AQ3" s="55"/>
      <c r="AR3" s="60"/>
      <c r="AS3" s="60"/>
    </row>
    <row r="4" spans="1:90" ht="14.25" customHeight="1">
      <c r="A4" s="61"/>
      <c r="B4" s="61"/>
      <c r="C4" s="155"/>
      <c r="D4" s="154"/>
      <c r="E4" s="62">
        <v>41000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1"/>
      <c r="AK4" s="61"/>
      <c r="AL4" s="95"/>
      <c r="AM4" s="61"/>
      <c r="AN4" s="61"/>
      <c r="AO4" s="61"/>
      <c r="AP4" s="61"/>
      <c r="AQ4" s="61"/>
      <c r="AR4" s="61"/>
      <c r="AS4" s="99"/>
    </row>
    <row r="5" spans="1:90" s="65" customFormat="1" ht="18.75" customHeight="1">
      <c r="A5" s="255" t="s">
        <v>22</v>
      </c>
      <c r="B5" s="255" t="s">
        <v>3</v>
      </c>
      <c r="C5" s="255" t="s">
        <v>1</v>
      </c>
      <c r="D5" s="257" t="s">
        <v>23</v>
      </c>
      <c r="E5" s="255" t="s">
        <v>24</v>
      </c>
      <c r="F5" s="116">
        <f>+E4</f>
        <v>41000</v>
      </c>
      <c r="G5" s="116">
        <f t="shared" ref="G5:AI5" si="0">F5+1</f>
        <v>41001</v>
      </c>
      <c r="H5" s="116">
        <f t="shared" si="0"/>
        <v>41002</v>
      </c>
      <c r="I5" s="116">
        <f t="shared" si="0"/>
        <v>41003</v>
      </c>
      <c r="J5" s="116">
        <f t="shared" si="0"/>
        <v>41004</v>
      </c>
      <c r="K5" s="116">
        <f t="shared" si="0"/>
        <v>41005</v>
      </c>
      <c r="L5" s="116">
        <f t="shared" si="0"/>
        <v>41006</v>
      </c>
      <c r="M5" s="116">
        <f t="shared" si="0"/>
        <v>41007</v>
      </c>
      <c r="N5" s="116">
        <f t="shared" si="0"/>
        <v>41008</v>
      </c>
      <c r="O5" s="116">
        <f t="shared" si="0"/>
        <v>41009</v>
      </c>
      <c r="P5" s="116">
        <f t="shared" si="0"/>
        <v>41010</v>
      </c>
      <c r="Q5" s="116">
        <f t="shared" si="0"/>
        <v>41011</v>
      </c>
      <c r="R5" s="116">
        <f t="shared" si="0"/>
        <v>41012</v>
      </c>
      <c r="S5" s="116">
        <f t="shared" si="0"/>
        <v>41013</v>
      </c>
      <c r="T5" s="116">
        <f t="shared" si="0"/>
        <v>41014</v>
      </c>
      <c r="U5" s="116">
        <f t="shared" si="0"/>
        <v>41015</v>
      </c>
      <c r="V5" s="116">
        <f t="shared" si="0"/>
        <v>41016</v>
      </c>
      <c r="W5" s="116">
        <f t="shared" si="0"/>
        <v>41017</v>
      </c>
      <c r="X5" s="116">
        <f t="shared" si="0"/>
        <v>41018</v>
      </c>
      <c r="Y5" s="116">
        <f t="shared" si="0"/>
        <v>41019</v>
      </c>
      <c r="Z5" s="116">
        <f t="shared" si="0"/>
        <v>41020</v>
      </c>
      <c r="AA5" s="116">
        <f t="shared" si="0"/>
        <v>41021</v>
      </c>
      <c r="AB5" s="116">
        <f t="shared" si="0"/>
        <v>41022</v>
      </c>
      <c r="AC5" s="116">
        <f t="shared" si="0"/>
        <v>41023</v>
      </c>
      <c r="AD5" s="116">
        <f t="shared" si="0"/>
        <v>41024</v>
      </c>
      <c r="AE5" s="116">
        <f t="shared" si="0"/>
        <v>41025</v>
      </c>
      <c r="AF5" s="116">
        <f t="shared" si="0"/>
        <v>41026</v>
      </c>
      <c r="AG5" s="116">
        <f t="shared" si="0"/>
        <v>41027</v>
      </c>
      <c r="AH5" s="116">
        <f>AG5+1</f>
        <v>41028</v>
      </c>
      <c r="AI5" s="116">
        <f t="shared" si="0"/>
        <v>41029</v>
      </c>
      <c r="AJ5" s="258" t="s">
        <v>11</v>
      </c>
      <c r="AK5" s="259"/>
      <c r="AL5" s="260"/>
      <c r="AM5" s="261" t="s">
        <v>34</v>
      </c>
      <c r="AN5" s="261" t="s">
        <v>30</v>
      </c>
      <c r="AO5" s="261" t="s">
        <v>31</v>
      </c>
      <c r="AP5" s="261" t="s">
        <v>32</v>
      </c>
      <c r="AQ5" s="261" t="s">
        <v>33</v>
      </c>
      <c r="AR5" s="257" t="s">
        <v>0</v>
      </c>
      <c r="AS5" s="251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90" s="65" customFormat="1" ht="39.75" customHeight="1">
      <c r="A6" s="256"/>
      <c r="B6" s="256"/>
      <c r="C6" s="256"/>
      <c r="D6" s="256"/>
      <c r="E6" s="256"/>
      <c r="F6" s="171" t="str">
        <f>CHOOSE(WEEKDAY(F5),"C.Nhật","T.Hai","T.Ba","T.Tư","T.Năm","T.Sáu","T.Bảy")</f>
        <v>C.Nhật</v>
      </c>
      <c r="G6" s="171" t="str">
        <f t="shared" ref="G6:AI6" si="1">CHOOSE(WEEKDAY(G5),"C.Nhật","T.Hai","T.Ba","T.Tư","T.Năm","T.Sáu","T.Bảy")</f>
        <v>T.Hai</v>
      </c>
      <c r="H6" s="171" t="str">
        <f t="shared" si="1"/>
        <v>T.Ba</v>
      </c>
      <c r="I6" s="171" t="str">
        <f t="shared" si="1"/>
        <v>T.Tư</v>
      </c>
      <c r="J6" s="171" t="str">
        <f t="shared" si="1"/>
        <v>T.Năm</v>
      </c>
      <c r="K6" s="171" t="str">
        <f t="shared" si="1"/>
        <v>T.Sáu</v>
      </c>
      <c r="L6" s="171" t="str">
        <f t="shared" si="1"/>
        <v>T.Bảy</v>
      </c>
      <c r="M6" s="171" t="str">
        <f t="shared" si="1"/>
        <v>C.Nhật</v>
      </c>
      <c r="N6" s="171" t="str">
        <f t="shared" si="1"/>
        <v>T.Hai</v>
      </c>
      <c r="O6" s="171" t="str">
        <f t="shared" si="1"/>
        <v>T.Ba</v>
      </c>
      <c r="P6" s="171" t="str">
        <f t="shared" si="1"/>
        <v>T.Tư</v>
      </c>
      <c r="Q6" s="171" t="str">
        <f t="shared" si="1"/>
        <v>T.Năm</v>
      </c>
      <c r="R6" s="171" t="str">
        <f t="shared" si="1"/>
        <v>T.Sáu</v>
      </c>
      <c r="S6" s="171" t="str">
        <f t="shared" si="1"/>
        <v>T.Bảy</v>
      </c>
      <c r="T6" s="171" t="str">
        <f t="shared" si="1"/>
        <v>C.Nhật</v>
      </c>
      <c r="U6" s="171" t="str">
        <f t="shared" si="1"/>
        <v>T.Hai</v>
      </c>
      <c r="V6" s="171" t="str">
        <f t="shared" si="1"/>
        <v>T.Ba</v>
      </c>
      <c r="W6" s="171" t="str">
        <f t="shared" si="1"/>
        <v>T.Tư</v>
      </c>
      <c r="X6" s="171" t="str">
        <f t="shared" si="1"/>
        <v>T.Năm</v>
      </c>
      <c r="Y6" s="171" t="str">
        <f t="shared" si="1"/>
        <v>T.Sáu</v>
      </c>
      <c r="Z6" s="171" t="str">
        <f t="shared" si="1"/>
        <v>T.Bảy</v>
      </c>
      <c r="AA6" s="171" t="str">
        <f t="shared" si="1"/>
        <v>C.Nhật</v>
      </c>
      <c r="AB6" s="171" t="str">
        <f t="shared" si="1"/>
        <v>T.Hai</v>
      </c>
      <c r="AC6" s="171" t="str">
        <f t="shared" si="1"/>
        <v>T.Ba</v>
      </c>
      <c r="AD6" s="171" t="str">
        <f t="shared" si="1"/>
        <v>T.Tư</v>
      </c>
      <c r="AE6" s="171" t="str">
        <f t="shared" si="1"/>
        <v>T.Năm</v>
      </c>
      <c r="AF6" s="171" t="str">
        <f t="shared" si="1"/>
        <v>T.Sáu</v>
      </c>
      <c r="AG6" s="171" t="str">
        <f t="shared" si="1"/>
        <v>T.Bảy</v>
      </c>
      <c r="AH6" s="171" t="str">
        <f t="shared" si="1"/>
        <v>C.Nhật</v>
      </c>
      <c r="AI6" s="171" t="str">
        <f t="shared" si="1"/>
        <v>T.Hai</v>
      </c>
      <c r="AJ6" s="172" t="s">
        <v>12</v>
      </c>
      <c r="AK6" s="172" t="s">
        <v>25</v>
      </c>
      <c r="AL6" s="173" t="s">
        <v>13</v>
      </c>
      <c r="AM6" s="262"/>
      <c r="AN6" s="262"/>
      <c r="AO6" s="262"/>
      <c r="AP6" s="262"/>
      <c r="AQ6" s="262"/>
      <c r="AR6" s="256"/>
      <c r="AS6" s="251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</row>
    <row r="7" spans="1:90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36</v>
      </c>
      <c r="AK7" s="174">
        <v>37</v>
      </c>
      <c r="AL7" s="174">
        <v>38</v>
      </c>
      <c r="AM7" s="174">
        <v>39</v>
      </c>
      <c r="AN7" s="174">
        <v>40</v>
      </c>
      <c r="AO7" s="174">
        <v>41</v>
      </c>
      <c r="AP7" s="174">
        <v>42</v>
      </c>
      <c r="AQ7" s="174">
        <v>43</v>
      </c>
      <c r="AR7" s="174">
        <v>44</v>
      </c>
      <c r="AS7" s="219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</row>
    <row r="8" spans="1:90" s="177" customFormat="1" ht="21" customHeight="1">
      <c r="A8" s="175" t="s">
        <v>55</v>
      </c>
      <c r="B8" s="178" t="s">
        <v>72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80"/>
      <c r="AS8" s="176"/>
    </row>
    <row r="9" spans="1:90" s="65" customFormat="1" ht="18" customHeight="1">
      <c r="A9" s="241">
        <v>1</v>
      </c>
      <c r="B9" s="241" t="s">
        <v>60</v>
      </c>
      <c r="C9" s="243" t="str">
        <f>VLOOKUP(B9,DS,2,0)</f>
        <v>Lê Kim Ngọc Thảo</v>
      </c>
      <c r="D9" s="245" t="str">
        <f>VLOOKUP(B9,DS,3,0)</f>
        <v>Văn Phòng</v>
      </c>
      <c r="E9" s="66" t="s">
        <v>26</v>
      </c>
      <c r="F9" s="141"/>
      <c r="G9" s="141">
        <v>8</v>
      </c>
      <c r="H9" s="141">
        <v>8</v>
      </c>
      <c r="I9" s="141">
        <v>8</v>
      </c>
      <c r="J9" s="141">
        <v>8</v>
      </c>
      <c r="K9" s="141">
        <v>8</v>
      </c>
      <c r="L9" s="141">
        <v>8</v>
      </c>
      <c r="M9" s="141"/>
      <c r="N9" s="141">
        <v>8</v>
      </c>
      <c r="O9" s="141">
        <v>8</v>
      </c>
      <c r="P9" s="141">
        <v>8</v>
      </c>
      <c r="Q9" s="141">
        <v>8</v>
      </c>
      <c r="R9" s="141">
        <v>8</v>
      </c>
      <c r="S9" s="141">
        <v>8</v>
      </c>
      <c r="T9" s="141"/>
      <c r="U9" s="141">
        <v>8</v>
      </c>
      <c r="V9" s="141">
        <v>8</v>
      </c>
      <c r="W9" s="141">
        <v>8</v>
      </c>
      <c r="X9" s="141">
        <v>8</v>
      </c>
      <c r="Y9" s="141">
        <v>8</v>
      </c>
      <c r="Z9" s="141">
        <v>8</v>
      </c>
      <c r="AA9" s="141"/>
      <c r="AB9" s="141">
        <v>8</v>
      </c>
      <c r="AC9" s="141">
        <v>8</v>
      </c>
      <c r="AD9" s="141">
        <v>8</v>
      </c>
      <c r="AE9" s="141">
        <v>8</v>
      </c>
      <c r="AF9" s="141">
        <v>8</v>
      </c>
      <c r="AG9" s="141">
        <v>8</v>
      </c>
      <c r="AH9" s="141"/>
      <c r="AI9" s="141"/>
      <c r="AJ9" s="247">
        <f>((SUM(F9:AI9))/8)-(SUMIF($F$6:$AI$6,"C.Nhật",F9:AI9)/8)</f>
        <v>24</v>
      </c>
      <c r="AK9" s="247">
        <f>SUM(F10:AI10)/8*1.5</f>
        <v>0</v>
      </c>
      <c r="AL9" s="249">
        <f>SUMIF($F$6:$AI$6,"C.Nhật",$F9:$AI10)/8*2</f>
        <v>0</v>
      </c>
      <c r="AM9" s="235">
        <f>SUM(AJ9:AL10)</f>
        <v>24</v>
      </c>
      <c r="AN9" s="237">
        <v>0</v>
      </c>
      <c r="AO9" s="235"/>
      <c r="AP9" s="235"/>
      <c r="AQ9" s="235"/>
      <c r="AR9" s="239"/>
      <c r="AS9" s="219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</row>
    <row r="10" spans="1:90" s="65" customFormat="1" ht="18" customHeight="1">
      <c r="A10" s="242"/>
      <c r="B10" s="242"/>
      <c r="C10" s="244"/>
      <c r="D10" s="246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248"/>
      <c r="AK10" s="248"/>
      <c r="AL10" s="250"/>
      <c r="AM10" s="236"/>
      <c r="AN10" s="238"/>
      <c r="AO10" s="236"/>
      <c r="AP10" s="236"/>
      <c r="AQ10" s="236"/>
      <c r="AR10" s="240"/>
      <c r="AS10" s="219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</row>
    <row r="11" spans="1:90" s="65" customFormat="1" ht="18" customHeight="1">
      <c r="A11" s="241">
        <v>2</v>
      </c>
      <c r="B11" s="241" t="s">
        <v>61</v>
      </c>
      <c r="C11" s="243" t="str">
        <f>VLOOKUP(B11,DS,2,0)</f>
        <v>Lê Hoàng Diệu</v>
      </c>
      <c r="D11" s="245" t="str">
        <f>VLOOKUP(B11,DS,3,0)</f>
        <v>Kinh Doanh</v>
      </c>
      <c r="E11" s="66" t="s">
        <v>26</v>
      </c>
      <c r="F11" s="141"/>
      <c r="G11" s="141">
        <v>8</v>
      </c>
      <c r="H11" s="141">
        <v>8</v>
      </c>
      <c r="I11" s="141">
        <v>8</v>
      </c>
      <c r="J11" s="141">
        <v>8</v>
      </c>
      <c r="K11" s="141">
        <v>8</v>
      </c>
      <c r="L11" s="141">
        <v>8</v>
      </c>
      <c r="M11" s="141"/>
      <c r="N11" s="141">
        <v>8</v>
      </c>
      <c r="O11" s="141">
        <v>8</v>
      </c>
      <c r="P11" s="141">
        <v>8</v>
      </c>
      <c r="Q11" s="141">
        <v>8</v>
      </c>
      <c r="R11" s="141">
        <v>8</v>
      </c>
      <c r="S11" s="141">
        <v>8</v>
      </c>
      <c r="T11" s="141"/>
      <c r="U11" s="141">
        <v>8</v>
      </c>
      <c r="V11" s="141">
        <v>8</v>
      </c>
      <c r="W11" s="141">
        <v>8</v>
      </c>
      <c r="X11" s="141">
        <v>8</v>
      </c>
      <c r="Y11" s="141">
        <v>8</v>
      </c>
      <c r="Z11" s="141">
        <v>8</v>
      </c>
      <c r="AA11" s="141"/>
      <c r="AB11" s="141">
        <v>8</v>
      </c>
      <c r="AC11" s="141">
        <v>8</v>
      </c>
      <c r="AD11" s="141">
        <v>8</v>
      </c>
      <c r="AE11" s="141">
        <v>8</v>
      </c>
      <c r="AF11" s="141">
        <v>8</v>
      </c>
      <c r="AG11" s="141">
        <v>8</v>
      </c>
      <c r="AH11" s="141"/>
      <c r="AI11" s="141"/>
      <c r="AJ11" s="247">
        <f>((SUM(F11:AI11))/8)-(SUMIF($F$6:$AI$6,"C.Nhật",F11:AI11)/8)</f>
        <v>24</v>
      </c>
      <c r="AK11" s="247">
        <f>SUM(F12:AI12)/8*1.5</f>
        <v>0</v>
      </c>
      <c r="AL11" s="249">
        <f>SUMIF($F$6:$AI$6,"C.Nhật",$F11:$AI12)/8*2</f>
        <v>0</v>
      </c>
      <c r="AM11" s="235">
        <f t="shared" ref="AM11" si="2">SUM(AJ11:AL12)</f>
        <v>24</v>
      </c>
      <c r="AN11" s="237">
        <v>0</v>
      </c>
      <c r="AO11" s="235"/>
      <c r="AP11" s="235"/>
      <c r="AQ11" s="235"/>
      <c r="AR11" s="239"/>
      <c r="AS11" s="219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</row>
    <row r="12" spans="1:90" s="65" customFormat="1" ht="18" customHeight="1">
      <c r="A12" s="242"/>
      <c r="B12" s="242"/>
      <c r="C12" s="244"/>
      <c r="D12" s="246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248"/>
      <c r="AK12" s="248"/>
      <c r="AL12" s="250"/>
      <c r="AM12" s="236"/>
      <c r="AN12" s="238"/>
      <c r="AO12" s="236"/>
      <c r="AP12" s="236"/>
      <c r="AQ12" s="236"/>
      <c r="AR12" s="240"/>
      <c r="AS12" s="219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</row>
    <row r="13" spans="1:90" s="65" customFormat="1" ht="18" customHeight="1">
      <c r="A13" s="241">
        <v>3</v>
      </c>
      <c r="B13" s="241" t="s">
        <v>71</v>
      </c>
      <c r="C13" s="243" t="str">
        <f>VLOOKUP(B13,DS,2,0)</f>
        <v>Trần Hòa Toản</v>
      </c>
      <c r="D13" s="245" t="str">
        <f>VLOOKUP(B13,DS,3,0)</f>
        <v>Tài xế</v>
      </c>
      <c r="E13" s="66" t="s">
        <v>26</v>
      </c>
      <c r="F13" s="141"/>
      <c r="G13" s="141">
        <v>8</v>
      </c>
      <c r="H13" s="141">
        <v>8</v>
      </c>
      <c r="I13" s="141">
        <v>8</v>
      </c>
      <c r="J13" s="141">
        <v>8</v>
      </c>
      <c r="K13" s="141">
        <v>8</v>
      </c>
      <c r="L13" s="141">
        <v>8</v>
      </c>
      <c r="M13" s="141"/>
      <c r="N13" s="141">
        <v>8</v>
      </c>
      <c r="O13" s="141">
        <v>8</v>
      </c>
      <c r="P13" s="141">
        <v>8</v>
      </c>
      <c r="Q13" s="141">
        <v>8</v>
      </c>
      <c r="R13" s="141">
        <v>8</v>
      </c>
      <c r="S13" s="141">
        <v>8</v>
      </c>
      <c r="T13" s="141"/>
      <c r="U13" s="141">
        <v>8</v>
      </c>
      <c r="V13" s="141">
        <v>8</v>
      </c>
      <c r="W13" s="141">
        <v>8</v>
      </c>
      <c r="X13" s="141">
        <v>8</v>
      </c>
      <c r="Y13" s="141">
        <v>8</v>
      </c>
      <c r="Z13" s="141">
        <v>8</v>
      </c>
      <c r="AA13" s="141"/>
      <c r="AB13" s="141">
        <v>8</v>
      </c>
      <c r="AC13" s="141">
        <v>8</v>
      </c>
      <c r="AD13" s="141">
        <v>8</v>
      </c>
      <c r="AE13" s="141">
        <v>8</v>
      </c>
      <c r="AF13" s="141">
        <v>8</v>
      </c>
      <c r="AG13" s="141">
        <v>8</v>
      </c>
      <c r="AH13" s="141"/>
      <c r="AI13" s="141"/>
      <c r="AJ13" s="247">
        <f>((SUM(F13:AI13))/8)-(SUMIF($F$6:$AI$6,"C.Nhật",F13:AI13)/8)</f>
        <v>24</v>
      </c>
      <c r="AK13" s="247">
        <f>SUM(F14:AI14)/8*1.5</f>
        <v>0</v>
      </c>
      <c r="AL13" s="249">
        <f>SUMIF($F$6:$AI$6,"C.Nhật",$F13:$AI14)/8*2</f>
        <v>0</v>
      </c>
      <c r="AM13" s="235">
        <f t="shared" ref="AM13" si="3">SUM(AJ13:AL14)</f>
        <v>24</v>
      </c>
      <c r="AN13" s="237">
        <v>0</v>
      </c>
      <c r="AO13" s="235"/>
      <c r="AP13" s="235"/>
      <c r="AQ13" s="235"/>
      <c r="AR13" s="239"/>
      <c r="AS13" s="219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</row>
    <row r="14" spans="1:90" s="65" customFormat="1" ht="18" customHeight="1">
      <c r="A14" s="242"/>
      <c r="B14" s="242"/>
      <c r="C14" s="244"/>
      <c r="D14" s="246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248"/>
      <c r="AK14" s="248"/>
      <c r="AL14" s="250"/>
      <c r="AM14" s="236"/>
      <c r="AN14" s="238"/>
      <c r="AO14" s="236"/>
      <c r="AP14" s="236"/>
      <c r="AQ14" s="236"/>
      <c r="AR14" s="240"/>
      <c r="AS14" s="219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0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80"/>
      <c r="AS15" s="176"/>
    </row>
    <row r="16" spans="1:90" s="65" customFormat="1" ht="18" customHeight="1">
      <c r="A16" s="241">
        <v>1</v>
      </c>
      <c r="B16" s="241" t="s">
        <v>62</v>
      </c>
      <c r="C16" s="243" t="str">
        <f>VLOOKUP(B16,DS,2,0)</f>
        <v>Bùi Trường Giang</v>
      </c>
      <c r="D16" s="245" t="str">
        <f>VLOOKUP(B16,DS,3,0)</f>
        <v>Thợ in</v>
      </c>
      <c r="E16" s="66" t="s">
        <v>26</v>
      </c>
      <c r="F16" s="141"/>
      <c r="G16" s="141">
        <v>8</v>
      </c>
      <c r="H16" s="141">
        <v>8</v>
      </c>
      <c r="I16" s="141">
        <v>8</v>
      </c>
      <c r="J16" s="141">
        <v>8</v>
      </c>
      <c r="K16" s="141">
        <v>8</v>
      </c>
      <c r="L16" s="141">
        <v>8</v>
      </c>
      <c r="M16" s="141"/>
      <c r="N16" s="141">
        <v>8</v>
      </c>
      <c r="O16" s="141">
        <v>8</v>
      </c>
      <c r="P16" s="141">
        <v>8</v>
      </c>
      <c r="Q16" s="141">
        <v>8</v>
      </c>
      <c r="R16" s="141">
        <v>8</v>
      </c>
      <c r="S16" s="141">
        <v>8</v>
      </c>
      <c r="T16" s="141"/>
      <c r="U16" s="141">
        <v>8</v>
      </c>
      <c r="V16" s="141">
        <v>8</v>
      </c>
      <c r="W16" s="141">
        <v>8</v>
      </c>
      <c r="X16" s="141">
        <v>8</v>
      </c>
      <c r="Y16" s="141">
        <v>8</v>
      </c>
      <c r="Z16" s="141">
        <v>8</v>
      </c>
      <c r="AA16" s="141"/>
      <c r="AB16" s="141">
        <v>8</v>
      </c>
      <c r="AC16" s="141">
        <v>8</v>
      </c>
      <c r="AD16" s="141">
        <v>8</v>
      </c>
      <c r="AE16" s="141">
        <v>8</v>
      </c>
      <c r="AF16" s="141">
        <v>8</v>
      </c>
      <c r="AG16" s="141">
        <v>8</v>
      </c>
      <c r="AH16" s="141"/>
      <c r="AI16" s="141"/>
      <c r="AJ16" s="247">
        <f>((SUM(F16:AI16))/8)-(SUMIF($F$6:$AI$6,"C.Nhật",F16:AI16)/8)</f>
        <v>24</v>
      </c>
      <c r="AK16" s="247">
        <f>SUM(F17:AI17)/8*1.5</f>
        <v>0</v>
      </c>
      <c r="AL16" s="249">
        <f>SUMIF($F$6:$AI$6,"C.Nhật",$F16:$AI17)/8*2</f>
        <v>0</v>
      </c>
      <c r="AM16" s="235">
        <f>SUM(AJ16:AL17)</f>
        <v>24</v>
      </c>
      <c r="AN16" s="237">
        <v>0</v>
      </c>
      <c r="AO16" s="235"/>
      <c r="AP16" s="235"/>
      <c r="AQ16" s="235"/>
      <c r="AR16" s="239"/>
      <c r="AS16" s="219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89" s="65" customFormat="1" ht="18" customHeight="1">
      <c r="A17" s="242"/>
      <c r="B17" s="242"/>
      <c r="C17" s="244"/>
      <c r="D17" s="246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248"/>
      <c r="AK17" s="248"/>
      <c r="AL17" s="250"/>
      <c r="AM17" s="236"/>
      <c r="AN17" s="238"/>
      <c r="AO17" s="236"/>
      <c r="AP17" s="236"/>
      <c r="AQ17" s="236"/>
      <c r="AR17" s="240"/>
      <c r="AS17" s="219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89" s="65" customFormat="1" ht="18" customHeight="1">
      <c r="A18" s="241">
        <f>A16+1</f>
        <v>2</v>
      </c>
      <c r="B18" s="241" t="s">
        <v>63</v>
      </c>
      <c r="C18" s="243" t="str">
        <f>VLOOKUP(B18,DS,2,0)</f>
        <v>Huỳnh Thanh Tùng</v>
      </c>
      <c r="D18" s="245" t="str">
        <f>VLOOKUP(B18,DS,3,0)</f>
        <v>Thợ đóng - xả</v>
      </c>
      <c r="E18" s="66" t="s">
        <v>26</v>
      </c>
      <c r="F18" s="141"/>
      <c r="G18" s="141">
        <v>8</v>
      </c>
      <c r="H18" s="141">
        <v>8</v>
      </c>
      <c r="I18" s="141">
        <v>8</v>
      </c>
      <c r="J18" s="141">
        <v>8</v>
      </c>
      <c r="K18" s="141">
        <v>8</v>
      </c>
      <c r="L18" s="141">
        <v>8</v>
      </c>
      <c r="M18" s="141"/>
      <c r="N18" s="141">
        <v>8</v>
      </c>
      <c r="O18" s="141">
        <v>8</v>
      </c>
      <c r="P18" s="141">
        <v>8</v>
      </c>
      <c r="Q18" s="141">
        <v>8</v>
      </c>
      <c r="R18" s="141">
        <v>8</v>
      </c>
      <c r="S18" s="141">
        <v>8</v>
      </c>
      <c r="T18" s="141"/>
      <c r="U18" s="141">
        <v>8</v>
      </c>
      <c r="V18" s="141">
        <v>8</v>
      </c>
      <c r="W18" s="141">
        <v>8</v>
      </c>
      <c r="X18" s="141">
        <v>8</v>
      </c>
      <c r="Y18" s="141">
        <v>8</v>
      </c>
      <c r="Z18" s="141">
        <v>8</v>
      </c>
      <c r="AA18" s="141"/>
      <c r="AB18" s="141">
        <v>8</v>
      </c>
      <c r="AC18" s="141">
        <v>8</v>
      </c>
      <c r="AD18" s="141">
        <v>8</v>
      </c>
      <c r="AE18" s="141">
        <v>8</v>
      </c>
      <c r="AF18" s="141">
        <v>8</v>
      </c>
      <c r="AG18" s="141">
        <v>8</v>
      </c>
      <c r="AH18" s="141"/>
      <c r="AI18" s="141"/>
      <c r="AJ18" s="247">
        <f>((SUM(F18:AI18))/8)-(SUMIF($F$6:$AI$6,"C.Nhật",F18:AI18)/8)</f>
        <v>24</v>
      </c>
      <c r="AK18" s="247">
        <f>SUM(F19:AI19)/8*1.5</f>
        <v>0</v>
      </c>
      <c r="AL18" s="249">
        <f>SUMIF($F$6:$AI$6,"C.Nhật",$F18:$AI19)/8*2</f>
        <v>0</v>
      </c>
      <c r="AM18" s="235">
        <f t="shared" ref="AM18" si="4">SUM(AJ18:AL19)</f>
        <v>24</v>
      </c>
      <c r="AN18" s="237">
        <v>0</v>
      </c>
      <c r="AO18" s="235"/>
      <c r="AP18" s="235"/>
      <c r="AQ18" s="235"/>
      <c r="AR18" s="239"/>
      <c r="AS18" s="219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1:89" s="65" customFormat="1" ht="18" customHeight="1">
      <c r="A19" s="242"/>
      <c r="B19" s="242"/>
      <c r="C19" s="244"/>
      <c r="D19" s="246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248"/>
      <c r="AK19" s="248"/>
      <c r="AL19" s="250"/>
      <c r="AM19" s="236"/>
      <c r="AN19" s="238"/>
      <c r="AO19" s="236"/>
      <c r="AP19" s="236"/>
      <c r="AQ19" s="236"/>
      <c r="AR19" s="240"/>
      <c r="AS19" s="219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89" s="65" customFormat="1" ht="18" customHeight="1">
      <c r="A20" s="241">
        <f t="shared" ref="A20" si="5">A18+1</f>
        <v>3</v>
      </c>
      <c r="B20" s="241" t="s">
        <v>64</v>
      </c>
      <c r="C20" s="243" t="str">
        <f>VLOOKUP(B20,DS,2,0)</f>
        <v>Danh Sà Phép</v>
      </c>
      <c r="D20" s="245" t="str">
        <f>VLOOKUP(B20,DS,3,0)</f>
        <v>Công nhân</v>
      </c>
      <c r="E20" s="66" t="s">
        <v>26</v>
      </c>
      <c r="F20" s="141"/>
      <c r="G20" s="141">
        <v>8</v>
      </c>
      <c r="H20" s="141">
        <v>8</v>
      </c>
      <c r="I20" s="141">
        <v>8</v>
      </c>
      <c r="J20" s="141">
        <v>8</v>
      </c>
      <c r="K20" s="141">
        <v>8</v>
      </c>
      <c r="L20" s="141">
        <v>8</v>
      </c>
      <c r="M20" s="141"/>
      <c r="N20" s="141">
        <v>8</v>
      </c>
      <c r="O20" s="141">
        <v>8</v>
      </c>
      <c r="P20" s="141">
        <v>8</v>
      </c>
      <c r="Q20" s="141">
        <v>8</v>
      </c>
      <c r="R20" s="141">
        <v>8</v>
      </c>
      <c r="S20" s="141">
        <v>8</v>
      </c>
      <c r="T20" s="141"/>
      <c r="U20" s="141">
        <v>8</v>
      </c>
      <c r="V20" s="141">
        <v>8</v>
      </c>
      <c r="W20" s="141">
        <v>8</v>
      </c>
      <c r="X20" s="141">
        <v>8</v>
      </c>
      <c r="Y20" s="141">
        <v>8</v>
      </c>
      <c r="Z20" s="141">
        <v>8</v>
      </c>
      <c r="AA20" s="141"/>
      <c r="AB20" s="141">
        <v>8</v>
      </c>
      <c r="AC20" s="141">
        <v>8</v>
      </c>
      <c r="AD20" s="141">
        <v>8</v>
      </c>
      <c r="AE20" s="141">
        <v>8</v>
      </c>
      <c r="AF20" s="141">
        <v>8</v>
      </c>
      <c r="AG20" s="141">
        <v>8</v>
      </c>
      <c r="AH20" s="141"/>
      <c r="AI20" s="141"/>
      <c r="AJ20" s="247">
        <f>((SUM(F20:AI20))/8)-(SUMIF($F$6:$AI$6,"C.Nhật",F20:AI20)/8)</f>
        <v>24</v>
      </c>
      <c r="AK20" s="247">
        <f>SUM(F21:AI21)/8*1.5</f>
        <v>0</v>
      </c>
      <c r="AL20" s="249">
        <f>SUMIF($F$6:$AI$6,"C.Nhật",$F20:$AI21)/8*2</f>
        <v>0</v>
      </c>
      <c r="AM20" s="235">
        <f t="shared" ref="AM20" si="6">SUM(AJ20:AL21)</f>
        <v>24</v>
      </c>
      <c r="AN20" s="237">
        <v>0</v>
      </c>
      <c r="AO20" s="235"/>
      <c r="AP20" s="235"/>
      <c r="AQ20" s="235"/>
      <c r="AR20" s="239"/>
      <c r="AS20" s="219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spans="1:89" s="65" customFormat="1" ht="18" customHeight="1">
      <c r="A21" s="242"/>
      <c r="B21" s="242"/>
      <c r="C21" s="244"/>
      <c r="D21" s="246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248"/>
      <c r="AK21" s="248"/>
      <c r="AL21" s="250"/>
      <c r="AM21" s="236"/>
      <c r="AN21" s="238"/>
      <c r="AO21" s="236"/>
      <c r="AP21" s="236"/>
      <c r="AQ21" s="236"/>
      <c r="AR21" s="240"/>
      <c r="AS21" s="219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spans="1:89" s="65" customFormat="1" ht="18" customHeight="1">
      <c r="A22" s="241">
        <f t="shared" ref="A22" si="7">A20+1</f>
        <v>4</v>
      </c>
      <c r="B22" s="241" t="s">
        <v>65</v>
      </c>
      <c r="C22" s="243" t="str">
        <f>VLOOKUP(B22,DS,2,0)</f>
        <v>Phan Thị Sương</v>
      </c>
      <c r="D22" s="245" t="str">
        <f>VLOOKUP(B22,DS,3,0)</f>
        <v>Công nhân</v>
      </c>
      <c r="E22" s="66" t="s">
        <v>26</v>
      </c>
      <c r="F22" s="141"/>
      <c r="G22" s="141">
        <v>8</v>
      </c>
      <c r="H22" s="141">
        <v>8</v>
      </c>
      <c r="I22" s="141">
        <v>8</v>
      </c>
      <c r="J22" s="141">
        <v>8</v>
      </c>
      <c r="K22" s="141">
        <v>8</v>
      </c>
      <c r="L22" s="141">
        <v>8</v>
      </c>
      <c r="M22" s="141"/>
      <c r="N22" s="141">
        <v>8</v>
      </c>
      <c r="O22" s="141">
        <v>8</v>
      </c>
      <c r="P22" s="141">
        <v>8</v>
      </c>
      <c r="Q22" s="141">
        <v>8</v>
      </c>
      <c r="R22" s="141">
        <v>8</v>
      </c>
      <c r="S22" s="141">
        <v>8</v>
      </c>
      <c r="T22" s="141"/>
      <c r="U22" s="141">
        <v>8</v>
      </c>
      <c r="V22" s="141">
        <v>8</v>
      </c>
      <c r="W22" s="141">
        <v>8</v>
      </c>
      <c r="X22" s="141">
        <v>8</v>
      </c>
      <c r="Y22" s="141">
        <v>8</v>
      </c>
      <c r="Z22" s="141">
        <v>8</v>
      </c>
      <c r="AA22" s="141"/>
      <c r="AB22" s="141">
        <v>8</v>
      </c>
      <c r="AC22" s="141">
        <v>8</v>
      </c>
      <c r="AD22" s="141">
        <v>8</v>
      </c>
      <c r="AE22" s="141">
        <v>8</v>
      </c>
      <c r="AF22" s="141">
        <v>8</v>
      </c>
      <c r="AG22" s="141">
        <v>8</v>
      </c>
      <c r="AH22" s="141"/>
      <c r="AI22" s="141"/>
      <c r="AJ22" s="247">
        <f>((SUM(F22:AI22))/8)-(SUMIF($F$6:$AI$6,"C.Nhật",F22:AI22)/8)</f>
        <v>24</v>
      </c>
      <c r="AK22" s="247">
        <f>SUM(F23:AI23)/8*1.5</f>
        <v>0</v>
      </c>
      <c r="AL22" s="249">
        <f>SUMIF($F$6:$AI$6,"C.Nhật",$F22:$AI23)/8*2</f>
        <v>0</v>
      </c>
      <c r="AM22" s="235">
        <f>SUM(AJ22:AL23)</f>
        <v>24</v>
      </c>
      <c r="AN22" s="237">
        <v>0</v>
      </c>
      <c r="AO22" s="235"/>
      <c r="AP22" s="235"/>
      <c r="AQ22" s="235"/>
      <c r="AR22" s="239"/>
      <c r="AS22" s="219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</row>
    <row r="23" spans="1:89" s="65" customFormat="1" ht="18" customHeight="1">
      <c r="A23" s="242"/>
      <c r="B23" s="242"/>
      <c r="C23" s="244"/>
      <c r="D23" s="246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248"/>
      <c r="AK23" s="248"/>
      <c r="AL23" s="250"/>
      <c r="AM23" s="236"/>
      <c r="AN23" s="238"/>
      <c r="AO23" s="236"/>
      <c r="AP23" s="236"/>
      <c r="AQ23" s="236"/>
      <c r="AR23" s="240"/>
      <c r="AS23" s="219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</row>
    <row r="24" spans="1:89" s="65" customFormat="1" ht="18" customHeight="1">
      <c r="A24" s="241">
        <f t="shared" ref="A24" si="8">A22+1</f>
        <v>5</v>
      </c>
      <c r="B24" s="241" t="s">
        <v>66</v>
      </c>
      <c r="C24" s="243" t="str">
        <f>VLOOKUP(B24,DS,2,0)</f>
        <v>Dương Văn Em</v>
      </c>
      <c r="D24" s="245" t="str">
        <f>VLOOKUP(B24,DS,3,0)</f>
        <v>Công nhân</v>
      </c>
      <c r="E24" s="66" t="s">
        <v>26</v>
      </c>
      <c r="F24" s="141"/>
      <c r="G24" s="141">
        <v>8</v>
      </c>
      <c r="H24" s="141">
        <v>8</v>
      </c>
      <c r="I24" s="141">
        <v>8</v>
      </c>
      <c r="J24" s="141">
        <v>8</v>
      </c>
      <c r="K24" s="141">
        <v>8</v>
      </c>
      <c r="L24" s="141">
        <v>8</v>
      </c>
      <c r="M24" s="141"/>
      <c r="N24" s="141">
        <v>8</v>
      </c>
      <c r="O24" s="141">
        <v>8</v>
      </c>
      <c r="P24" s="141">
        <v>8</v>
      </c>
      <c r="Q24" s="141">
        <v>8</v>
      </c>
      <c r="R24" s="141">
        <v>8</v>
      </c>
      <c r="S24" s="141">
        <v>8</v>
      </c>
      <c r="T24" s="141"/>
      <c r="U24" s="141">
        <v>8</v>
      </c>
      <c r="V24" s="141">
        <v>8</v>
      </c>
      <c r="W24" s="141">
        <v>8</v>
      </c>
      <c r="X24" s="141">
        <v>8</v>
      </c>
      <c r="Y24" s="141">
        <v>8</v>
      </c>
      <c r="Z24" s="141">
        <v>8</v>
      </c>
      <c r="AA24" s="141"/>
      <c r="AB24" s="141">
        <v>8</v>
      </c>
      <c r="AC24" s="141">
        <v>8</v>
      </c>
      <c r="AD24" s="141">
        <v>8</v>
      </c>
      <c r="AE24" s="141">
        <v>8</v>
      </c>
      <c r="AF24" s="141">
        <v>8</v>
      </c>
      <c r="AG24" s="141">
        <v>8</v>
      </c>
      <c r="AH24" s="141"/>
      <c r="AI24" s="141"/>
      <c r="AJ24" s="247">
        <f>((SUM(F24:AI24))/8)-(SUMIF($F$6:$AI$6,"C.Nhật",F24:AI24)/8)</f>
        <v>24</v>
      </c>
      <c r="AK24" s="247">
        <f>SUM(F25:AI25)/8*1.5</f>
        <v>0</v>
      </c>
      <c r="AL24" s="249">
        <f>SUMIF($F$6:$AI$6,"C.Nhật",$F24:$AI25)/8*2</f>
        <v>0</v>
      </c>
      <c r="AM24" s="235">
        <f t="shared" ref="AM24" si="9">SUM(AJ24:AL25)</f>
        <v>24</v>
      </c>
      <c r="AN24" s="237">
        <v>0</v>
      </c>
      <c r="AO24" s="235"/>
      <c r="AP24" s="235"/>
      <c r="AQ24" s="235"/>
      <c r="AR24" s="239"/>
      <c r="AS24" s="219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</row>
    <row r="25" spans="1:89" s="65" customFormat="1" ht="18" customHeight="1">
      <c r="A25" s="242"/>
      <c r="B25" s="242"/>
      <c r="C25" s="244"/>
      <c r="D25" s="246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248"/>
      <c r="AK25" s="248"/>
      <c r="AL25" s="250"/>
      <c r="AM25" s="236"/>
      <c r="AN25" s="238"/>
      <c r="AO25" s="236"/>
      <c r="AP25" s="236"/>
      <c r="AQ25" s="236"/>
      <c r="AR25" s="240"/>
      <c r="AS25" s="219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</row>
    <row r="26" spans="1:89" s="65" customFormat="1" ht="18" customHeight="1">
      <c r="A26" s="241">
        <f t="shared" ref="A26" si="10">A24+1</f>
        <v>6</v>
      </c>
      <c r="B26" s="241" t="s">
        <v>67</v>
      </c>
      <c r="C26" s="243" t="str">
        <f>VLOOKUP(B26,DS,2,0)</f>
        <v>Lý Thanh Hải</v>
      </c>
      <c r="D26" s="245" t="str">
        <f>VLOOKUP(B26,DS,3,0)</f>
        <v>Công nhân</v>
      </c>
      <c r="E26" s="66" t="s">
        <v>26</v>
      </c>
      <c r="F26" s="141"/>
      <c r="G26" s="141">
        <v>8</v>
      </c>
      <c r="H26" s="141">
        <v>8</v>
      </c>
      <c r="I26" s="141">
        <v>8</v>
      </c>
      <c r="J26" s="141">
        <v>8</v>
      </c>
      <c r="K26" s="141">
        <v>8</v>
      </c>
      <c r="L26" s="141">
        <v>8</v>
      </c>
      <c r="M26" s="141"/>
      <c r="N26" s="141">
        <v>8</v>
      </c>
      <c r="O26" s="141">
        <v>8</v>
      </c>
      <c r="P26" s="141">
        <v>8</v>
      </c>
      <c r="Q26" s="141">
        <v>8</v>
      </c>
      <c r="R26" s="141">
        <v>8</v>
      </c>
      <c r="S26" s="141">
        <v>8</v>
      </c>
      <c r="T26" s="141"/>
      <c r="U26" s="141">
        <v>8</v>
      </c>
      <c r="V26" s="141">
        <v>8</v>
      </c>
      <c r="W26" s="141">
        <v>8</v>
      </c>
      <c r="X26" s="141">
        <v>8</v>
      </c>
      <c r="Y26" s="141">
        <v>8</v>
      </c>
      <c r="Z26" s="141">
        <v>8</v>
      </c>
      <c r="AA26" s="141"/>
      <c r="AB26" s="141">
        <v>8</v>
      </c>
      <c r="AC26" s="141">
        <v>8</v>
      </c>
      <c r="AD26" s="141">
        <v>8</v>
      </c>
      <c r="AE26" s="141">
        <v>8</v>
      </c>
      <c r="AF26" s="141">
        <v>8</v>
      </c>
      <c r="AG26" s="141">
        <v>8</v>
      </c>
      <c r="AH26" s="141"/>
      <c r="AI26" s="141"/>
      <c r="AJ26" s="247">
        <f>((SUM(F26:AI26))/8)-(SUMIF($F$6:$AI$6,"C.Nhật",F26:AI26)/8)</f>
        <v>24</v>
      </c>
      <c r="AK26" s="247">
        <f>SUM(F27:AI27)/8*1.5</f>
        <v>0</v>
      </c>
      <c r="AL26" s="249">
        <f>SUMIF($F$6:$AI$6,"C.Nhật",$F26:$AI27)/8*2</f>
        <v>0</v>
      </c>
      <c r="AM26" s="235">
        <f t="shared" ref="AM26" si="11">SUM(AJ26:AL27)</f>
        <v>24</v>
      </c>
      <c r="AN26" s="237">
        <v>0</v>
      </c>
      <c r="AO26" s="235"/>
      <c r="AP26" s="235"/>
      <c r="AQ26" s="235"/>
      <c r="AR26" s="239"/>
      <c r="AS26" s="219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</row>
    <row r="27" spans="1:89" s="65" customFormat="1" ht="18" customHeight="1">
      <c r="A27" s="242"/>
      <c r="B27" s="242"/>
      <c r="C27" s="244"/>
      <c r="D27" s="246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248"/>
      <c r="AK27" s="248"/>
      <c r="AL27" s="250"/>
      <c r="AM27" s="236"/>
      <c r="AN27" s="238"/>
      <c r="AO27" s="236"/>
      <c r="AP27" s="236"/>
      <c r="AQ27" s="236"/>
      <c r="AR27" s="240"/>
      <c r="AS27" s="219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</row>
    <row r="28" spans="1:89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4"/>
      <c r="AK28" s="4"/>
      <c r="AL28" s="96"/>
      <c r="AM28" s="72"/>
      <c r="AN28" s="72"/>
      <c r="AO28" s="72"/>
      <c r="AP28" s="72"/>
      <c r="AQ28" s="72"/>
      <c r="AR28" s="4"/>
      <c r="AS28" s="102"/>
    </row>
    <row r="29" spans="1:89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4"/>
      <c r="AK29" s="4"/>
      <c r="AL29" s="96"/>
      <c r="AM29" s="72"/>
      <c r="AN29" s="72"/>
      <c r="AO29" s="72"/>
      <c r="AP29" s="72"/>
      <c r="AQ29" s="72"/>
      <c r="AR29" s="4"/>
      <c r="AS29" s="102"/>
    </row>
    <row r="30" spans="1:89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4"/>
      <c r="AK30" s="4"/>
      <c r="AL30" s="96"/>
      <c r="AM30" s="74"/>
      <c r="AN30" s="74"/>
      <c r="AO30" s="74"/>
      <c r="AP30" s="74"/>
      <c r="AQ30" s="74"/>
      <c r="AR30" s="4"/>
      <c r="AS30" s="102"/>
    </row>
    <row r="31" spans="1:89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4"/>
      <c r="AK31" s="4"/>
      <c r="AL31" s="96"/>
      <c r="AM31" s="74"/>
      <c r="AN31" s="74"/>
      <c r="AO31" s="74"/>
      <c r="AP31" s="74"/>
      <c r="AQ31" s="74"/>
      <c r="AR31" s="4"/>
      <c r="AS31" s="4"/>
    </row>
    <row r="32" spans="1:89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4"/>
      <c r="AK32" s="4"/>
      <c r="AL32" s="96"/>
      <c r="AM32" s="74"/>
      <c r="AN32" s="74"/>
      <c r="AO32" s="74"/>
      <c r="AP32" s="74"/>
      <c r="AQ32" s="74"/>
      <c r="AR32" s="4"/>
      <c r="AS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4"/>
      <c r="AK33" s="4"/>
      <c r="AL33" s="96"/>
      <c r="AM33" s="74"/>
      <c r="AN33" s="74"/>
      <c r="AO33" s="74"/>
      <c r="AP33" s="74"/>
      <c r="AQ33" s="74"/>
      <c r="AR33" s="4"/>
      <c r="AS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75"/>
      <c r="AL34" s="97"/>
      <c r="AM34" s="10"/>
      <c r="AN34" s="10"/>
      <c r="AO34" s="10"/>
      <c r="AP34" s="10"/>
      <c r="AQ34" s="10"/>
      <c r="AR34" s="14"/>
      <c r="AS34" s="4"/>
    </row>
    <row r="35" spans="1:91" s="71" customFormat="1" ht="12.75">
      <c r="A35" s="2"/>
      <c r="B35" s="2" t="s">
        <v>0</v>
      </c>
      <c r="C35" s="2"/>
      <c r="D35" s="217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2"/>
      <c r="AK35" s="2"/>
      <c r="AL35" s="98"/>
      <c r="AM35" s="2"/>
      <c r="AN35" s="2"/>
      <c r="AO35" s="2"/>
      <c r="AP35" s="2"/>
      <c r="AQ35" s="2"/>
      <c r="AR35" s="2"/>
      <c r="AS35" s="4"/>
    </row>
    <row r="36" spans="1:91" s="71" customFormat="1" ht="12.75">
      <c r="A36" s="2"/>
      <c r="B36" s="2"/>
      <c r="C36" s="2" t="s">
        <v>35</v>
      </c>
      <c r="D36" s="217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2"/>
      <c r="AK36" s="2"/>
      <c r="AL36" s="98"/>
      <c r="AM36" s="2"/>
      <c r="AN36" s="2"/>
      <c r="AO36" s="2"/>
      <c r="AP36" s="2"/>
      <c r="AQ36" s="2"/>
      <c r="AR36" s="2"/>
      <c r="AS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7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2"/>
      <c r="AK39" s="2"/>
      <c r="AL39" s="98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7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2"/>
      <c r="AK40" s="2"/>
      <c r="AL40" s="98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7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2"/>
      <c r="AK41" s="2"/>
      <c r="AL41" s="98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7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2"/>
      <c r="AK42" s="2"/>
      <c r="AL42" s="98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7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2"/>
      <c r="AK43" s="2"/>
      <c r="AL43" s="98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7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2"/>
      <c r="AK44" s="2"/>
      <c r="AL44" s="98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L1:AR1"/>
    <mergeCell ref="A5:A6"/>
    <mergeCell ref="B5:B6"/>
    <mergeCell ref="C5:C6"/>
    <mergeCell ref="D5:D6"/>
    <mergeCell ref="E5:E6"/>
    <mergeCell ref="AJ5:AL5"/>
    <mergeCell ref="AM5:AM6"/>
    <mergeCell ref="AN5:AN6"/>
    <mergeCell ref="AO5:AO6"/>
    <mergeCell ref="AP5:AP6"/>
    <mergeCell ref="AQ5:AQ6"/>
    <mergeCell ref="AR5:AR6"/>
    <mergeCell ref="AS5:AS6"/>
    <mergeCell ref="A9:A10"/>
    <mergeCell ref="B9:B10"/>
    <mergeCell ref="C9:C10"/>
    <mergeCell ref="D9:D10"/>
    <mergeCell ref="AJ9:AJ10"/>
    <mergeCell ref="AK9:AK10"/>
    <mergeCell ref="AR9:AR10"/>
    <mergeCell ref="A11:A12"/>
    <mergeCell ref="B11:B12"/>
    <mergeCell ref="C11:C12"/>
    <mergeCell ref="D11:D12"/>
    <mergeCell ref="AJ11:AJ12"/>
    <mergeCell ref="AK11:AK12"/>
    <mergeCell ref="AL11:AL12"/>
    <mergeCell ref="AM11:AM12"/>
    <mergeCell ref="AN11:AN12"/>
    <mergeCell ref="AL9:AL10"/>
    <mergeCell ref="AM9:AM10"/>
    <mergeCell ref="AN9:AN10"/>
    <mergeCell ref="AO9:AO10"/>
    <mergeCell ref="AP9:AP10"/>
    <mergeCell ref="AQ9:AQ10"/>
    <mergeCell ref="AO11:AO12"/>
    <mergeCell ref="AP11:AP12"/>
    <mergeCell ref="AQ11:AQ12"/>
    <mergeCell ref="AR11:AR12"/>
    <mergeCell ref="A13:A14"/>
    <mergeCell ref="B13:B14"/>
    <mergeCell ref="C13:C14"/>
    <mergeCell ref="D13:D14"/>
    <mergeCell ref="AJ13:AJ14"/>
    <mergeCell ref="AK13:AK14"/>
    <mergeCell ref="AR13:AR14"/>
    <mergeCell ref="AL13:AL14"/>
    <mergeCell ref="AM13:AM14"/>
    <mergeCell ref="AN13:AN14"/>
    <mergeCell ref="AO13:AO14"/>
    <mergeCell ref="AP13:AP14"/>
    <mergeCell ref="AQ13:AQ14"/>
    <mergeCell ref="AP24:AP25"/>
    <mergeCell ref="AQ24:AQ25"/>
    <mergeCell ref="AO22:AO23"/>
    <mergeCell ref="AP22:AP23"/>
    <mergeCell ref="AQ22:AQ23"/>
    <mergeCell ref="AR22:AR23"/>
    <mergeCell ref="A24:A25"/>
    <mergeCell ref="B24:B25"/>
    <mergeCell ref="C24:C25"/>
    <mergeCell ref="D24:D25"/>
    <mergeCell ref="AJ24:AJ25"/>
    <mergeCell ref="AK24:AK25"/>
    <mergeCell ref="A22:A23"/>
    <mergeCell ref="B22:B23"/>
    <mergeCell ref="C22:C23"/>
    <mergeCell ref="D22:D23"/>
    <mergeCell ref="AJ22:AJ23"/>
    <mergeCell ref="AK22:AK23"/>
    <mergeCell ref="AL22:AL23"/>
    <mergeCell ref="AM22:AM23"/>
    <mergeCell ref="AN22:AN23"/>
    <mergeCell ref="AO26:AO27"/>
    <mergeCell ref="AP26:AP27"/>
    <mergeCell ref="AQ26:AQ27"/>
    <mergeCell ref="AR26:AR27"/>
    <mergeCell ref="A16:A17"/>
    <mergeCell ref="B16:B17"/>
    <mergeCell ref="C16:C17"/>
    <mergeCell ref="D16:D17"/>
    <mergeCell ref="AJ16:AJ17"/>
    <mergeCell ref="AK16:AK17"/>
    <mergeCell ref="AR24:AR25"/>
    <mergeCell ref="A26:A27"/>
    <mergeCell ref="B26:B27"/>
    <mergeCell ref="C26:C27"/>
    <mergeCell ref="D26:D27"/>
    <mergeCell ref="AJ26:AJ27"/>
    <mergeCell ref="AK26:AK27"/>
    <mergeCell ref="AL26:AL27"/>
    <mergeCell ref="AM26:AM27"/>
    <mergeCell ref="AN26:AN27"/>
    <mergeCell ref="AL24:AL25"/>
    <mergeCell ref="AM24:AM25"/>
    <mergeCell ref="AN24:AN25"/>
    <mergeCell ref="AO24:AO25"/>
    <mergeCell ref="A20:A21"/>
    <mergeCell ref="B20:B21"/>
    <mergeCell ref="C20:C21"/>
    <mergeCell ref="D20:D21"/>
    <mergeCell ref="AJ20:AJ21"/>
    <mergeCell ref="AK20:AK21"/>
    <mergeCell ref="AR16:AR17"/>
    <mergeCell ref="A18:A19"/>
    <mergeCell ref="B18:B19"/>
    <mergeCell ref="C18:C19"/>
    <mergeCell ref="D18:D19"/>
    <mergeCell ref="AJ18:AJ19"/>
    <mergeCell ref="AK18:AK19"/>
    <mergeCell ref="AL18:AL19"/>
    <mergeCell ref="AM18:AM19"/>
    <mergeCell ref="AN18:AN19"/>
    <mergeCell ref="AL16:AL17"/>
    <mergeCell ref="AM16:AM17"/>
    <mergeCell ref="AN16:AN17"/>
    <mergeCell ref="AO16:AO17"/>
    <mergeCell ref="AP16:AP17"/>
    <mergeCell ref="AQ16:AQ17"/>
    <mergeCell ref="AR20:AR21"/>
    <mergeCell ref="AL20:AL21"/>
    <mergeCell ref="AM20:AM21"/>
    <mergeCell ref="AN20:AN21"/>
    <mergeCell ref="AO20:AO21"/>
    <mergeCell ref="AP20:AP21"/>
    <mergeCell ref="AQ20:AQ21"/>
    <mergeCell ref="AO18:AO19"/>
    <mergeCell ref="AP18:AP19"/>
    <mergeCell ref="AQ18:AQ19"/>
    <mergeCell ref="AR18:AR19"/>
  </mergeCells>
  <conditionalFormatting sqref="F13:F14 F5:AI6 F9:AI10 F22:F27 G11:AI14">
    <cfRule type="expression" dxfId="134" priority="11" stopIfTrue="1">
      <formula>IF(WEEKDAY(F$5)=1,TRUE,FALSE)</formula>
    </cfRule>
  </conditionalFormatting>
  <conditionalFormatting sqref="F13:F14">
    <cfRule type="expression" dxfId="133" priority="10" stopIfTrue="1">
      <formula>IF(WEEKDAY(F$5)=1,TRUE,FALSE)</formula>
    </cfRule>
  </conditionalFormatting>
  <conditionalFormatting sqref="F22:F27">
    <cfRule type="expression" dxfId="132" priority="9" stopIfTrue="1">
      <formula>IF(WEEKDAY(F$5)=1,TRUE,FALSE)</formula>
    </cfRule>
  </conditionalFormatting>
  <conditionalFormatting sqref="F11:F12">
    <cfRule type="expression" dxfId="131" priority="8" stopIfTrue="1">
      <formula>IF(WEEKDAY(F$5)=1,TRUE,FALSE)</formula>
    </cfRule>
  </conditionalFormatting>
  <conditionalFormatting sqref="F11:F12">
    <cfRule type="expression" dxfId="130" priority="7" stopIfTrue="1">
      <formula>IF(WEEKDAY(F$5)=1,TRUE,FALSE)</formula>
    </cfRule>
  </conditionalFormatting>
  <conditionalFormatting sqref="G22:AI27">
    <cfRule type="expression" dxfId="129" priority="4" stopIfTrue="1">
      <formula>IF(WEEKDAY(G$5)=1,TRUE,FALSE)</formula>
    </cfRule>
  </conditionalFormatting>
  <conditionalFormatting sqref="F16:F21">
    <cfRule type="expression" dxfId="128" priority="3" stopIfTrue="1">
      <formula>IF(WEEKDAY(F$5)=1,TRUE,FALSE)</formula>
    </cfRule>
  </conditionalFormatting>
  <conditionalFormatting sqref="F16:F21">
    <cfRule type="expression" dxfId="127" priority="2" stopIfTrue="1">
      <formula>IF(WEEKDAY(F$5)=1,TRUE,FALSE)</formula>
    </cfRule>
  </conditionalFormatting>
  <conditionalFormatting sqref="G16:AI21">
    <cfRule type="expression" dxfId="126" priority="1" stopIfTrue="1">
      <formula>IF(WEEKDAY(G$5)=1,TRUE,FALSE)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2" activePane="bottomRight" state="frozen"/>
      <selection activeCell="X10" sqref="X10"/>
      <selection pane="topRight" activeCell="X10" sqref="X10"/>
      <selection pane="bottomLeft" activeCell="X10" sqref="X10"/>
      <selection pane="bottomRight" activeCell="O14" activeCellId="1" sqref="O23 O14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6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21"/>
      <c r="C1" s="221"/>
      <c r="D1" s="268" t="str">
        <f>"BẢNG THANH TOÁN LƯƠNG THÁNG"&amp;" "&amp;TEXT($E$4,"mm")&amp;" / "&amp;TEXT($E$4,"yyyy")</f>
        <v>BẢNG THANH TOÁN LƯƠNG THÁNG 04 / 2012</v>
      </c>
      <c r="E1" s="268"/>
      <c r="F1" s="268"/>
      <c r="G1" s="268"/>
      <c r="H1" s="268"/>
      <c r="I1" s="268"/>
      <c r="J1" s="268"/>
      <c r="K1" s="268"/>
      <c r="L1" s="268"/>
      <c r="M1" s="268"/>
      <c r="N1" s="269" t="s">
        <v>73</v>
      </c>
      <c r="O1" s="270"/>
      <c r="P1" s="271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21"/>
      <c r="C2" s="221"/>
      <c r="D2" s="221"/>
      <c r="E2" s="79"/>
      <c r="F2" s="221"/>
      <c r="G2" s="221"/>
      <c r="H2" s="221"/>
      <c r="I2" s="221"/>
      <c r="J2" s="80"/>
      <c r="K2" s="221"/>
      <c r="L2" s="221"/>
      <c r="M2" s="221"/>
      <c r="N2" s="221"/>
      <c r="O2" s="221"/>
      <c r="P2" s="57"/>
      <c r="Q2" s="78">
        <f>MAX(F10:F23)</f>
        <v>24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21"/>
      <c r="C3" s="221"/>
      <c r="D3" s="221"/>
      <c r="E3" s="79"/>
      <c r="F3" s="221"/>
      <c r="G3" s="221"/>
      <c r="H3" s="221"/>
      <c r="I3" s="221"/>
      <c r="J3" s="80"/>
      <c r="K3" s="221"/>
      <c r="L3" s="221"/>
      <c r="M3" s="221"/>
      <c r="N3" s="221"/>
      <c r="O3" s="221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-4'!$E$4</f>
        <v>41000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72" t="s">
        <v>15</v>
      </c>
      <c r="B5" s="272" t="s">
        <v>16</v>
      </c>
      <c r="C5" s="228" t="s">
        <v>1</v>
      </c>
      <c r="D5" s="228" t="s">
        <v>2</v>
      </c>
      <c r="E5" s="223" t="s">
        <v>44</v>
      </c>
      <c r="F5" s="274" t="s">
        <v>20</v>
      </c>
      <c r="G5" s="275"/>
      <c r="H5" s="275"/>
      <c r="I5" s="275"/>
      <c r="J5" s="275"/>
      <c r="K5" s="276"/>
      <c r="L5" s="266" t="s">
        <v>45</v>
      </c>
      <c r="M5" s="266" t="s">
        <v>5</v>
      </c>
      <c r="N5" s="266" t="s">
        <v>6</v>
      </c>
      <c r="O5" s="266" t="s">
        <v>7</v>
      </c>
      <c r="P5" s="224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73"/>
      <c r="B6" s="273"/>
      <c r="C6" s="228"/>
      <c r="D6" s="228"/>
      <c r="E6" s="223"/>
      <c r="F6" s="274" t="s">
        <v>47</v>
      </c>
      <c r="G6" s="276"/>
      <c r="H6" s="274" t="s">
        <v>58</v>
      </c>
      <c r="I6" s="275"/>
      <c r="J6" s="264" t="s">
        <v>21</v>
      </c>
      <c r="K6" s="266" t="s">
        <v>4</v>
      </c>
      <c r="L6" s="267"/>
      <c r="M6" s="267"/>
      <c r="N6" s="267"/>
      <c r="O6" s="267"/>
      <c r="P6" s="225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73"/>
      <c r="B7" s="273"/>
      <c r="C7" s="266"/>
      <c r="D7" s="266"/>
      <c r="E7" s="223"/>
      <c r="F7" s="220" t="s">
        <v>29</v>
      </c>
      <c r="G7" s="218" t="s">
        <v>14</v>
      </c>
      <c r="H7" s="220" t="s">
        <v>29</v>
      </c>
      <c r="I7" s="126" t="s">
        <v>14</v>
      </c>
      <c r="J7" s="265"/>
      <c r="K7" s="267"/>
      <c r="L7" s="277"/>
      <c r="M7" s="277"/>
      <c r="N7" s="267"/>
      <c r="O7" s="267"/>
      <c r="P7" s="225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36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-4'!$B$8:$AR$27,35,0)</f>
        <v>24</v>
      </c>
      <c r="G10" s="143">
        <f>ROUND(E10/$Q$2*F10,0)</f>
        <v>3200000</v>
      </c>
      <c r="H10" s="90">
        <f>(VLOOKUP(B10,'CC -4'!$B$8:$AR$27,36,0)+VLOOKUP(B10,'CC -4'!$B$8:$AR$27,37,0))</f>
        <v>0</v>
      </c>
      <c r="I10" s="143">
        <f>ROUND(E10/$Q$2*H10,0)</f>
        <v>0</v>
      </c>
      <c r="J10" s="91">
        <f t="shared" ref="J10:K12" si="3">F10+H10</f>
        <v>24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36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-4'!$B$8:$AR$27,35,0)</f>
        <v>24</v>
      </c>
      <c r="G11" s="143">
        <f>ROUND(E11/$Q$2*F11,0)</f>
        <v>2500000</v>
      </c>
      <c r="H11" s="90">
        <f>(VLOOKUP(B11,'CC -4'!$B$8:$AR$27,36,0)+VLOOKUP(B11,'CC -4'!$B$8:$AR$27,37,0))</f>
        <v>0</v>
      </c>
      <c r="I11" s="143">
        <f>ROUND(E11/$Q$2*H11,0)</f>
        <v>0</v>
      </c>
      <c r="J11" s="91">
        <f t="shared" si="3"/>
        <v>24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36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-4'!$B$8:$AR$27,35,0)</f>
        <v>24</v>
      </c>
      <c r="G12" s="143">
        <f>ROUND(E12/$Q$2*F12,0)</f>
        <v>2500000</v>
      </c>
      <c r="H12" s="90">
        <f>(VLOOKUP(B12,'CC -4'!$B$8:$AR$27,36,0)+VLOOKUP(B12,'CC -4'!$B$8:$AR$27,37,0))</f>
        <v>0</v>
      </c>
      <c r="I12" s="143">
        <f>ROUND(E12/$Q$2*H12,0)</f>
        <v>0</v>
      </c>
      <c r="J12" s="91">
        <f t="shared" si="3"/>
        <v>24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0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63" t="s">
        <v>19</v>
      </c>
      <c r="B14" s="263"/>
      <c r="C14" s="263"/>
      <c r="D14" s="263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36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-4'!$B$8:$AR$27,35,0)</f>
        <v>24</v>
      </c>
      <c r="G16" s="143">
        <f>ROUND(E16/$Q$2*F16,0)</f>
        <v>2000000</v>
      </c>
      <c r="H16" s="90">
        <f>(VLOOKUP(B16,'CC -4'!$B$8:$AR$27,36,0)+VLOOKUP(B16,'CC -4'!$B$8:$AR$27,37,0))</f>
        <v>0</v>
      </c>
      <c r="I16" s="143">
        <f>ROUND(E16/$Q$2*H16,0)</f>
        <v>0</v>
      </c>
      <c r="J16" s="144">
        <f t="shared" ref="J16:K16" si="10">F16+H16</f>
        <v>24</v>
      </c>
      <c r="K16" s="37">
        <f t="shared" si="10"/>
        <v>2000000</v>
      </c>
      <c r="L16" s="88">
        <v>375000</v>
      </c>
      <c r="M16" s="38">
        <f t="shared" ref="M16" si="11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36">
        <v>2</v>
      </c>
      <c r="B17" s="139" t="s">
        <v>63</v>
      </c>
      <c r="C17" s="87" t="str">
        <f t="shared" ref="C17:C21" si="12">VLOOKUP(B17,DS,2,0)</f>
        <v>Huỳnh Thanh Tùng</v>
      </c>
      <c r="D17" s="114" t="str">
        <f t="shared" ref="D17:D21" si="13">VLOOKUP(B17,DS,3,0)</f>
        <v>Thợ đóng - xả</v>
      </c>
      <c r="E17" s="88">
        <f t="shared" ref="E17:E21" si="14">VLOOKUP(B17,DS,4,0)</f>
        <v>2000000</v>
      </c>
      <c r="F17" s="90">
        <f>VLOOKUP(B17,'CC -4'!$B$8:$AR$27,35,0)</f>
        <v>24</v>
      </c>
      <c r="G17" s="143">
        <f>ROUND(E17/$Q$2*F17,0)</f>
        <v>2000000</v>
      </c>
      <c r="H17" s="90">
        <f>(VLOOKUP(B17,'CC -4'!$B$8:$AR$27,36,0)+VLOOKUP(B17,'CC -4'!$B$8:$AR$27,37,0))</f>
        <v>0</v>
      </c>
      <c r="I17" s="143">
        <f>ROUND(E17/$Q$2*H17,0)</f>
        <v>0</v>
      </c>
      <c r="J17" s="144">
        <f t="shared" ref="J17:J21" si="15">F17+H17</f>
        <v>24</v>
      </c>
      <c r="K17" s="37">
        <f t="shared" ref="K17:K21" si="16">G17+I17</f>
        <v>2000000</v>
      </c>
      <c r="L17" s="88">
        <v>375000</v>
      </c>
      <c r="M17" s="38">
        <f t="shared" ref="M17:M21" si="17">K17+L17</f>
        <v>2375000</v>
      </c>
      <c r="N17" s="37"/>
      <c r="O17" s="43">
        <f t="shared" ref="O17:O22" si="18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36">
        <v>3</v>
      </c>
      <c r="B18" s="139" t="s">
        <v>64</v>
      </c>
      <c r="C18" s="87" t="str">
        <f t="shared" si="12"/>
        <v>Danh Sà Phép</v>
      </c>
      <c r="D18" s="114" t="str">
        <f t="shared" si="13"/>
        <v>Công nhân</v>
      </c>
      <c r="E18" s="88">
        <f t="shared" si="14"/>
        <v>1800000</v>
      </c>
      <c r="F18" s="90">
        <f>VLOOKUP(B18,'CC -4'!$B$8:$AR$27,35,0)</f>
        <v>24</v>
      </c>
      <c r="G18" s="143">
        <f>ROUND(E18/$Q$2*F18,0)</f>
        <v>1800000</v>
      </c>
      <c r="H18" s="90">
        <f>(VLOOKUP(B18,'CC -4'!$B$8:$AR$27,36,0)+VLOOKUP(B18,'CC -4'!$B$8:$AR$27,37,0))</f>
        <v>0</v>
      </c>
      <c r="I18" s="143">
        <f>ROUND(E18/$Q$2*H18,0)</f>
        <v>0</v>
      </c>
      <c r="J18" s="144">
        <f t="shared" si="15"/>
        <v>24</v>
      </c>
      <c r="K18" s="37">
        <f t="shared" si="16"/>
        <v>1800000</v>
      </c>
      <c r="L18" s="88">
        <v>375000</v>
      </c>
      <c r="M18" s="38">
        <f t="shared" si="17"/>
        <v>2175000</v>
      </c>
      <c r="N18" s="37"/>
      <c r="O18" s="43">
        <f t="shared" si="18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36">
        <v>4</v>
      </c>
      <c r="B19" s="139" t="s">
        <v>65</v>
      </c>
      <c r="C19" s="87" t="str">
        <f t="shared" si="12"/>
        <v>Phan Thị Sương</v>
      </c>
      <c r="D19" s="114" t="str">
        <f t="shared" si="13"/>
        <v>Công nhân</v>
      </c>
      <c r="E19" s="88">
        <f t="shared" si="14"/>
        <v>1800000</v>
      </c>
      <c r="F19" s="90">
        <f>VLOOKUP(B19,'CC -4'!$B$8:$AR$27,35,0)</f>
        <v>24</v>
      </c>
      <c r="G19" s="143">
        <f>ROUND(E19/$Q$2*F19,0)</f>
        <v>1800000</v>
      </c>
      <c r="H19" s="90">
        <f>(VLOOKUP(B19,'CC -4'!$B$8:$AR$27,36,0)+VLOOKUP(B19,'CC -4'!$B$8:$AR$27,37,0))</f>
        <v>0</v>
      </c>
      <c r="I19" s="143">
        <f>ROUND(E19/$Q$2*H19,0)</f>
        <v>0</v>
      </c>
      <c r="J19" s="144">
        <f t="shared" si="15"/>
        <v>24</v>
      </c>
      <c r="K19" s="37">
        <f t="shared" si="16"/>
        <v>1800000</v>
      </c>
      <c r="L19" s="88">
        <v>375000</v>
      </c>
      <c r="M19" s="38">
        <f t="shared" si="17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36">
        <v>5</v>
      </c>
      <c r="B20" s="139" t="s">
        <v>66</v>
      </c>
      <c r="C20" s="87" t="str">
        <f t="shared" si="12"/>
        <v>Dương Văn Em</v>
      </c>
      <c r="D20" s="114" t="str">
        <f t="shared" si="13"/>
        <v>Công nhân</v>
      </c>
      <c r="E20" s="88">
        <f t="shared" si="14"/>
        <v>1800000</v>
      </c>
      <c r="F20" s="90">
        <f>VLOOKUP(B20,'CC -4'!$B$8:$AR$27,35,0)</f>
        <v>24</v>
      </c>
      <c r="G20" s="143">
        <f>ROUND(E20/$Q$2*F20,0)</f>
        <v>1800000</v>
      </c>
      <c r="H20" s="90">
        <f>(VLOOKUP(B20,'CC -4'!$B$8:$AR$27,36,0)+VLOOKUP(B20,'CC -4'!$B$8:$AR$27,37,0))</f>
        <v>0</v>
      </c>
      <c r="I20" s="143">
        <f>ROUND(E20/$Q$2*H20,0)</f>
        <v>0</v>
      </c>
      <c r="J20" s="144">
        <f t="shared" si="15"/>
        <v>24</v>
      </c>
      <c r="K20" s="37">
        <f t="shared" si="16"/>
        <v>1800000</v>
      </c>
      <c r="L20" s="88">
        <v>375000</v>
      </c>
      <c r="M20" s="38">
        <f t="shared" si="17"/>
        <v>2175000</v>
      </c>
      <c r="N20" s="37"/>
      <c r="O20" s="43">
        <f t="shared" si="18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36">
        <v>6</v>
      </c>
      <c r="B21" s="139" t="s">
        <v>67</v>
      </c>
      <c r="C21" s="87" t="str">
        <f t="shared" si="12"/>
        <v>Lý Thanh Hải</v>
      </c>
      <c r="D21" s="114" t="str">
        <f t="shared" si="13"/>
        <v>Công nhân</v>
      </c>
      <c r="E21" s="88">
        <f t="shared" si="14"/>
        <v>1800000</v>
      </c>
      <c r="F21" s="90">
        <f>VLOOKUP(B21,'CC -4'!$B$8:$AR$27,35,0)</f>
        <v>24</v>
      </c>
      <c r="G21" s="143">
        <f>ROUND(E21/$Q$2*F21,0)</f>
        <v>1800000</v>
      </c>
      <c r="H21" s="90">
        <f>(VLOOKUP(B21,'CC -4'!$B$8:$AR$27,36,0)+VLOOKUP(B21,'CC -4'!$B$8:$AR$27,37,0))</f>
        <v>0</v>
      </c>
      <c r="I21" s="143">
        <f>ROUND(E21/$Q$2*H21,0)</f>
        <v>0</v>
      </c>
      <c r="J21" s="144">
        <f t="shared" si="15"/>
        <v>24</v>
      </c>
      <c r="K21" s="37">
        <f t="shared" si="16"/>
        <v>1800000</v>
      </c>
      <c r="L21" s="88">
        <v>375000</v>
      </c>
      <c r="M21" s="38">
        <f t="shared" si="17"/>
        <v>2175000</v>
      </c>
      <c r="N21" s="37"/>
      <c r="O21" s="43">
        <f t="shared" si="18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39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63" t="s">
        <v>19</v>
      </c>
      <c r="B23" s="263"/>
      <c r="C23" s="263"/>
      <c r="D23" s="263"/>
      <c r="E23" s="138">
        <f>SUM(E15:E22)</f>
        <v>11200000</v>
      </c>
      <c r="F23" s="138"/>
      <c r="G23" s="138">
        <f t="shared" ref="G23:O23" si="19">SUM(G15:G22)</f>
        <v>11200000</v>
      </c>
      <c r="H23" s="138"/>
      <c r="I23" s="138">
        <f t="shared" si="19"/>
        <v>0</v>
      </c>
      <c r="J23" s="138"/>
      <c r="K23" s="138">
        <f t="shared" si="19"/>
        <v>11200000</v>
      </c>
      <c r="L23" s="138">
        <f t="shared" si="19"/>
        <v>2250000</v>
      </c>
      <c r="M23" s="138">
        <f t="shared" si="19"/>
        <v>13450000</v>
      </c>
      <c r="N23" s="138">
        <f t="shared" si="19"/>
        <v>0</v>
      </c>
      <c r="O23" s="138">
        <f t="shared" si="19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04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L5 L26 J6:K7 L7 A29:P62 Q35:Q62 N22:O22 R29:IG62 S10:S13 J22:L22 AB15:IG15 R14:IG14 A10:B14 D23:P23 D14:P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Q2" name="Range1_2_2_1_1"/>
  </protectedRanges>
  <autoFilter ref="A7:AA10"/>
  <mergeCells count="19"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3:D23"/>
    <mergeCell ref="J6:J7"/>
    <mergeCell ref="K6:K7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24</vt:i4>
      </vt:variant>
    </vt:vector>
  </HeadingPairs>
  <TitlesOfParts>
    <vt:vector size="49" baseType="lpstr">
      <vt:lpstr>TH</vt:lpstr>
      <vt:lpstr>CC -1</vt:lpstr>
      <vt:lpstr>L - 1</vt:lpstr>
      <vt:lpstr>CC -2</vt:lpstr>
      <vt:lpstr>L - 2</vt:lpstr>
      <vt:lpstr>CC -3</vt:lpstr>
      <vt:lpstr>L - 3</vt:lpstr>
      <vt:lpstr>CC -4</vt:lpstr>
      <vt:lpstr>L - 4</vt:lpstr>
      <vt:lpstr>CC -5</vt:lpstr>
      <vt:lpstr>L - 5</vt:lpstr>
      <vt:lpstr>CC -6</vt:lpstr>
      <vt:lpstr>L - 6</vt:lpstr>
      <vt:lpstr>CC -7</vt:lpstr>
      <vt:lpstr>L - 7</vt:lpstr>
      <vt:lpstr>CC - 8</vt:lpstr>
      <vt:lpstr>L - 8</vt:lpstr>
      <vt:lpstr>CC -9</vt:lpstr>
      <vt:lpstr>L - 9</vt:lpstr>
      <vt:lpstr>CC -10</vt:lpstr>
      <vt:lpstr>L - 10</vt:lpstr>
      <vt:lpstr>CC -11</vt:lpstr>
      <vt:lpstr>L - 11</vt:lpstr>
      <vt:lpstr>CC -12</vt:lpstr>
      <vt:lpstr>L - 12</vt:lpstr>
      <vt:lpstr>DS</vt:lpstr>
      <vt:lpstr>'CC - 8'!Print_Area</vt:lpstr>
      <vt:lpstr>'CC -1'!Print_Area</vt:lpstr>
      <vt:lpstr>'CC -10'!Print_Area</vt:lpstr>
      <vt:lpstr>'CC -11'!Print_Area</vt:lpstr>
      <vt:lpstr>'CC -12'!Print_Area</vt:lpstr>
      <vt:lpstr>'CC -2'!Print_Area</vt:lpstr>
      <vt:lpstr>'CC -3'!Print_Area</vt:lpstr>
      <vt:lpstr>'CC -4'!Print_Area</vt:lpstr>
      <vt:lpstr>'CC -5'!Print_Area</vt:lpstr>
      <vt:lpstr>'CC -6'!Print_Area</vt:lpstr>
      <vt:lpstr>'CC -7'!Print_Area</vt:lpstr>
      <vt:lpstr>'CC -9'!Print_Area</vt:lpstr>
      <vt:lpstr>'L - 1'!Print_Area</vt:lpstr>
      <vt:lpstr>'L - 10'!Print_Area</vt:lpstr>
      <vt:lpstr>'L - 11'!Print_Area</vt:lpstr>
      <vt:lpstr>'L - 12'!Print_Area</vt:lpstr>
      <vt:lpstr>'L - 2'!Print_Area</vt:lpstr>
      <vt:lpstr>'L - 3'!Print_Area</vt:lpstr>
      <vt:lpstr>'L - 4'!Print_Area</vt:lpstr>
      <vt:lpstr>'L - 5'!Print_Area</vt:lpstr>
      <vt:lpstr>'L - 6'!Print_Area</vt:lpstr>
      <vt:lpstr>'L - 8'!Print_Area</vt:lpstr>
      <vt:lpstr>'L - 9'!Print_Area</vt:lpstr>
    </vt:vector>
  </TitlesOfParts>
  <Company>HP-COMPUTER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_=== HPC ===_</dc:creator>
  <cp:lastModifiedBy>User 1</cp:lastModifiedBy>
  <cp:lastPrinted>2017-05-12T07:37:53Z</cp:lastPrinted>
  <dcterms:created xsi:type="dcterms:W3CDTF">2011-06-27T04:19:15Z</dcterms:created>
  <dcterms:modified xsi:type="dcterms:W3CDTF">2017-05-12T07:47:49Z</dcterms:modified>
</cp:coreProperties>
</file>