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0" windowWidth="20400" windowHeight="8580" tabRatio="894" activeTab="13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  <externalReference r:id="rId26"/>
  </externalReferences>
  <definedNames>
    <definedName name="_C111">TH!$Q$10:$Q$2839</definedName>
    <definedName name="_C112">TH!$T$10:$T$2839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BTGT!$A$50:$S$115</definedName>
    <definedName name="_xlnm._FilterDatabase" localSheetId="3" hidden="1">CTTK!$A$13:$J$15</definedName>
    <definedName name="_xlnm._FilterDatabase" localSheetId="13" hidden="1">NXT!$A$11:$M$350</definedName>
    <definedName name="_xlnm._FilterDatabase" localSheetId="19" hidden="1">Sheet1!$A$1:$P$289</definedName>
    <definedName name="_xlnm._FilterDatabase" localSheetId="1" hidden="1">TH!$A$9:$AD$2726</definedName>
    <definedName name="_xlnm._FilterDatabase" localSheetId="16" hidden="1">TK!$A$1:$J$1</definedName>
    <definedName name="_M">TH!$B$10:$B$2839</definedName>
    <definedName name="_N111">TH!$P$10:$P$2839</definedName>
    <definedName name="_N112">TH!$S$10:$S$2839</definedName>
    <definedName name="_TM1">IF('IN-TC'!$S$4=1,1,IF('IN-TC'!$S$4=2,4,IF('IN-TC'!$S$4=3,7,10)))</definedName>
    <definedName name="_TM2">IF('IN-TC'!$S$4=1,3,IF('IN-TC'!$S$4=2,6,IF('IN-TC'!$S$4=3,9,12)))</definedName>
    <definedName name="DG">TH!$J$10:$J$2839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BTGT!$B$6:$B$43</definedName>
    <definedName name="DSGT2">BTGT!$B$51:$B$117</definedName>
    <definedName name="DSGT3">BTGT!$B$126:$B$170</definedName>
    <definedName name="DSGT4">BTGT!$B$177:$B$237</definedName>
    <definedName name="DSKH">'331'!$B$6:$B$15</definedName>
    <definedName name="DSKU">'341'!$B$4:$B$10</definedName>
    <definedName name="DSSP1">BTGT!$B$6:$J$43</definedName>
    <definedName name="DSSP2">BTGT!$B$51:$J$117</definedName>
    <definedName name="DSSP3">BTGT!$B$126:$J$170</definedName>
    <definedName name="DSSP4">BTGT!$B$177:$J$237</definedName>
    <definedName name="DSTK">CDPS!$A$10:$D$54</definedName>
    <definedName name="KH">TH!$H$10:$H$2839</definedName>
    <definedName name="KHC">TH!$M$10:$M$2839</definedName>
    <definedName name="KHN">TH!$L$10:$L$2839</definedName>
    <definedName name="Loai">OFFSET(TH!$N$5,,,COUNTA(TH!$N$5:$N$41149))</definedName>
    <definedName name="Loai1">OFFSET(TH!$O$5,,,COUNTA(TH!$O$5:$O$41149))</definedName>
    <definedName name="Loai10">OFFSET(TH!$X$5,,,COUNTA(TH!$X$5:$X$41149))</definedName>
    <definedName name="Loai2">OFFSET(TH!$R$5,,,COUNTA(TH!$R$5:$R$41149))</definedName>
    <definedName name="Loai4">OFFSET(TH!$Y$5,,,COUNTA(TH!$Y$5:$Y$41149))</definedName>
    <definedName name="Loai6">OFFSET(TH!$Z$5,,,COUNTA(TH!$Z$5:$Z$41149))</definedName>
    <definedName name="Loai7">OFFSET(TH!$U$5,,,COUNTA(TH!$U$5:$U$41149))</definedName>
    <definedName name="Loai8">OFFSET(TH!$V$5,,,COUNTA(TH!$V$5:$V$41149))</definedName>
    <definedName name="Loai9">OFFSET(TH!$W$5,,,COUNTA(TH!$W$5:$W$41149))</definedName>
    <definedName name="MH">TH!$F$10:$F$2839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BTGT!$A$173:$J$238</definedName>
    <definedName name="_xlnm.Print_Area" localSheetId="3">CTTK!$A$2:$I$32</definedName>
    <definedName name="_xlnm.Print_Area" localSheetId="14">'IN-NX'!$A$1:$I$42</definedName>
    <definedName name="_xlnm.Print_Area" localSheetId="5">'IN-TC'!$B$1:$O$28</definedName>
    <definedName name="_xlnm.Print_Area" localSheetId="2">NKC!$A$1:$I$36</definedName>
    <definedName name="_xlnm.Print_Area" localSheetId="13">NXT!$A$1:$K$354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BTGT!$176:$176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TH!$I$10:$I$2839</definedName>
    <definedName name="TH">TH!$K$10:$K$2839</definedName>
    <definedName name="TM">TH!$A$10:$M$2839</definedName>
  </definedNames>
  <calcPr calcId="144525"/>
  <fileRecoveryPr repairLoad="1"/>
</workbook>
</file>

<file path=xl/calcChain.xml><?xml version="1.0" encoding="utf-8"?>
<calcChain xmlns="http://schemas.openxmlformats.org/spreadsheetml/2006/main">
  <c r="I352" i="55" l="1"/>
  <c r="K128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X1288" i="34"/>
  <c r="W1288" i="34"/>
  <c r="V1288" i="34"/>
  <c r="T1288" i="34"/>
  <c r="S1288" i="34"/>
  <c r="R1288" i="34"/>
  <c r="N1288" i="34"/>
  <c r="K1288" i="34"/>
  <c r="C1288" i="34"/>
  <c r="B1288" i="34" s="1"/>
  <c r="Z1288" i="34" s="1"/>
  <c r="X1287" i="34"/>
  <c r="W1287" i="34"/>
  <c r="V1287" i="34"/>
  <c r="T1287" i="34"/>
  <c r="S1287" i="34"/>
  <c r="R1287" i="34"/>
  <c r="N1287" i="34"/>
  <c r="K1287" i="34"/>
  <c r="C1287" i="34"/>
  <c r="B1287" i="34" s="1"/>
  <c r="X1286" i="34"/>
  <c r="W1286" i="34"/>
  <c r="V1286" i="34"/>
  <c r="T1286" i="34"/>
  <c r="S1286" i="34"/>
  <c r="R1286" i="34"/>
  <c r="N1286" i="34"/>
  <c r="K1286" i="34"/>
  <c r="C1286" i="34"/>
  <c r="B1286" i="34" s="1"/>
  <c r="P1286" i="34" s="1"/>
  <c r="X1285" i="34"/>
  <c r="W1285" i="34"/>
  <c r="V1285" i="34"/>
  <c r="T1285" i="34"/>
  <c r="S1285" i="34"/>
  <c r="R1285" i="34"/>
  <c r="N1285" i="34"/>
  <c r="K1285" i="34"/>
  <c r="C1285" i="34"/>
  <c r="B1285" i="34" s="1"/>
  <c r="X1284" i="34"/>
  <c r="W1284" i="34"/>
  <c r="V1284" i="34"/>
  <c r="T1284" i="34"/>
  <c r="S1284" i="34"/>
  <c r="R1284" i="34"/>
  <c r="N1284" i="34"/>
  <c r="K1284" i="34"/>
  <c r="C1284" i="34"/>
  <c r="B1284" i="34" s="1"/>
  <c r="Z1284" i="34" s="1"/>
  <c r="X1283" i="34"/>
  <c r="W1283" i="34"/>
  <c r="V1283" i="34"/>
  <c r="T1283" i="34"/>
  <c r="S1283" i="34"/>
  <c r="R1283" i="34"/>
  <c r="N1283" i="34"/>
  <c r="K1283" i="34"/>
  <c r="C1283" i="34"/>
  <c r="B1283" i="34" s="1"/>
  <c r="X1282" i="34"/>
  <c r="W1282" i="34"/>
  <c r="V1282" i="34"/>
  <c r="T1282" i="34"/>
  <c r="S1282" i="34"/>
  <c r="R1282" i="34"/>
  <c r="N1282" i="34"/>
  <c r="K1282" i="34"/>
  <c r="C1282" i="34"/>
  <c r="B1282" i="34"/>
  <c r="P1282" i="34" s="1"/>
  <c r="X1281" i="34"/>
  <c r="W1281" i="34"/>
  <c r="V1281" i="34"/>
  <c r="T1281" i="34"/>
  <c r="S1281" i="34"/>
  <c r="R1281" i="34"/>
  <c r="N1281" i="34"/>
  <c r="K1281" i="34"/>
  <c r="C1281" i="34"/>
  <c r="B1281" i="34" s="1"/>
  <c r="X1280" i="34"/>
  <c r="W1280" i="34"/>
  <c r="V1280" i="34"/>
  <c r="T1280" i="34"/>
  <c r="S1280" i="34"/>
  <c r="R1280" i="34"/>
  <c r="N1280" i="34"/>
  <c r="C1280" i="34"/>
  <c r="B1280" i="34"/>
  <c r="Z1280" i="34" s="1"/>
  <c r="X1279" i="34"/>
  <c r="W1279" i="34"/>
  <c r="V1279" i="34"/>
  <c r="T1279" i="34"/>
  <c r="S1279" i="34"/>
  <c r="R1279" i="34"/>
  <c r="N1279" i="34"/>
  <c r="K1279" i="34"/>
  <c r="C1279" i="34"/>
  <c r="B1279" i="34" s="1"/>
  <c r="O37" i="60"/>
  <c r="X1143" i="34"/>
  <c r="W1143" i="34"/>
  <c r="V1143" i="34"/>
  <c r="T1143" i="34"/>
  <c r="S1143" i="34"/>
  <c r="R1143" i="34"/>
  <c r="N1143" i="34"/>
  <c r="K1143" i="34"/>
  <c r="C1143" i="34"/>
  <c r="B1143" i="34"/>
  <c r="P1143" i="34" s="1"/>
  <c r="X1142" i="34"/>
  <c r="W1142" i="34"/>
  <c r="V1142" i="34"/>
  <c r="T1142" i="34"/>
  <c r="S1142" i="34"/>
  <c r="R1142" i="34"/>
  <c r="N1142" i="34"/>
  <c r="K1142" i="34"/>
  <c r="C1142" i="34"/>
  <c r="B1142" i="34" s="1"/>
  <c r="X1141" i="34"/>
  <c r="W1141" i="34"/>
  <c r="V1141" i="34"/>
  <c r="T1141" i="34"/>
  <c r="S1141" i="34"/>
  <c r="R1141" i="34"/>
  <c r="N1141" i="34"/>
  <c r="K1141" i="34"/>
  <c r="C1141" i="34"/>
  <c r="B1141" i="34" s="1"/>
  <c r="X1140" i="34"/>
  <c r="W1140" i="34"/>
  <c r="V1140" i="34"/>
  <c r="T1140" i="34"/>
  <c r="S1140" i="34"/>
  <c r="R1140" i="34"/>
  <c r="N1140" i="34"/>
  <c r="K1140" i="34"/>
  <c r="C1140" i="34"/>
  <c r="B1140" i="34" s="1"/>
  <c r="X1139" i="34"/>
  <c r="W1139" i="34"/>
  <c r="V1139" i="34"/>
  <c r="T1139" i="34"/>
  <c r="S1139" i="34"/>
  <c r="R1139" i="34"/>
  <c r="N1139" i="34"/>
  <c r="K1139" i="34"/>
  <c r="C1139" i="34"/>
  <c r="B1139" i="34" s="1"/>
  <c r="P1139" i="34" s="1"/>
  <c r="X1138" i="34"/>
  <c r="W1138" i="34"/>
  <c r="V1138" i="34"/>
  <c r="T1138" i="34"/>
  <c r="S1138" i="34"/>
  <c r="R1138" i="34"/>
  <c r="N1138" i="34"/>
  <c r="K1138" i="34"/>
  <c r="C1138" i="34"/>
  <c r="B1138" i="34" s="1"/>
  <c r="X1137" i="34"/>
  <c r="W1137" i="34"/>
  <c r="V1137" i="34"/>
  <c r="T1137" i="34"/>
  <c r="S1137" i="34"/>
  <c r="R1137" i="34"/>
  <c r="N1137" i="34"/>
  <c r="K1137" i="34"/>
  <c r="C1137" i="34"/>
  <c r="B1137" i="34" s="1"/>
  <c r="X1136" i="34"/>
  <c r="W1136" i="34"/>
  <c r="V1136" i="34"/>
  <c r="T1136" i="34"/>
  <c r="S1136" i="34"/>
  <c r="R1136" i="34"/>
  <c r="N1136" i="34"/>
  <c r="K1136" i="34"/>
  <c r="C1136" i="34"/>
  <c r="B1136" i="34" s="1"/>
  <c r="X1135" i="34"/>
  <c r="W1135" i="34"/>
  <c r="V1135" i="34"/>
  <c r="T1135" i="34"/>
  <c r="S1135" i="34"/>
  <c r="R1135" i="34"/>
  <c r="N1135" i="34"/>
  <c r="K1135" i="34"/>
  <c r="C1135" i="34"/>
  <c r="B1135" i="34" s="1"/>
  <c r="P1135" i="34" s="1"/>
  <c r="X1134" i="34"/>
  <c r="W1134" i="34"/>
  <c r="V1134" i="34"/>
  <c r="T1134" i="34"/>
  <c r="S1134" i="34"/>
  <c r="R1134" i="34"/>
  <c r="N1134" i="34"/>
  <c r="K1134" i="34"/>
  <c r="C1134" i="34"/>
  <c r="B1134" i="34" s="1"/>
  <c r="X1133" i="34"/>
  <c r="W1133" i="34"/>
  <c r="V1133" i="34"/>
  <c r="T1133" i="34"/>
  <c r="S1133" i="34"/>
  <c r="R1133" i="34"/>
  <c r="N1133" i="34"/>
  <c r="K1133" i="34"/>
  <c r="C1133" i="34"/>
  <c r="B1133" i="34" s="1"/>
  <c r="X1132" i="34"/>
  <c r="W1132" i="34"/>
  <c r="V1132" i="34"/>
  <c r="T1132" i="34"/>
  <c r="S1132" i="34"/>
  <c r="R1132" i="34"/>
  <c r="N1132" i="34"/>
  <c r="K1132" i="34"/>
  <c r="C1132" i="34"/>
  <c r="B1132" i="34" s="1"/>
  <c r="X1117" i="34"/>
  <c r="W1117" i="34"/>
  <c r="V1117" i="34"/>
  <c r="T1117" i="34"/>
  <c r="S1117" i="34"/>
  <c r="R1117" i="34"/>
  <c r="N1117" i="34"/>
  <c r="K1117" i="34"/>
  <c r="C1117" i="34"/>
  <c r="B1117" i="34" s="1"/>
  <c r="X1116" i="34"/>
  <c r="W1116" i="34"/>
  <c r="V1116" i="34"/>
  <c r="T1116" i="34"/>
  <c r="S1116" i="34"/>
  <c r="R1116" i="34"/>
  <c r="N1116" i="34"/>
  <c r="K1116" i="34"/>
  <c r="C1116" i="34"/>
  <c r="B1116" i="34" s="1"/>
  <c r="O30" i="60"/>
  <c r="O20" i="60"/>
  <c r="X1101" i="34"/>
  <c r="W1101" i="34"/>
  <c r="V1101" i="34"/>
  <c r="T1101" i="34"/>
  <c r="S1101" i="34"/>
  <c r="R1101" i="34"/>
  <c r="N1101" i="34"/>
  <c r="K1101" i="34"/>
  <c r="C1101" i="34"/>
  <c r="B1101" i="34" s="1"/>
  <c r="T20" i="60"/>
  <c r="O15" i="60"/>
  <c r="X1054" i="34"/>
  <c r="W1054" i="34"/>
  <c r="V1054" i="34"/>
  <c r="T1054" i="34"/>
  <c r="S1054" i="34"/>
  <c r="R1054" i="34"/>
  <c r="N1054" i="34"/>
  <c r="K1054" i="34"/>
  <c r="C1054" i="34"/>
  <c r="B1054" i="34" s="1"/>
  <c r="X1053" i="34"/>
  <c r="W1053" i="34"/>
  <c r="V1053" i="34"/>
  <c r="T1053" i="34"/>
  <c r="S1053" i="34"/>
  <c r="R1053" i="34"/>
  <c r="N1053" i="34"/>
  <c r="K1053" i="34"/>
  <c r="C1053" i="34"/>
  <c r="B1053" i="34" s="1"/>
  <c r="O1053" i="34" s="1"/>
  <c r="X1052" i="34"/>
  <c r="W1052" i="34"/>
  <c r="V1052" i="34"/>
  <c r="T1052" i="34"/>
  <c r="S1052" i="34"/>
  <c r="R1052" i="34"/>
  <c r="N1052" i="34"/>
  <c r="K1052" i="34"/>
  <c r="C1052" i="34"/>
  <c r="B1052" i="34" s="1"/>
  <c r="X1051" i="34"/>
  <c r="W1051" i="34"/>
  <c r="V1051" i="34"/>
  <c r="T1051" i="34"/>
  <c r="S1051" i="34"/>
  <c r="R1051" i="34"/>
  <c r="N1051" i="34"/>
  <c r="K1051" i="34"/>
  <c r="C1051" i="34"/>
  <c r="B1051" i="34" s="1"/>
  <c r="U1051" i="34" s="1"/>
  <c r="X1050" i="34"/>
  <c r="W1050" i="34"/>
  <c r="V1050" i="34"/>
  <c r="T1050" i="34"/>
  <c r="S1050" i="34"/>
  <c r="R1050" i="34"/>
  <c r="N1050" i="34"/>
  <c r="K1050" i="34"/>
  <c r="C1050" i="34"/>
  <c r="B1050" i="34" s="1"/>
  <c r="X1049" i="34"/>
  <c r="W1049" i="34"/>
  <c r="V1049" i="34"/>
  <c r="T1049" i="34"/>
  <c r="S1049" i="34"/>
  <c r="R1049" i="34"/>
  <c r="N1049" i="34"/>
  <c r="K1049" i="34"/>
  <c r="C1049" i="34"/>
  <c r="B1049" i="34" s="1"/>
  <c r="X1048" i="34"/>
  <c r="W1048" i="34"/>
  <c r="V1048" i="34"/>
  <c r="T1048" i="34"/>
  <c r="S1048" i="34"/>
  <c r="R1048" i="34"/>
  <c r="N1048" i="34"/>
  <c r="K1048" i="34"/>
  <c r="C1048" i="34"/>
  <c r="B1048" i="34" s="1"/>
  <c r="X1047" i="34"/>
  <c r="W1047" i="34"/>
  <c r="V1047" i="34"/>
  <c r="T1047" i="34"/>
  <c r="S1047" i="34"/>
  <c r="R1047" i="34"/>
  <c r="N1047" i="34"/>
  <c r="K1047" i="34"/>
  <c r="C1047" i="34"/>
  <c r="B1047" i="34" s="1"/>
  <c r="U1047" i="34" s="1"/>
  <c r="X1046" i="34"/>
  <c r="W1046" i="34"/>
  <c r="V1046" i="34"/>
  <c r="T1046" i="34"/>
  <c r="S1046" i="34"/>
  <c r="R1046" i="34"/>
  <c r="N1046" i="34"/>
  <c r="K1046" i="34"/>
  <c r="C1046" i="34"/>
  <c r="B1046" i="34" s="1"/>
  <c r="X1310" i="34"/>
  <c r="W1310" i="34"/>
  <c r="V1310" i="34"/>
  <c r="T1310" i="34"/>
  <c r="S1310" i="34"/>
  <c r="R1310" i="34"/>
  <c r="N1310" i="34"/>
  <c r="K1310" i="34"/>
  <c r="C1310" i="34"/>
  <c r="B1310" i="34" s="1"/>
  <c r="X1309" i="34"/>
  <c r="W1309" i="34"/>
  <c r="V1309" i="34"/>
  <c r="T1309" i="34"/>
  <c r="S1309" i="34"/>
  <c r="R1309" i="34"/>
  <c r="N1309" i="34"/>
  <c r="K1309" i="34"/>
  <c r="C1309" i="34"/>
  <c r="B1309" i="34" s="1"/>
  <c r="O1309" i="34" s="1"/>
  <c r="X1308" i="34"/>
  <c r="W1308" i="34"/>
  <c r="V1308" i="34"/>
  <c r="T1308" i="34"/>
  <c r="S1308" i="34"/>
  <c r="R1308" i="34"/>
  <c r="N1308" i="34"/>
  <c r="K1308" i="34"/>
  <c r="C1308" i="34"/>
  <c r="B1308" i="34" s="1"/>
  <c r="X1307" i="34"/>
  <c r="W1307" i="34"/>
  <c r="V1307" i="34"/>
  <c r="T1307" i="34"/>
  <c r="S1307" i="34"/>
  <c r="R1307" i="34"/>
  <c r="N1307" i="34"/>
  <c r="K1307" i="34"/>
  <c r="C1307" i="34"/>
  <c r="B1307" i="34" s="1"/>
  <c r="X1306" i="34"/>
  <c r="W1306" i="34"/>
  <c r="V1306" i="34"/>
  <c r="T1306" i="34"/>
  <c r="S1306" i="34"/>
  <c r="R1306" i="34"/>
  <c r="N1306" i="34"/>
  <c r="K1306" i="34"/>
  <c r="C1306" i="34"/>
  <c r="B1306" i="34" s="1"/>
  <c r="X1305" i="34"/>
  <c r="W1305" i="34"/>
  <c r="V1305" i="34"/>
  <c r="T1305" i="34"/>
  <c r="S1305" i="34"/>
  <c r="R1305" i="34"/>
  <c r="N1305" i="34"/>
  <c r="K1305" i="34"/>
  <c r="C1305" i="34"/>
  <c r="B1305" i="34" s="1"/>
  <c r="O1305" i="34" s="1"/>
  <c r="X1304" i="34"/>
  <c r="W1304" i="34"/>
  <c r="V1304" i="34"/>
  <c r="T1304" i="34"/>
  <c r="S1304" i="34"/>
  <c r="R1304" i="34"/>
  <c r="N1304" i="34"/>
  <c r="K1304" i="34"/>
  <c r="C1304" i="34"/>
  <c r="B1304" i="34" s="1"/>
  <c r="X1303" i="34"/>
  <c r="W1303" i="34"/>
  <c r="V1303" i="34"/>
  <c r="T1303" i="34"/>
  <c r="S1303" i="34"/>
  <c r="R1303" i="34"/>
  <c r="N1303" i="34"/>
  <c r="K1303" i="34"/>
  <c r="C1303" i="34"/>
  <c r="B1303" i="34" s="1"/>
  <c r="X1302" i="34"/>
  <c r="W1302" i="34"/>
  <c r="V1302" i="34"/>
  <c r="T1302" i="34"/>
  <c r="S1302" i="34"/>
  <c r="R1302" i="34"/>
  <c r="N1302" i="34"/>
  <c r="K1302" i="34"/>
  <c r="C1302" i="34"/>
  <c r="B1302" i="34" s="1"/>
  <c r="X1301" i="34"/>
  <c r="W1301" i="34"/>
  <c r="V1301" i="34"/>
  <c r="T1301" i="34"/>
  <c r="S1301" i="34"/>
  <c r="R1301" i="34"/>
  <c r="N1301" i="34"/>
  <c r="K1301" i="34"/>
  <c r="C1301" i="34"/>
  <c r="B1301" i="34" s="1"/>
  <c r="O1301" i="34" s="1"/>
  <c r="X1300" i="34"/>
  <c r="W1300" i="34"/>
  <c r="V1300" i="34"/>
  <c r="T1300" i="34"/>
  <c r="S1300" i="34"/>
  <c r="R1300" i="34"/>
  <c r="N1300" i="34"/>
  <c r="K1300" i="34"/>
  <c r="C1300" i="34"/>
  <c r="B1300" i="34" s="1"/>
  <c r="X1299" i="34"/>
  <c r="W1299" i="34"/>
  <c r="V1299" i="34"/>
  <c r="T1299" i="34"/>
  <c r="S1299" i="34"/>
  <c r="R1299" i="34"/>
  <c r="N1299" i="34"/>
  <c r="K1299" i="34"/>
  <c r="C1299" i="34"/>
  <c r="B1299" i="34" s="1"/>
  <c r="X1298" i="34"/>
  <c r="W1298" i="34"/>
  <c r="V1298" i="34"/>
  <c r="T1298" i="34"/>
  <c r="S1298" i="34"/>
  <c r="R1298" i="34"/>
  <c r="N1298" i="34"/>
  <c r="K1298" i="34"/>
  <c r="C1298" i="34"/>
  <c r="B1298" i="34" s="1"/>
  <c r="X1297" i="34"/>
  <c r="W1297" i="34"/>
  <c r="V1297" i="34"/>
  <c r="T1297" i="34"/>
  <c r="S1297" i="34"/>
  <c r="R1297" i="34"/>
  <c r="N1297" i="34"/>
  <c r="K1297" i="34"/>
  <c r="C1297" i="34"/>
  <c r="B1297" i="34" s="1"/>
  <c r="O1297" i="34" s="1"/>
  <c r="X1296" i="34"/>
  <c r="W1296" i="34"/>
  <c r="V1296" i="34"/>
  <c r="T1296" i="34"/>
  <c r="S1296" i="34"/>
  <c r="R1296" i="34"/>
  <c r="N1296" i="34"/>
  <c r="K1296" i="34"/>
  <c r="C1296" i="34"/>
  <c r="B1296" i="34" s="1"/>
  <c r="X1295" i="34"/>
  <c r="W1295" i="34"/>
  <c r="V1295" i="34"/>
  <c r="T1295" i="34"/>
  <c r="S1295" i="34"/>
  <c r="R1295" i="34"/>
  <c r="N1295" i="34"/>
  <c r="K1295" i="34"/>
  <c r="C1295" i="34"/>
  <c r="B1295" i="34" s="1"/>
  <c r="X1131" i="34"/>
  <c r="W1131" i="34"/>
  <c r="V1131" i="34"/>
  <c r="T1131" i="34"/>
  <c r="S1131" i="34"/>
  <c r="R1131" i="34"/>
  <c r="N1131" i="34"/>
  <c r="K1131" i="34"/>
  <c r="C1131" i="34"/>
  <c r="B1131" i="34" s="1"/>
  <c r="X1130" i="34"/>
  <c r="W1130" i="34"/>
  <c r="V1130" i="34"/>
  <c r="T1130" i="34"/>
  <c r="S1130" i="34"/>
  <c r="R1130" i="34"/>
  <c r="N1130" i="34"/>
  <c r="K1130" i="34"/>
  <c r="C1130" i="34"/>
  <c r="B1130" i="34" s="1"/>
  <c r="X1129" i="34"/>
  <c r="W1129" i="34"/>
  <c r="V1129" i="34"/>
  <c r="T1129" i="34"/>
  <c r="S1129" i="34"/>
  <c r="R1129" i="34"/>
  <c r="N1129" i="34"/>
  <c r="K1129" i="34"/>
  <c r="C1129" i="34"/>
  <c r="B1129" i="34" s="1"/>
  <c r="X1128" i="34"/>
  <c r="W1128" i="34"/>
  <c r="V1128" i="34"/>
  <c r="T1128" i="34"/>
  <c r="S1128" i="34"/>
  <c r="R1128" i="34"/>
  <c r="N1128" i="34"/>
  <c r="K1128" i="34"/>
  <c r="C1128" i="34"/>
  <c r="B1128" i="34" s="1"/>
  <c r="U1128" i="34" s="1"/>
  <c r="X1127" i="34"/>
  <c r="W1127" i="34"/>
  <c r="V1127" i="34"/>
  <c r="T1127" i="34"/>
  <c r="S1127" i="34"/>
  <c r="R1127" i="34"/>
  <c r="N1127" i="34"/>
  <c r="K1127" i="34"/>
  <c r="C1127" i="34"/>
  <c r="B1127" i="34" s="1"/>
  <c r="X1126" i="34"/>
  <c r="W1126" i="34"/>
  <c r="V1126" i="34"/>
  <c r="T1126" i="34"/>
  <c r="S1126" i="34"/>
  <c r="R1126" i="34"/>
  <c r="N1126" i="34"/>
  <c r="K1126" i="34"/>
  <c r="C1126" i="34"/>
  <c r="B1126" i="34" s="1"/>
  <c r="X1125" i="34"/>
  <c r="W1125" i="34"/>
  <c r="V1125" i="34"/>
  <c r="T1125" i="34"/>
  <c r="S1125" i="34"/>
  <c r="R1125" i="34"/>
  <c r="N1125" i="34"/>
  <c r="K1125" i="34"/>
  <c r="C1125" i="34"/>
  <c r="B1125" i="34" s="1"/>
  <c r="X1124" i="34"/>
  <c r="W1124" i="34"/>
  <c r="V1124" i="34"/>
  <c r="T1124" i="34"/>
  <c r="S1124" i="34"/>
  <c r="R1124" i="34"/>
  <c r="N1124" i="34"/>
  <c r="K1124" i="34"/>
  <c r="C1124" i="34"/>
  <c r="B1124" i="34" s="1"/>
  <c r="U1124" i="34" s="1"/>
  <c r="X1123" i="34"/>
  <c r="W1123" i="34"/>
  <c r="V1123" i="34"/>
  <c r="T1123" i="34"/>
  <c r="S1123" i="34"/>
  <c r="R1123" i="34"/>
  <c r="N1123" i="34"/>
  <c r="K1123" i="34"/>
  <c r="C1123" i="34"/>
  <c r="B1123" i="34" s="1"/>
  <c r="X1122" i="34"/>
  <c r="W1122" i="34"/>
  <c r="V1122" i="34"/>
  <c r="T1122" i="34"/>
  <c r="S1122" i="34"/>
  <c r="R1122" i="34"/>
  <c r="N1122" i="34"/>
  <c r="K1122" i="34"/>
  <c r="C1122" i="34"/>
  <c r="B1122" i="34" s="1"/>
  <c r="X1121" i="34"/>
  <c r="W1121" i="34"/>
  <c r="V1121" i="34"/>
  <c r="T1121" i="34"/>
  <c r="S1121" i="34"/>
  <c r="R1121" i="34"/>
  <c r="N1121" i="34"/>
  <c r="K1121" i="34"/>
  <c r="C1121" i="34"/>
  <c r="B1121" i="34" s="1"/>
  <c r="X1120" i="34"/>
  <c r="W1120" i="34"/>
  <c r="V1120" i="34"/>
  <c r="T1120" i="34"/>
  <c r="S1120" i="34"/>
  <c r="R1120" i="34"/>
  <c r="N1120" i="34"/>
  <c r="K1120" i="34"/>
  <c r="C1120" i="34"/>
  <c r="B1120" i="34" s="1"/>
  <c r="U1120" i="34" s="1"/>
  <c r="X1044" i="34"/>
  <c r="W1044" i="34"/>
  <c r="V1044" i="34"/>
  <c r="T1044" i="34"/>
  <c r="S1044" i="34"/>
  <c r="R1044" i="34"/>
  <c r="N1044" i="34"/>
  <c r="K1044" i="34"/>
  <c r="C1044" i="34"/>
  <c r="B1044" i="34" s="1"/>
  <c r="X1043" i="34"/>
  <c r="W1043" i="34"/>
  <c r="V1043" i="34"/>
  <c r="T1043" i="34"/>
  <c r="S1043" i="34"/>
  <c r="R1043" i="34"/>
  <c r="N1043" i="34"/>
  <c r="K1043" i="34"/>
  <c r="C1043" i="34"/>
  <c r="B1043" i="34" s="1"/>
  <c r="O1043" i="34" s="1"/>
  <c r="X1042" i="34"/>
  <c r="W1042" i="34"/>
  <c r="V1042" i="34"/>
  <c r="T1042" i="34"/>
  <c r="S1042" i="34"/>
  <c r="R1042" i="34"/>
  <c r="N1042" i="34"/>
  <c r="K1042" i="34"/>
  <c r="C1042" i="34"/>
  <c r="B1042" i="34" s="1"/>
  <c r="X1041" i="34"/>
  <c r="W1041" i="34"/>
  <c r="V1041" i="34"/>
  <c r="T1041" i="34"/>
  <c r="S1041" i="34"/>
  <c r="R1041" i="34"/>
  <c r="N1041" i="34"/>
  <c r="K1041" i="34"/>
  <c r="C1041" i="34"/>
  <c r="B1041" i="34" s="1"/>
  <c r="U1041" i="34" s="1"/>
  <c r="X1040" i="34"/>
  <c r="W1040" i="34"/>
  <c r="V1040" i="34"/>
  <c r="T1040" i="34"/>
  <c r="S1040" i="34"/>
  <c r="R1040" i="34"/>
  <c r="N1040" i="34"/>
  <c r="K1040" i="34"/>
  <c r="C1040" i="34"/>
  <c r="B1040" i="34" s="1"/>
  <c r="X1039" i="34"/>
  <c r="W1039" i="34"/>
  <c r="V1039" i="34"/>
  <c r="T1039" i="34"/>
  <c r="S1039" i="34"/>
  <c r="R1039" i="34"/>
  <c r="N1039" i="34"/>
  <c r="K1039" i="34"/>
  <c r="C1039" i="34"/>
  <c r="B1039" i="34" s="1"/>
  <c r="X1038" i="34"/>
  <c r="W1038" i="34"/>
  <c r="V1038" i="34"/>
  <c r="T1038" i="34"/>
  <c r="S1038" i="34"/>
  <c r="R1038" i="34"/>
  <c r="N1038" i="34"/>
  <c r="K1038" i="34"/>
  <c r="C1038" i="34"/>
  <c r="B1038" i="34" s="1"/>
  <c r="X1037" i="34"/>
  <c r="W1037" i="34"/>
  <c r="V1037" i="34"/>
  <c r="T1037" i="34"/>
  <c r="S1037" i="34"/>
  <c r="R1037" i="34"/>
  <c r="N1037" i="34"/>
  <c r="K1037" i="34"/>
  <c r="C1037" i="34"/>
  <c r="B1037" i="34" s="1"/>
  <c r="U1037" i="34" s="1"/>
  <c r="X1045" i="34"/>
  <c r="W1045" i="34"/>
  <c r="V1045" i="34"/>
  <c r="T1045" i="34"/>
  <c r="S1045" i="34"/>
  <c r="R1045" i="34"/>
  <c r="N1045" i="34"/>
  <c r="K1045" i="34"/>
  <c r="C1045" i="34"/>
  <c r="B1045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X1294" i="34"/>
  <c r="W1294" i="34"/>
  <c r="V1294" i="34"/>
  <c r="T1294" i="34"/>
  <c r="S1294" i="34"/>
  <c r="R1294" i="34"/>
  <c r="N1294" i="34"/>
  <c r="K1294" i="34"/>
  <c r="C1294" i="34"/>
  <c r="B1294" i="34" s="1"/>
  <c r="X1293" i="34"/>
  <c r="W1293" i="34"/>
  <c r="V1293" i="34"/>
  <c r="T1293" i="34"/>
  <c r="S1293" i="34"/>
  <c r="R1293" i="34"/>
  <c r="N1293" i="34"/>
  <c r="K1293" i="34"/>
  <c r="C1293" i="34"/>
  <c r="B1293" i="34" s="1"/>
  <c r="O1293" i="34" s="1"/>
  <c r="X1292" i="34"/>
  <c r="W1292" i="34"/>
  <c r="V1292" i="34"/>
  <c r="T1292" i="34"/>
  <c r="S1292" i="34"/>
  <c r="R1292" i="34"/>
  <c r="N1292" i="34"/>
  <c r="K1292" i="34"/>
  <c r="C1292" i="34"/>
  <c r="B1292" i="34" s="1"/>
  <c r="X1291" i="34"/>
  <c r="W1291" i="34"/>
  <c r="V1291" i="34"/>
  <c r="T1291" i="34"/>
  <c r="S1291" i="34"/>
  <c r="R1291" i="34"/>
  <c r="N1291" i="34"/>
  <c r="K1291" i="34"/>
  <c r="C1291" i="34"/>
  <c r="B1291" i="34" s="1"/>
  <c r="U1291" i="34" s="1"/>
  <c r="X1290" i="34"/>
  <c r="W1290" i="34"/>
  <c r="V1290" i="34"/>
  <c r="T1290" i="34"/>
  <c r="S1290" i="34"/>
  <c r="R1290" i="34"/>
  <c r="N1290" i="34"/>
  <c r="K1290" i="34"/>
  <c r="C1290" i="34"/>
  <c r="B1290" i="34" s="1"/>
  <c r="X1289" i="34"/>
  <c r="W1289" i="34"/>
  <c r="V1289" i="34"/>
  <c r="T1289" i="34"/>
  <c r="S1289" i="34"/>
  <c r="R1289" i="34"/>
  <c r="N1289" i="34"/>
  <c r="K1289" i="34"/>
  <c r="C1289" i="34"/>
  <c r="B1289" i="34" s="1"/>
  <c r="O1289" i="34" s="1"/>
  <c r="X1119" i="34"/>
  <c r="W1119" i="34"/>
  <c r="V1119" i="34"/>
  <c r="T1119" i="34"/>
  <c r="S1119" i="34"/>
  <c r="R1119" i="34"/>
  <c r="N1119" i="34"/>
  <c r="K1119" i="34"/>
  <c r="C1119" i="34"/>
  <c r="B1119" i="34" s="1"/>
  <c r="X1118" i="34"/>
  <c r="W1118" i="34"/>
  <c r="V1118" i="34"/>
  <c r="T1118" i="34"/>
  <c r="S1118" i="34"/>
  <c r="R1118" i="34"/>
  <c r="N1118" i="34"/>
  <c r="K1118" i="34"/>
  <c r="C1118" i="34"/>
  <c r="B1118" i="34" s="1"/>
  <c r="O1118" i="34" s="1"/>
  <c r="X1115" i="34"/>
  <c r="W1115" i="34"/>
  <c r="V1115" i="34"/>
  <c r="T1115" i="34"/>
  <c r="S1115" i="34"/>
  <c r="R1115" i="34"/>
  <c r="N1115" i="34"/>
  <c r="K1115" i="34"/>
  <c r="C1115" i="34"/>
  <c r="B1115" i="34" s="1"/>
  <c r="P1115" i="34" s="1"/>
  <c r="X1114" i="34"/>
  <c r="W1114" i="34"/>
  <c r="V1114" i="34"/>
  <c r="T1114" i="34"/>
  <c r="S1114" i="34"/>
  <c r="R1114" i="34"/>
  <c r="N1114" i="34"/>
  <c r="K1114" i="34"/>
  <c r="C1114" i="34"/>
  <c r="B1114" i="34" s="1"/>
  <c r="X1113" i="34"/>
  <c r="W1113" i="34"/>
  <c r="V1113" i="34"/>
  <c r="T1113" i="34"/>
  <c r="S1113" i="34"/>
  <c r="R1113" i="34"/>
  <c r="N1113" i="34"/>
  <c r="K1113" i="34"/>
  <c r="C1113" i="34"/>
  <c r="B1113" i="34" s="1"/>
  <c r="X1112" i="34"/>
  <c r="W1112" i="34"/>
  <c r="V1112" i="34"/>
  <c r="T1112" i="34"/>
  <c r="S1112" i="34"/>
  <c r="R1112" i="34"/>
  <c r="N1112" i="34"/>
  <c r="K1112" i="34"/>
  <c r="C1112" i="34"/>
  <c r="B1112" i="34" s="1"/>
  <c r="O1112" i="34" s="1"/>
  <c r="X1111" i="34"/>
  <c r="W1111" i="34"/>
  <c r="V1111" i="34"/>
  <c r="T1111" i="34"/>
  <c r="S1111" i="34"/>
  <c r="R1111" i="34"/>
  <c r="N1111" i="34"/>
  <c r="K1111" i="34"/>
  <c r="C1111" i="34"/>
  <c r="B1111" i="34" s="1"/>
  <c r="P1111" i="34" s="1"/>
  <c r="X1110" i="34"/>
  <c r="W1110" i="34"/>
  <c r="V1110" i="34"/>
  <c r="T1110" i="34"/>
  <c r="S1110" i="34"/>
  <c r="R1110" i="34"/>
  <c r="N1110" i="34"/>
  <c r="K1110" i="34"/>
  <c r="C1110" i="34"/>
  <c r="B1110" i="34" s="1"/>
  <c r="X1109" i="34"/>
  <c r="W1109" i="34"/>
  <c r="V1109" i="34"/>
  <c r="T1109" i="34"/>
  <c r="S1109" i="34"/>
  <c r="R1109" i="34"/>
  <c r="N1109" i="34"/>
  <c r="K1109" i="34"/>
  <c r="C1109" i="34"/>
  <c r="B1109" i="34" s="1"/>
  <c r="X1108" i="34"/>
  <c r="W1108" i="34"/>
  <c r="V1108" i="34"/>
  <c r="T1108" i="34"/>
  <c r="S1108" i="34"/>
  <c r="R1108" i="34"/>
  <c r="N1108" i="34"/>
  <c r="K1108" i="34"/>
  <c r="C1108" i="34"/>
  <c r="B1108" i="34" s="1"/>
  <c r="X1032" i="34"/>
  <c r="W1032" i="34"/>
  <c r="V1032" i="34"/>
  <c r="T1032" i="34"/>
  <c r="S1032" i="34"/>
  <c r="R1032" i="34"/>
  <c r="N1032" i="34"/>
  <c r="K1032" i="34"/>
  <c r="C1032" i="34"/>
  <c r="B1032" i="34" s="1"/>
  <c r="X1031" i="34"/>
  <c r="W1031" i="34"/>
  <c r="V1031" i="34"/>
  <c r="T1031" i="34"/>
  <c r="S1031" i="34"/>
  <c r="R1031" i="34"/>
  <c r="N1031" i="34"/>
  <c r="K1031" i="34"/>
  <c r="C1031" i="34"/>
  <c r="B1031" i="34" s="1"/>
  <c r="O1031" i="34" s="1"/>
  <c r="X1030" i="34"/>
  <c r="W1030" i="34"/>
  <c r="V1030" i="34"/>
  <c r="T1030" i="34"/>
  <c r="S1030" i="34"/>
  <c r="R1030" i="34"/>
  <c r="N1030" i="34"/>
  <c r="K1030" i="34"/>
  <c r="C1030" i="34"/>
  <c r="B1030" i="34" s="1"/>
  <c r="X1029" i="34"/>
  <c r="W1029" i="34"/>
  <c r="V1029" i="34"/>
  <c r="T1029" i="34"/>
  <c r="S1029" i="34"/>
  <c r="R1029" i="34"/>
  <c r="N1029" i="34"/>
  <c r="K1029" i="34"/>
  <c r="C1029" i="34"/>
  <c r="B1029" i="34" s="1"/>
  <c r="U1029" i="34" s="1"/>
  <c r="X1028" i="34"/>
  <c r="W1028" i="34"/>
  <c r="V1028" i="34"/>
  <c r="T1028" i="34"/>
  <c r="S1028" i="34"/>
  <c r="R1028" i="34"/>
  <c r="N1028" i="34"/>
  <c r="K1028" i="34"/>
  <c r="C1028" i="34"/>
  <c r="B1028" i="34" s="1"/>
  <c r="X1036" i="34"/>
  <c r="W1036" i="34"/>
  <c r="V1036" i="34"/>
  <c r="T1036" i="34"/>
  <c r="S1036" i="34"/>
  <c r="R1036" i="34"/>
  <c r="N1036" i="34"/>
  <c r="K1036" i="34"/>
  <c r="C1036" i="34"/>
  <c r="B1036" i="34" s="1"/>
  <c r="O1036" i="34" s="1"/>
  <c r="X1035" i="34"/>
  <c r="W1035" i="34"/>
  <c r="V1035" i="34"/>
  <c r="T1035" i="34"/>
  <c r="S1035" i="34"/>
  <c r="R1035" i="34"/>
  <c r="N1035" i="34"/>
  <c r="K1035" i="34"/>
  <c r="C1035" i="34"/>
  <c r="B1035" i="34" s="1"/>
  <c r="P1035" i="34" s="1"/>
  <c r="X1034" i="34"/>
  <c r="W1034" i="34"/>
  <c r="V1034" i="34"/>
  <c r="T1034" i="34"/>
  <c r="S1034" i="34"/>
  <c r="R1034" i="34"/>
  <c r="N1034" i="34"/>
  <c r="K1034" i="34"/>
  <c r="C1034" i="34"/>
  <c r="B1034" i="34" s="1"/>
  <c r="X1033" i="34"/>
  <c r="W1033" i="34"/>
  <c r="V1033" i="34"/>
  <c r="T1033" i="34"/>
  <c r="S1033" i="34"/>
  <c r="R1033" i="34"/>
  <c r="N1033" i="34"/>
  <c r="K1033" i="34"/>
  <c r="C1033" i="34"/>
  <c r="B1033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Q1282" i="34" l="1"/>
  <c r="U1282" i="34"/>
  <c r="Q1286" i="34"/>
  <c r="U1286" i="34"/>
  <c r="U1281" i="34"/>
  <c r="Q1281" i="34"/>
  <c r="P1281" i="34"/>
  <c r="O1281" i="34"/>
  <c r="Z1281" i="34"/>
  <c r="A1281" i="34"/>
  <c r="U1285" i="34"/>
  <c r="Q1285" i="34"/>
  <c r="P1285" i="34"/>
  <c r="O1285" i="34"/>
  <c r="Z1285" i="34"/>
  <c r="A1285" i="34"/>
  <c r="O1279" i="34"/>
  <c r="Z1279" i="34"/>
  <c r="A1279" i="34"/>
  <c r="U1279" i="34"/>
  <c r="Q1279" i="34"/>
  <c r="P1279" i="34"/>
  <c r="O1287" i="34"/>
  <c r="Z1287" i="34"/>
  <c r="A1287" i="34"/>
  <c r="U1287" i="34"/>
  <c r="Q1287" i="34"/>
  <c r="P1287" i="34"/>
  <c r="O1283" i="34"/>
  <c r="Z1283" i="34"/>
  <c r="A1283" i="34"/>
  <c r="U1283" i="34"/>
  <c r="Q1283" i="34"/>
  <c r="P1283" i="34"/>
  <c r="O1280" i="34"/>
  <c r="O1284" i="34"/>
  <c r="O1288" i="34"/>
  <c r="P1280" i="34"/>
  <c r="A1282" i="34"/>
  <c r="Z1282" i="34"/>
  <c r="P1284" i="34"/>
  <c r="A1286" i="34"/>
  <c r="Z1286" i="34"/>
  <c r="P1288" i="34"/>
  <c r="Q1280" i="34"/>
  <c r="U1280" i="34"/>
  <c r="O1282" i="34"/>
  <c r="Q1284" i="34"/>
  <c r="U1284" i="34"/>
  <c r="O1286" i="34"/>
  <c r="Q1288" i="34"/>
  <c r="U1288" i="34"/>
  <c r="A1280" i="34"/>
  <c r="A1284" i="34"/>
  <c r="A1288" i="34"/>
  <c r="P1292" i="34"/>
  <c r="A1292" i="34"/>
  <c r="O1132" i="34"/>
  <c r="Z1132" i="34"/>
  <c r="A1132" i="34"/>
  <c r="O1136" i="34"/>
  <c r="Z1136" i="34"/>
  <c r="A1136" i="34"/>
  <c r="O1140" i="34"/>
  <c r="Z1140" i="34"/>
  <c r="A1140" i="34"/>
  <c r="Z1133" i="34"/>
  <c r="A1133" i="34"/>
  <c r="U1133" i="34"/>
  <c r="Q1133" i="34"/>
  <c r="P1133" i="34"/>
  <c r="O1133" i="34"/>
  <c r="Z1137" i="34"/>
  <c r="A1137" i="34"/>
  <c r="U1137" i="34"/>
  <c r="Q1137" i="34"/>
  <c r="P1137" i="34"/>
  <c r="O1137" i="34"/>
  <c r="Z1141" i="34"/>
  <c r="A1141" i="34"/>
  <c r="U1141" i="34"/>
  <c r="Q1141" i="34"/>
  <c r="P1141" i="34"/>
  <c r="O1141" i="34"/>
  <c r="U1134" i="34"/>
  <c r="Q1134" i="34"/>
  <c r="P1134" i="34"/>
  <c r="O1134" i="34"/>
  <c r="Z1134" i="34"/>
  <c r="A1134" i="34"/>
  <c r="U1138" i="34"/>
  <c r="Q1138" i="34"/>
  <c r="P1138" i="34"/>
  <c r="O1138" i="34"/>
  <c r="Z1138" i="34"/>
  <c r="A1138" i="34"/>
  <c r="U1142" i="34"/>
  <c r="Q1142" i="34"/>
  <c r="P1142" i="34"/>
  <c r="O1142" i="34"/>
  <c r="Z1142" i="34"/>
  <c r="A1142" i="34"/>
  <c r="P1132" i="34"/>
  <c r="Q1135" i="34"/>
  <c r="U1135" i="34"/>
  <c r="P1136" i="34"/>
  <c r="Q1139" i="34"/>
  <c r="U1139" i="34"/>
  <c r="P1140" i="34"/>
  <c r="Q1143" i="34"/>
  <c r="U1143" i="34"/>
  <c r="Q1132" i="34"/>
  <c r="U1132" i="34"/>
  <c r="A1135" i="34"/>
  <c r="Z1135" i="34"/>
  <c r="Q1136" i="34"/>
  <c r="U1136" i="34"/>
  <c r="A1139" i="34"/>
  <c r="Z1139" i="34"/>
  <c r="Q1140" i="34"/>
  <c r="U1140" i="34"/>
  <c r="A1143" i="34"/>
  <c r="Z1143" i="34"/>
  <c r="O1135" i="34"/>
  <c r="O1139" i="34"/>
  <c r="O1143" i="34"/>
  <c r="O1116" i="34"/>
  <c r="A1116" i="34"/>
  <c r="Z1117" i="34"/>
  <c r="A1117" i="34"/>
  <c r="U1117" i="34"/>
  <c r="Q1117" i="34"/>
  <c r="P1117" i="34"/>
  <c r="O1117" i="34"/>
  <c r="P1116" i="34"/>
  <c r="Q1116" i="34"/>
  <c r="U1116" i="34"/>
  <c r="Z1116" i="34"/>
  <c r="Z1101" i="34"/>
  <c r="A1101" i="34"/>
  <c r="U1101" i="34"/>
  <c r="Q1101" i="34"/>
  <c r="P1101" i="34"/>
  <c r="O1101" i="34"/>
  <c r="A1293" i="34"/>
  <c r="O1122" i="34"/>
  <c r="U1122" i="34"/>
  <c r="Q1122" i="34"/>
  <c r="U1298" i="34"/>
  <c r="A1298" i="34"/>
  <c r="Z1298" i="34"/>
  <c r="O1049" i="34"/>
  <c r="U1049" i="34"/>
  <c r="Q1049" i="34"/>
  <c r="O1108" i="34"/>
  <c r="Z1108" i="34"/>
  <c r="A1108" i="34"/>
  <c r="Q1108" i="34"/>
  <c r="O1126" i="34"/>
  <c r="U1126" i="34"/>
  <c r="Q1126" i="34"/>
  <c r="P1307" i="34"/>
  <c r="U1307" i="34"/>
  <c r="Q1307" i="34"/>
  <c r="O1130" i="34"/>
  <c r="U1130" i="34"/>
  <c r="Q1130" i="34"/>
  <c r="A1112" i="34"/>
  <c r="A1118" i="34"/>
  <c r="A1289" i="34"/>
  <c r="Z1292" i="34"/>
  <c r="Q1289" i="34"/>
  <c r="U1289" i="34"/>
  <c r="Z1289" i="34"/>
  <c r="Q1293" i="34"/>
  <c r="U1293" i="34"/>
  <c r="Z1293" i="34"/>
  <c r="Z1112" i="34"/>
  <c r="Q1053" i="34"/>
  <c r="U1053" i="34"/>
  <c r="P1048" i="34"/>
  <c r="O1048" i="34"/>
  <c r="Z1048" i="34"/>
  <c r="A1048" i="34"/>
  <c r="U1048" i="34"/>
  <c r="Q1048" i="34"/>
  <c r="P1052" i="34"/>
  <c r="O1052" i="34"/>
  <c r="Z1052" i="34"/>
  <c r="A1052" i="34"/>
  <c r="U1052" i="34"/>
  <c r="Q1052" i="34"/>
  <c r="Z1046" i="34"/>
  <c r="A1046" i="34"/>
  <c r="U1046" i="34"/>
  <c r="Q1046" i="34"/>
  <c r="P1046" i="34"/>
  <c r="O1046" i="34"/>
  <c r="Z1050" i="34"/>
  <c r="A1050" i="34"/>
  <c r="U1050" i="34"/>
  <c r="Q1050" i="34"/>
  <c r="P1050" i="34"/>
  <c r="O1050" i="34"/>
  <c r="Z1054" i="34"/>
  <c r="A1054" i="34"/>
  <c r="U1054" i="34"/>
  <c r="Q1054" i="34"/>
  <c r="P1054" i="34"/>
  <c r="O1054" i="34"/>
  <c r="A1047" i="34"/>
  <c r="Z1047" i="34"/>
  <c r="P1049" i="34"/>
  <c r="A1051" i="34"/>
  <c r="Z1051" i="34"/>
  <c r="P1053" i="34"/>
  <c r="O1047" i="34"/>
  <c r="O1051" i="34"/>
  <c r="P1047" i="34"/>
  <c r="A1049" i="34"/>
  <c r="Z1049" i="34"/>
  <c r="P1051" i="34"/>
  <c r="A1053" i="34"/>
  <c r="Z1053" i="34"/>
  <c r="Q1047" i="34"/>
  <c r="Q1051" i="34"/>
  <c r="U1045" i="34"/>
  <c r="A1045" i="34"/>
  <c r="O1039" i="34"/>
  <c r="U1039" i="34"/>
  <c r="Q1039" i="34"/>
  <c r="Q1043" i="34"/>
  <c r="U1043" i="34"/>
  <c r="P1296" i="34"/>
  <c r="O1296" i="34"/>
  <c r="Z1296" i="34"/>
  <c r="A1296" i="34"/>
  <c r="U1296" i="34"/>
  <c r="Q1296" i="34"/>
  <c r="P1304" i="34"/>
  <c r="O1304" i="34"/>
  <c r="Z1304" i="34"/>
  <c r="A1304" i="34"/>
  <c r="U1304" i="34"/>
  <c r="Q1304" i="34"/>
  <c r="P1308" i="34"/>
  <c r="O1308" i="34"/>
  <c r="Z1308" i="34"/>
  <c r="A1308" i="34"/>
  <c r="U1308" i="34"/>
  <c r="Q1308" i="34"/>
  <c r="U1295" i="34"/>
  <c r="Q1295" i="34"/>
  <c r="P1295" i="34"/>
  <c r="O1295" i="34"/>
  <c r="Z1295" i="34"/>
  <c r="A1295" i="34"/>
  <c r="U1299" i="34"/>
  <c r="Q1299" i="34"/>
  <c r="P1299" i="34"/>
  <c r="O1299" i="34"/>
  <c r="Z1299" i="34"/>
  <c r="A1299" i="34"/>
  <c r="Z1302" i="34"/>
  <c r="A1302" i="34"/>
  <c r="U1302" i="34"/>
  <c r="Q1302" i="34"/>
  <c r="P1302" i="34"/>
  <c r="O1302" i="34"/>
  <c r="P1300" i="34"/>
  <c r="O1300" i="34"/>
  <c r="Z1300" i="34"/>
  <c r="A1300" i="34"/>
  <c r="U1300" i="34"/>
  <c r="Q1300" i="34"/>
  <c r="U1303" i="34"/>
  <c r="Q1303" i="34"/>
  <c r="P1303" i="34"/>
  <c r="O1303" i="34"/>
  <c r="Z1303" i="34"/>
  <c r="A1303" i="34"/>
  <c r="Z1306" i="34"/>
  <c r="A1306" i="34"/>
  <c r="U1306" i="34"/>
  <c r="Q1306" i="34"/>
  <c r="P1306" i="34"/>
  <c r="O1306" i="34"/>
  <c r="Z1310" i="34"/>
  <c r="A1310" i="34"/>
  <c r="U1310" i="34"/>
  <c r="Q1310" i="34"/>
  <c r="P1310" i="34"/>
  <c r="O1310" i="34"/>
  <c r="P1297" i="34"/>
  <c r="O1298" i="34"/>
  <c r="P1301" i="34"/>
  <c r="P1305" i="34"/>
  <c r="A1307" i="34"/>
  <c r="Z1307" i="34"/>
  <c r="P1309" i="34"/>
  <c r="Q1297" i="34"/>
  <c r="U1297" i="34"/>
  <c r="P1298" i="34"/>
  <c r="Q1301" i="34"/>
  <c r="U1301" i="34"/>
  <c r="Q1305" i="34"/>
  <c r="U1305" i="34"/>
  <c r="O1307" i="34"/>
  <c r="Q1309" i="34"/>
  <c r="U1309" i="34"/>
  <c r="A1297" i="34"/>
  <c r="Z1297" i="34"/>
  <c r="Q1298" i="34"/>
  <c r="A1301" i="34"/>
  <c r="Z1301" i="34"/>
  <c r="A1305" i="34"/>
  <c r="Z1305" i="34"/>
  <c r="A1309" i="34"/>
  <c r="Z1309" i="34"/>
  <c r="Z1123" i="34"/>
  <c r="A1123" i="34"/>
  <c r="U1123" i="34"/>
  <c r="Q1123" i="34"/>
  <c r="P1123" i="34"/>
  <c r="O1123" i="34"/>
  <c r="Z1131" i="34"/>
  <c r="A1131" i="34"/>
  <c r="U1131" i="34"/>
  <c r="Q1131" i="34"/>
  <c r="P1131" i="34"/>
  <c r="O1131" i="34"/>
  <c r="P1121" i="34"/>
  <c r="O1121" i="34"/>
  <c r="Z1121" i="34"/>
  <c r="A1121" i="34"/>
  <c r="U1121" i="34"/>
  <c r="Q1121" i="34"/>
  <c r="P1125" i="34"/>
  <c r="O1125" i="34"/>
  <c r="Z1125" i="34"/>
  <c r="A1125" i="34"/>
  <c r="U1125" i="34"/>
  <c r="Q1125" i="34"/>
  <c r="P1129" i="34"/>
  <c r="O1129" i="34"/>
  <c r="Z1129" i="34"/>
  <c r="A1129" i="34"/>
  <c r="U1129" i="34"/>
  <c r="Q1129" i="34"/>
  <c r="Z1127" i="34"/>
  <c r="A1127" i="34"/>
  <c r="U1127" i="34"/>
  <c r="Q1127" i="34"/>
  <c r="P1127" i="34"/>
  <c r="O1127" i="34"/>
  <c r="A1120" i="34"/>
  <c r="Z1120" i="34"/>
  <c r="P1122" i="34"/>
  <c r="A1124" i="34"/>
  <c r="Z1124" i="34"/>
  <c r="P1126" i="34"/>
  <c r="A1128" i="34"/>
  <c r="Z1128" i="34"/>
  <c r="P1130" i="34"/>
  <c r="O1120" i="34"/>
  <c r="O1124" i="34"/>
  <c r="O1128" i="34"/>
  <c r="P1120" i="34"/>
  <c r="A1122" i="34"/>
  <c r="Z1122" i="34"/>
  <c r="P1124" i="34"/>
  <c r="A1126" i="34"/>
  <c r="Z1126" i="34"/>
  <c r="P1128" i="34"/>
  <c r="A1130" i="34"/>
  <c r="Z1130" i="34"/>
  <c r="Q1120" i="34"/>
  <c r="Q1124" i="34"/>
  <c r="Q1128" i="34"/>
  <c r="P1042" i="34"/>
  <c r="O1042" i="34"/>
  <c r="Z1042" i="34"/>
  <c r="A1042" i="34"/>
  <c r="U1042" i="34"/>
  <c r="Q1042" i="34"/>
  <c r="P1038" i="34"/>
  <c r="O1038" i="34"/>
  <c r="Z1038" i="34"/>
  <c r="A1038" i="34"/>
  <c r="U1038" i="34"/>
  <c r="Q1038" i="34"/>
  <c r="Z1040" i="34"/>
  <c r="A1040" i="34"/>
  <c r="U1040" i="34"/>
  <c r="Q1040" i="34"/>
  <c r="P1040" i="34"/>
  <c r="O1040" i="34"/>
  <c r="Z1044" i="34"/>
  <c r="A1044" i="34"/>
  <c r="U1044" i="34"/>
  <c r="Q1044" i="34"/>
  <c r="P1044" i="34"/>
  <c r="O1044" i="34"/>
  <c r="A1037" i="34"/>
  <c r="Z1037" i="34"/>
  <c r="P1039" i="34"/>
  <c r="A1041" i="34"/>
  <c r="Z1041" i="34"/>
  <c r="P1043" i="34"/>
  <c r="O1037" i="34"/>
  <c r="O1041" i="34"/>
  <c r="P1037" i="34"/>
  <c r="A1039" i="34"/>
  <c r="Z1039" i="34"/>
  <c r="P1041" i="34"/>
  <c r="A1043" i="34"/>
  <c r="Z1043" i="34"/>
  <c r="Q1037" i="34"/>
  <c r="Q1041" i="34"/>
  <c r="Z1045" i="34"/>
  <c r="O1045" i="34"/>
  <c r="P1045" i="34"/>
  <c r="Q1045" i="34"/>
  <c r="Q1031" i="34"/>
  <c r="U1031" i="34"/>
  <c r="Z1290" i="34"/>
  <c r="A1290" i="34"/>
  <c r="P1290" i="34"/>
  <c r="U1290" i="34"/>
  <c r="Q1290" i="34"/>
  <c r="O1290" i="34"/>
  <c r="Z1294" i="34"/>
  <c r="A1294" i="34"/>
  <c r="U1294" i="34"/>
  <c r="Q1294" i="34"/>
  <c r="O1294" i="34"/>
  <c r="P1294" i="34"/>
  <c r="P1289" i="34"/>
  <c r="A1291" i="34"/>
  <c r="Z1291" i="34"/>
  <c r="Q1292" i="34"/>
  <c r="U1292" i="34"/>
  <c r="P1293" i="34"/>
  <c r="O1291" i="34"/>
  <c r="P1291" i="34"/>
  <c r="O1292" i="34"/>
  <c r="Q1291" i="34"/>
  <c r="U1110" i="34"/>
  <c r="Q1110" i="34"/>
  <c r="P1110" i="34"/>
  <c r="O1110" i="34"/>
  <c r="Z1110" i="34"/>
  <c r="A1110" i="34"/>
  <c r="U1114" i="34"/>
  <c r="Q1114" i="34"/>
  <c r="P1114" i="34"/>
  <c r="O1114" i="34"/>
  <c r="Z1114" i="34"/>
  <c r="A1114" i="34"/>
  <c r="Z1119" i="34"/>
  <c r="A1119" i="34"/>
  <c r="U1119" i="34"/>
  <c r="Q1119" i="34"/>
  <c r="P1119" i="34"/>
  <c r="O1119" i="34"/>
  <c r="Z1109" i="34"/>
  <c r="A1109" i="34"/>
  <c r="U1109" i="34"/>
  <c r="Q1109" i="34"/>
  <c r="P1109" i="34"/>
  <c r="O1109" i="34"/>
  <c r="Z1113" i="34"/>
  <c r="A1113" i="34"/>
  <c r="U1113" i="34"/>
  <c r="Q1113" i="34"/>
  <c r="P1113" i="34"/>
  <c r="O1113" i="34"/>
  <c r="P1108" i="34"/>
  <c r="Q1111" i="34"/>
  <c r="U1111" i="34"/>
  <c r="P1112" i="34"/>
  <c r="Q1115" i="34"/>
  <c r="U1115" i="34"/>
  <c r="P1118" i="34"/>
  <c r="U1108" i="34"/>
  <c r="A1111" i="34"/>
  <c r="Z1111" i="34"/>
  <c r="Q1112" i="34"/>
  <c r="U1112" i="34"/>
  <c r="A1115" i="34"/>
  <c r="Z1115" i="34"/>
  <c r="Q1118" i="34"/>
  <c r="U1118" i="34"/>
  <c r="O1111" i="34"/>
  <c r="O1115" i="34"/>
  <c r="Z1118" i="34"/>
  <c r="P1030" i="34"/>
  <c r="O1030" i="34"/>
  <c r="A1030" i="34"/>
  <c r="Z1030" i="34"/>
  <c r="U1030" i="34"/>
  <c r="Q1030" i="34"/>
  <c r="Z1028" i="34"/>
  <c r="A1028" i="34"/>
  <c r="U1028" i="34"/>
  <c r="Q1028" i="34"/>
  <c r="P1028" i="34"/>
  <c r="O1028" i="34"/>
  <c r="Z1032" i="34"/>
  <c r="A1032" i="34"/>
  <c r="U1032" i="34"/>
  <c r="Q1032" i="34"/>
  <c r="P1032" i="34"/>
  <c r="O1032" i="34"/>
  <c r="A1029" i="34"/>
  <c r="Z1029" i="34"/>
  <c r="P1031" i="34"/>
  <c r="O1029" i="34"/>
  <c r="P1029" i="34"/>
  <c r="A1031" i="34"/>
  <c r="Z1031" i="34"/>
  <c r="Q1029" i="34"/>
  <c r="A1036" i="34"/>
  <c r="Z1033" i="34"/>
  <c r="A1033" i="34"/>
  <c r="U1033" i="34"/>
  <c r="Q1033" i="34"/>
  <c r="P1033" i="34"/>
  <c r="O1033" i="34"/>
  <c r="U1034" i="34"/>
  <c r="Q1034" i="34"/>
  <c r="P1034" i="34"/>
  <c r="O1034" i="34"/>
  <c r="Z1034" i="34"/>
  <c r="A1034" i="34"/>
  <c r="Q1035" i="34"/>
  <c r="U1035" i="34"/>
  <c r="P1036" i="34"/>
  <c r="A1035" i="34"/>
  <c r="Z1035" i="34"/>
  <c r="Q1036" i="34"/>
  <c r="U1036" i="34"/>
  <c r="O1035" i="34"/>
  <c r="Z1036" i="34"/>
  <c r="K55" i="34"/>
  <c r="K40" i="34"/>
  <c r="K25" i="34"/>
  <c r="K1311" i="34"/>
  <c r="K1312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X67" i="34" l="1"/>
  <c r="W67" i="34"/>
  <c r="V67" i="34"/>
  <c r="T67" i="34"/>
  <c r="S67" i="34"/>
  <c r="R67" i="34"/>
  <c r="N67" i="34"/>
  <c r="C67" i="34"/>
  <c r="B67" i="34" s="1"/>
  <c r="Y67" i="34" s="1"/>
  <c r="X66" i="34"/>
  <c r="W66" i="34"/>
  <c r="V66" i="34"/>
  <c r="T66" i="34"/>
  <c r="S66" i="34"/>
  <c r="R66" i="34"/>
  <c r="N66" i="34"/>
  <c r="C66" i="34"/>
  <c r="B66" i="34" s="1"/>
  <c r="Y66" i="34" s="1"/>
  <c r="X65" i="34"/>
  <c r="W65" i="34"/>
  <c r="V65" i="34"/>
  <c r="T65" i="34"/>
  <c r="S65" i="34"/>
  <c r="R65" i="34"/>
  <c r="N65" i="34"/>
  <c r="C65" i="34"/>
  <c r="B65" i="34" s="1"/>
  <c r="Y65" i="34" s="1"/>
  <c r="X64" i="34"/>
  <c r="W64" i="34"/>
  <c r="V64" i="34"/>
  <c r="T64" i="34"/>
  <c r="S64" i="34"/>
  <c r="R64" i="34"/>
  <c r="N64" i="34"/>
  <c r="C64" i="34"/>
  <c r="B64" i="34" s="1"/>
  <c r="Y64" i="34" s="1"/>
  <c r="X63" i="34"/>
  <c r="W63" i="34"/>
  <c r="V63" i="34"/>
  <c r="T63" i="34"/>
  <c r="S63" i="34"/>
  <c r="R63" i="34"/>
  <c r="N63" i="34"/>
  <c r="C63" i="34"/>
  <c r="B63" i="34" s="1"/>
  <c r="Y63" i="34" s="1"/>
  <c r="X62" i="34"/>
  <c r="W62" i="34"/>
  <c r="V62" i="34"/>
  <c r="T62" i="34"/>
  <c r="S62" i="34"/>
  <c r="R62" i="34"/>
  <c r="N62" i="34"/>
  <c r="C62" i="34"/>
  <c r="B62" i="34" s="1"/>
  <c r="Y62" i="34" s="1"/>
  <c r="X61" i="34"/>
  <c r="W61" i="34"/>
  <c r="V61" i="34"/>
  <c r="T61" i="34"/>
  <c r="S61" i="34"/>
  <c r="R61" i="34"/>
  <c r="N61" i="34"/>
  <c r="C61" i="34"/>
  <c r="B61" i="34" s="1"/>
  <c r="Y61" i="34" s="1"/>
  <c r="X60" i="34"/>
  <c r="W60" i="34"/>
  <c r="V60" i="34"/>
  <c r="T60" i="34"/>
  <c r="S60" i="34"/>
  <c r="R60" i="34"/>
  <c r="N60" i="34"/>
  <c r="C60" i="34"/>
  <c r="B60" i="34" s="1"/>
  <c r="Y60" i="34" s="1"/>
  <c r="X59" i="34"/>
  <c r="W59" i="34"/>
  <c r="V59" i="34"/>
  <c r="T59" i="34"/>
  <c r="S59" i="34"/>
  <c r="R59" i="34"/>
  <c r="N59" i="34"/>
  <c r="C59" i="34"/>
  <c r="B59" i="34" s="1"/>
  <c r="Y59" i="34" s="1"/>
  <c r="X58" i="34"/>
  <c r="W58" i="34"/>
  <c r="V58" i="34"/>
  <c r="T58" i="34"/>
  <c r="S58" i="34"/>
  <c r="R58" i="34"/>
  <c r="N58" i="34"/>
  <c r="C58" i="34"/>
  <c r="B58" i="34" s="1"/>
  <c r="Y58" i="34" s="1"/>
  <c r="X57" i="34"/>
  <c r="W57" i="34"/>
  <c r="V57" i="34"/>
  <c r="T57" i="34"/>
  <c r="S57" i="34"/>
  <c r="R57" i="34"/>
  <c r="N57" i="34"/>
  <c r="C57" i="34"/>
  <c r="B57" i="34" s="1"/>
  <c r="Y57" i="34" s="1"/>
  <c r="X56" i="34"/>
  <c r="W56" i="34"/>
  <c r="V56" i="34"/>
  <c r="T56" i="34"/>
  <c r="S56" i="34"/>
  <c r="R56" i="34"/>
  <c r="N56" i="34"/>
  <c r="C56" i="34"/>
  <c r="B56" i="34" s="1"/>
  <c r="Y56" i="34" s="1"/>
  <c r="X55" i="34"/>
  <c r="W55" i="34"/>
  <c r="V55" i="34"/>
  <c r="T55" i="34"/>
  <c r="S55" i="34"/>
  <c r="R55" i="34"/>
  <c r="N55" i="34"/>
  <c r="C55" i="34"/>
  <c r="B55" i="34" s="1"/>
  <c r="X54" i="34"/>
  <c r="W54" i="34"/>
  <c r="V54" i="34"/>
  <c r="N54" i="34"/>
  <c r="K65" i="34"/>
  <c r="K67" i="34" s="1"/>
  <c r="C54" i="34"/>
  <c r="B54" i="34" s="1"/>
  <c r="X53" i="34"/>
  <c r="W53" i="34"/>
  <c r="V53" i="34"/>
  <c r="N53" i="34"/>
  <c r="K64" i="34"/>
  <c r="K66" i="34" s="1"/>
  <c r="C53" i="34"/>
  <c r="B53" i="34" s="1"/>
  <c r="P53" i="34" s="1"/>
  <c r="X52" i="34"/>
  <c r="W52" i="34"/>
  <c r="V52" i="34"/>
  <c r="T52" i="34"/>
  <c r="S52" i="34"/>
  <c r="R52" i="34"/>
  <c r="N52" i="34"/>
  <c r="C52" i="34"/>
  <c r="B52" i="34" s="1"/>
  <c r="Y52" i="34" s="1"/>
  <c r="X51" i="34"/>
  <c r="W51" i="34"/>
  <c r="V51" i="34"/>
  <c r="T51" i="34"/>
  <c r="S51" i="34"/>
  <c r="R51" i="34"/>
  <c r="N51" i="34"/>
  <c r="C51" i="34"/>
  <c r="B51" i="34" s="1"/>
  <c r="Y51" i="34" s="1"/>
  <c r="X50" i="34"/>
  <c r="W50" i="34"/>
  <c r="V50" i="34"/>
  <c r="T50" i="34"/>
  <c r="S50" i="34"/>
  <c r="R50" i="34"/>
  <c r="N50" i="34"/>
  <c r="C50" i="34"/>
  <c r="B50" i="34" s="1"/>
  <c r="Y50" i="34" s="1"/>
  <c r="X49" i="34"/>
  <c r="W49" i="34"/>
  <c r="V49" i="34"/>
  <c r="T49" i="34"/>
  <c r="S49" i="34"/>
  <c r="R49" i="34"/>
  <c r="N49" i="34"/>
  <c r="C49" i="34"/>
  <c r="B49" i="34" s="1"/>
  <c r="Y49" i="34" s="1"/>
  <c r="X48" i="34"/>
  <c r="W48" i="34"/>
  <c r="V48" i="34"/>
  <c r="T48" i="34"/>
  <c r="S48" i="34"/>
  <c r="R48" i="34"/>
  <c r="N48" i="34"/>
  <c r="C48" i="34"/>
  <c r="B48" i="34" s="1"/>
  <c r="Y48" i="34" s="1"/>
  <c r="X47" i="34"/>
  <c r="W47" i="34"/>
  <c r="V47" i="34"/>
  <c r="T47" i="34"/>
  <c r="S47" i="34"/>
  <c r="R47" i="34"/>
  <c r="N47" i="34"/>
  <c r="C47" i="34"/>
  <c r="B47" i="34" s="1"/>
  <c r="Y47" i="34" s="1"/>
  <c r="X46" i="34"/>
  <c r="W46" i="34"/>
  <c r="V46" i="34"/>
  <c r="T46" i="34"/>
  <c r="S46" i="34"/>
  <c r="R46" i="34"/>
  <c r="N46" i="34"/>
  <c r="C46" i="34"/>
  <c r="B46" i="34" s="1"/>
  <c r="Y46" i="34" s="1"/>
  <c r="X45" i="34"/>
  <c r="W45" i="34"/>
  <c r="V45" i="34"/>
  <c r="T45" i="34"/>
  <c r="S45" i="34"/>
  <c r="R45" i="34"/>
  <c r="N45" i="34"/>
  <c r="C45" i="34"/>
  <c r="B45" i="34" s="1"/>
  <c r="X44" i="34"/>
  <c r="W44" i="34"/>
  <c r="V44" i="34"/>
  <c r="T44" i="34"/>
  <c r="S44" i="34"/>
  <c r="R44" i="34"/>
  <c r="N44" i="34"/>
  <c r="C44" i="34"/>
  <c r="B44" i="34" s="1"/>
  <c r="X43" i="34"/>
  <c r="W43" i="34"/>
  <c r="V43" i="34"/>
  <c r="T43" i="34"/>
  <c r="S43" i="34"/>
  <c r="R43" i="34"/>
  <c r="N43" i="34"/>
  <c r="C43" i="34"/>
  <c r="B43" i="34" s="1"/>
  <c r="X42" i="34"/>
  <c r="W42" i="34"/>
  <c r="V42" i="34"/>
  <c r="T42" i="34"/>
  <c r="S42" i="34"/>
  <c r="R42" i="34"/>
  <c r="N42" i="34"/>
  <c r="C42" i="34"/>
  <c r="B42" i="34" s="1"/>
  <c r="X41" i="34"/>
  <c r="W41" i="34"/>
  <c r="V41" i="34"/>
  <c r="T41" i="34"/>
  <c r="S41" i="34"/>
  <c r="R41" i="34"/>
  <c r="N41" i="34"/>
  <c r="C41" i="34"/>
  <c r="B41" i="34" s="1"/>
  <c r="X40" i="34"/>
  <c r="W40" i="34"/>
  <c r="V40" i="34"/>
  <c r="T40" i="34"/>
  <c r="S40" i="34"/>
  <c r="R40" i="34"/>
  <c r="N40" i="34"/>
  <c r="C40" i="34"/>
  <c r="B40" i="34" s="1"/>
  <c r="Y40" i="34" s="1"/>
  <c r="X39" i="34"/>
  <c r="W39" i="34"/>
  <c r="V39" i="34"/>
  <c r="N39" i="34"/>
  <c r="K50" i="34"/>
  <c r="K52" i="34" s="1"/>
  <c r="C39" i="34"/>
  <c r="B39" i="34" s="1"/>
  <c r="X38" i="34"/>
  <c r="W38" i="34"/>
  <c r="V38" i="34"/>
  <c r="N38" i="34"/>
  <c r="K49" i="34"/>
  <c r="K51" i="34" s="1"/>
  <c r="C38" i="34"/>
  <c r="B38" i="34" s="1"/>
  <c r="P38" i="34" s="1"/>
  <c r="X37" i="34"/>
  <c r="W37" i="34"/>
  <c r="V37" i="34"/>
  <c r="T37" i="34"/>
  <c r="S37" i="34"/>
  <c r="R37" i="34"/>
  <c r="N37" i="34"/>
  <c r="C37" i="34"/>
  <c r="B37" i="34" s="1"/>
  <c r="Y37" i="34" s="1"/>
  <c r="X36" i="34"/>
  <c r="W36" i="34"/>
  <c r="V36" i="34"/>
  <c r="T36" i="34"/>
  <c r="S36" i="34"/>
  <c r="R36" i="34"/>
  <c r="N36" i="34"/>
  <c r="C36" i="34"/>
  <c r="B36" i="34" s="1"/>
  <c r="Y36" i="34" s="1"/>
  <c r="X35" i="34"/>
  <c r="W35" i="34"/>
  <c r="V35" i="34"/>
  <c r="T35" i="34"/>
  <c r="S35" i="34"/>
  <c r="R35" i="34"/>
  <c r="N35" i="34"/>
  <c r="C35" i="34"/>
  <c r="B35" i="34" s="1"/>
  <c r="Y35" i="34" s="1"/>
  <c r="X34" i="34"/>
  <c r="W34" i="34"/>
  <c r="V34" i="34"/>
  <c r="T34" i="34"/>
  <c r="S34" i="34"/>
  <c r="R34" i="34"/>
  <c r="N34" i="34"/>
  <c r="C34" i="34"/>
  <c r="B34" i="34" s="1"/>
  <c r="Y34" i="34" s="1"/>
  <c r="X33" i="34"/>
  <c r="W33" i="34"/>
  <c r="V33" i="34"/>
  <c r="T33" i="34"/>
  <c r="S33" i="34"/>
  <c r="R33" i="34"/>
  <c r="N33" i="34"/>
  <c r="C33" i="34"/>
  <c r="B33" i="34" s="1"/>
  <c r="Y33" i="34" s="1"/>
  <c r="X32" i="34"/>
  <c r="W32" i="34"/>
  <c r="V32" i="34"/>
  <c r="T32" i="34"/>
  <c r="S32" i="34"/>
  <c r="R32" i="34"/>
  <c r="N32" i="34"/>
  <c r="C32" i="34"/>
  <c r="B32" i="34" s="1"/>
  <c r="X31" i="34"/>
  <c r="W31" i="34"/>
  <c r="V31" i="34"/>
  <c r="T31" i="34"/>
  <c r="S31" i="34"/>
  <c r="R31" i="34"/>
  <c r="N31" i="34"/>
  <c r="C31" i="34"/>
  <c r="B31" i="34" s="1"/>
  <c r="Y31" i="34" s="1"/>
  <c r="X30" i="34"/>
  <c r="W30" i="34"/>
  <c r="V30" i="34"/>
  <c r="T30" i="34"/>
  <c r="S30" i="34"/>
  <c r="R30" i="34"/>
  <c r="N30" i="34"/>
  <c r="C30" i="34"/>
  <c r="B30" i="34" s="1"/>
  <c r="X29" i="34"/>
  <c r="W29" i="34"/>
  <c r="V29" i="34"/>
  <c r="T29" i="34"/>
  <c r="S29" i="34"/>
  <c r="R29" i="34"/>
  <c r="N29" i="34"/>
  <c r="C29" i="34"/>
  <c r="B29" i="34" s="1"/>
  <c r="Y29" i="34" s="1"/>
  <c r="X28" i="34"/>
  <c r="W28" i="34"/>
  <c r="V28" i="34"/>
  <c r="T28" i="34"/>
  <c r="S28" i="34"/>
  <c r="R28" i="34"/>
  <c r="N28" i="34"/>
  <c r="C28" i="34"/>
  <c r="B28" i="34" s="1"/>
  <c r="X27" i="34"/>
  <c r="W27" i="34"/>
  <c r="V27" i="34"/>
  <c r="T27" i="34"/>
  <c r="S27" i="34"/>
  <c r="R27" i="34"/>
  <c r="N27" i="34"/>
  <c r="C27" i="34"/>
  <c r="B27" i="34" s="1"/>
  <c r="Y27" i="34" s="1"/>
  <c r="X26" i="34"/>
  <c r="W26" i="34"/>
  <c r="V26" i="34"/>
  <c r="T26" i="34"/>
  <c r="S26" i="34"/>
  <c r="R26" i="34"/>
  <c r="N26" i="34"/>
  <c r="C26" i="34"/>
  <c r="B26" i="34" s="1"/>
  <c r="X25" i="34"/>
  <c r="W25" i="34"/>
  <c r="V25" i="34"/>
  <c r="T25" i="34"/>
  <c r="S25" i="34"/>
  <c r="R25" i="34"/>
  <c r="N25" i="34"/>
  <c r="C25" i="34"/>
  <c r="B25" i="34" s="1"/>
  <c r="Y25" i="34" s="1"/>
  <c r="X24" i="34"/>
  <c r="W24" i="34"/>
  <c r="V24" i="34"/>
  <c r="N24" i="34"/>
  <c r="K35" i="34"/>
  <c r="K37" i="34" s="1"/>
  <c r="C24" i="34"/>
  <c r="B24" i="34" s="1"/>
  <c r="X23" i="34"/>
  <c r="W23" i="34"/>
  <c r="V23" i="34"/>
  <c r="N23" i="34"/>
  <c r="K34" i="34"/>
  <c r="K36" i="34" s="1"/>
  <c r="C23" i="34"/>
  <c r="B23" i="34" s="1"/>
  <c r="P54" i="34" l="1"/>
  <c r="Q54" i="34"/>
  <c r="Y55" i="34"/>
  <c r="O55" i="34"/>
  <c r="A55" i="34"/>
  <c r="A54" i="34"/>
  <c r="A57" i="34"/>
  <c r="A59" i="34"/>
  <c r="A61" i="34"/>
  <c r="A63" i="34"/>
  <c r="U54" i="34"/>
  <c r="Y54" i="34"/>
  <c r="A56" i="34"/>
  <c r="A58" i="34"/>
  <c r="A60" i="34"/>
  <c r="A62" i="34"/>
  <c r="A64" i="34"/>
  <c r="U53" i="34"/>
  <c r="Y53" i="34"/>
  <c r="A53" i="34"/>
  <c r="Q53" i="34"/>
  <c r="A65" i="34"/>
  <c r="A66" i="34"/>
  <c r="A67" i="34"/>
  <c r="R53" i="34"/>
  <c r="R54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53" i="34"/>
  <c r="S53" i="34"/>
  <c r="O54" i="34"/>
  <c r="S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T53" i="34"/>
  <c r="T54" i="34"/>
  <c r="Q55" i="34"/>
  <c r="U55" i="34"/>
  <c r="K56" i="34"/>
  <c r="Q56" i="34"/>
  <c r="U56" i="34"/>
  <c r="K57" i="34"/>
  <c r="Q57" i="34"/>
  <c r="U57" i="34"/>
  <c r="K58" i="34"/>
  <c r="Q58" i="34"/>
  <c r="U58" i="34"/>
  <c r="K59" i="34"/>
  <c r="Q59" i="34"/>
  <c r="U59" i="34"/>
  <c r="K60" i="34"/>
  <c r="Q60" i="34"/>
  <c r="U60" i="34"/>
  <c r="K61" i="34"/>
  <c r="Q61" i="34"/>
  <c r="U61" i="34"/>
  <c r="K62" i="34"/>
  <c r="Q62" i="34"/>
  <c r="U62" i="34"/>
  <c r="K63" i="34"/>
  <c r="Q63" i="34"/>
  <c r="U63" i="34"/>
  <c r="Q64" i="34"/>
  <c r="U64" i="34"/>
  <c r="Q65" i="34"/>
  <c r="U65" i="34"/>
  <c r="Q66" i="34"/>
  <c r="U66" i="34"/>
  <c r="Q67" i="34"/>
  <c r="U67" i="34"/>
  <c r="P24" i="34"/>
  <c r="A24" i="34"/>
  <c r="Y41" i="34"/>
  <c r="A41" i="34"/>
  <c r="Y42" i="34"/>
  <c r="A42" i="34"/>
  <c r="Y43" i="34"/>
  <c r="A43" i="34"/>
  <c r="Y44" i="34"/>
  <c r="A44" i="34"/>
  <c r="P39" i="34"/>
  <c r="Y39" i="34"/>
  <c r="U39" i="34"/>
  <c r="Q39" i="34"/>
  <c r="A39" i="34"/>
  <c r="Y45" i="34"/>
  <c r="A45" i="34"/>
  <c r="A40" i="34"/>
  <c r="O40" i="34"/>
  <c r="Q38" i="34"/>
  <c r="U38" i="34"/>
  <c r="Y38" i="34"/>
  <c r="A38" i="34"/>
  <c r="A46" i="34"/>
  <c r="A47" i="34"/>
  <c r="A48" i="34"/>
  <c r="A49" i="34"/>
  <c r="A50" i="34"/>
  <c r="A51" i="34"/>
  <c r="A52" i="34"/>
  <c r="R38" i="34"/>
  <c r="R39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38" i="34"/>
  <c r="S38" i="34"/>
  <c r="O39" i="34"/>
  <c r="S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T38" i="34"/>
  <c r="T39" i="34"/>
  <c r="Q40" i="34"/>
  <c r="U40" i="34"/>
  <c r="K41" i="34"/>
  <c r="Q41" i="34"/>
  <c r="U41" i="34"/>
  <c r="K42" i="34"/>
  <c r="Q42" i="34"/>
  <c r="U42" i="34"/>
  <c r="K43" i="34"/>
  <c r="Q43" i="34"/>
  <c r="U43" i="34"/>
  <c r="K44" i="34"/>
  <c r="Q44" i="34"/>
  <c r="U44" i="34"/>
  <c r="K45" i="34"/>
  <c r="Q45" i="34"/>
  <c r="U45" i="34"/>
  <c r="K46" i="34"/>
  <c r="Q46" i="34"/>
  <c r="U46" i="34"/>
  <c r="K47" i="34"/>
  <c r="Q47" i="34"/>
  <c r="U47" i="34"/>
  <c r="K48" i="34"/>
  <c r="Q48" i="34"/>
  <c r="U48" i="34"/>
  <c r="Q49" i="34"/>
  <c r="U49" i="34"/>
  <c r="Q50" i="34"/>
  <c r="U50" i="34"/>
  <c r="Q51" i="34"/>
  <c r="U51" i="34"/>
  <c r="Q52" i="34"/>
  <c r="U52" i="34"/>
  <c r="Y26" i="34"/>
  <c r="A26" i="34"/>
  <c r="Y28" i="34"/>
  <c r="A28" i="34"/>
  <c r="Y30" i="34"/>
  <c r="A30" i="34"/>
  <c r="Y32" i="34"/>
  <c r="A32" i="34"/>
  <c r="U24" i="34"/>
  <c r="Y24" i="34"/>
  <c r="A25" i="34"/>
  <c r="O25" i="34"/>
  <c r="A27" i="34"/>
  <c r="A29" i="34"/>
  <c r="A31" i="34"/>
  <c r="A33" i="34"/>
  <c r="Q24" i="34"/>
  <c r="P23" i="34"/>
  <c r="U23" i="34"/>
  <c r="Q23" i="34"/>
  <c r="A23" i="34"/>
  <c r="Y23" i="34"/>
  <c r="A34" i="34"/>
  <c r="A35" i="34"/>
  <c r="A36" i="34"/>
  <c r="A37" i="34"/>
  <c r="R23" i="34"/>
  <c r="O27" i="34"/>
  <c r="O28" i="34"/>
  <c r="O31" i="34"/>
  <c r="O32" i="34"/>
  <c r="O33" i="34"/>
  <c r="O34" i="34"/>
  <c r="O35" i="34"/>
  <c r="O36" i="34"/>
  <c r="O37" i="34"/>
  <c r="O26" i="34"/>
  <c r="O30" i="34"/>
  <c r="O24" i="34"/>
  <c r="S24" i="34"/>
  <c r="P29" i="34"/>
  <c r="P30" i="34"/>
  <c r="P31" i="34"/>
  <c r="P34" i="34"/>
  <c r="P35" i="34"/>
  <c r="P36" i="34"/>
  <c r="P37" i="34"/>
  <c r="R24" i="34"/>
  <c r="O29" i="34"/>
  <c r="O23" i="34"/>
  <c r="S23" i="34"/>
  <c r="P25" i="34"/>
  <c r="P26" i="34"/>
  <c r="P27" i="34"/>
  <c r="P28" i="34"/>
  <c r="P32" i="34"/>
  <c r="P33" i="34"/>
  <c r="T23" i="34"/>
  <c r="T24" i="34"/>
  <c r="Q25" i="34"/>
  <c r="U25" i="34"/>
  <c r="K26" i="34"/>
  <c r="Q26" i="34"/>
  <c r="U26" i="34"/>
  <c r="K27" i="34"/>
  <c r="Q27" i="34"/>
  <c r="U27" i="34"/>
  <c r="K28" i="34"/>
  <c r="Q28" i="34"/>
  <c r="U28" i="34"/>
  <c r="K29" i="34"/>
  <c r="Q29" i="34"/>
  <c r="U29" i="34"/>
  <c r="K30" i="34"/>
  <c r="Q30" i="34"/>
  <c r="U30" i="34"/>
  <c r="K31" i="34"/>
  <c r="Q31" i="34"/>
  <c r="U31" i="34"/>
  <c r="K32" i="34"/>
  <c r="Q32" i="34"/>
  <c r="U32" i="34"/>
  <c r="K33" i="34"/>
  <c r="Q33" i="34"/>
  <c r="U33" i="34"/>
  <c r="Q34" i="34"/>
  <c r="U34" i="34"/>
  <c r="Q35" i="34"/>
  <c r="U35" i="34"/>
  <c r="Q36" i="34"/>
  <c r="U36" i="34"/>
  <c r="Q37" i="34"/>
  <c r="U37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625" i="34"/>
  <c r="K623" i="34"/>
  <c r="X626" i="34"/>
  <c r="W626" i="34"/>
  <c r="V626" i="34"/>
  <c r="T626" i="34"/>
  <c r="S626" i="34"/>
  <c r="R626" i="34"/>
  <c r="N626" i="34"/>
  <c r="C626" i="34"/>
  <c r="B626" i="34" s="1"/>
  <c r="X625" i="34"/>
  <c r="W625" i="34"/>
  <c r="V625" i="34"/>
  <c r="T625" i="34"/>
  <c r="S625" i="34"/>
  <c r="R625" i="34"/>
  <c r="N625" i="34"/>
  <c r="C625" i="34"/>
  <c r="B625" i="34" s="1"/>
  <c r="X624" i="34"/>
  <c r="W624" i="34"/>
  <c r="V624" i="34"/>
  <c r="T624" i="34"/>
  <c r="S624" i="34"/>
  <c r="R624" i="34"/>
  <c r="N624" i="34"/>
  <c r="C624" i="34"/>
  <c r="B624" i="34" s="1"/>
  <c r="X623" i="34"/>
  <c r="W623" i="34"/>
  <c r="V623" i="34"/>
  <c r="T623" i="34"/>
  <c r="S623" i="34"/>
  <c r="R623" i="34"/>
  <c r="N623" i="34"/>
  <c r="C623" i="34"/>
  <c r="B623" i="34" s="1"/>
  <c r="K621" i="34"/>
  <c r="X622" i="34"/>
  <c r="W622" i="34"/>
  <c r="V622" i="34"/>
  <c r="T622" i="34"/>
  <c r="S622" i="34"/>
  <c r="R622" i="34"/>
  <c r="N622" i="34"/>
  <c r="C622" i="34"/>
  <c r="B622" i="34" s="1"/>
  <c r="X621" i="34"/>
  <c r="W621" i="34"/>
  <c r="V621" i="34"/>
  <c r="T621" i="34"/>
  <c r="S621" i="34"/>
  <c r="R621" i="34"/>
  <c r="N621" i="34"/>
  <c r="C621" i="34"/>
  <c r="B621" i="34" s="1"/>
  <c r="A625" i="34" l="1"/>
  <c r="A626" i="34"/>
  <c r="A623" i="34"/>
  <c r="A624" i="34"/>
  <c r="A622" i="34"/>
  <c r="A621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610" i="34"/>
  <c r="K609" i="34"/>
  <c r="X610" i="34"/>
  <c r="W610" i="34"/>
  <c r="V610" i="34"/>
  <c r="T610" i="34"/>
  <c r="S610" i="34"/>
  <c r="R610" i="34"/>
  <c r="N610" i="34"/>
  <c r="C610" i="34"/>
  <c r="B610" i="34" s="1"/>
  <c r="X609" i="34"/>
  <c r="W609" i="34"/>
  <c r="V609" i="34"/>
  <c r="T609" i="34"/>
  <c r="S609" i="34"/>
  <c r="R609" i="34"/>
  <c r="N609" i="34"/>
  <c r="C609" i="34"/>
  <c r="B609" i="34" s="1"/>
  <c r="K614" i="34"/>
  <c r="K613" i="34"/>
  <c r="K602" i="34"/>
  <c r="K601" i="34"/>
  <c r="X614" i="34"/>
  <c r="W614" i="34"/>
  <c r="V614" i="34"/>
  <c r="T614" i="34"/>
  <c r="S614" i="34"/>
  <c r="R614" i="34"/>
  <c r="N614" i="34"/>
  <c r="C614" i="34"/>
  <c r="B614" i="34" s="1"/>
  <c r="X613" i="34"/>
  <c r="W613" i="34"/>
  <c r="V613" i="34"/>
  <c r="T613" i="34"/>
  <c r="S613" i="34"/>
  <c r="R613" i="34"/>
  <c r="N613" i="34"/>
  <c r="C613" i="34"/>
  <c r="B613" i="34" s="1"/>
  <c r="X602" i="34"/>
  <c r="W602" i="34"/>
  <c r="V602" i="34"/>
  <c r="T602" i="34"/>
  <c r="S602" i="34"/>
  <c r="R602" i="34"/>
  <c r="N602" i="34"/>
  <c r="C602" i="34"/>
  <c r="B602" i="34" s="1"/>
  <c r="X601" i="34"/>
  <c r="W601" i="34"/>
  <c r="V601" i="34"/>
  <c r="T601" i="34"/>
  <c r="S601" i="34"/>
  <c r="R601" i="34"/>
  <c r="N601" i="34"/>
  <c r="C601" i="34"/>
  <c r="B601" i="34" s="1"/>
  <c r="K596" i="34"/>
  <c r="K595" i="34"/>
  <c r="X596" i="34"/>
  <c r="W596" i="34"/>
  <c r="V596" i="34"/>
  <c r="T596" i="34"/>
  <c r="S596" i="34"/>
  <c r="R596" i="34"/>
  <c r="N596" i="34"/>
  <c r="C596" i="34"/>
  <c r="B596" i="34" s="1"/>
  <c r="X595" i="34"/>
  <c r="W595" i="34"/>
  <c r="V595" i="34"/>
  <c r="T595" i="34"/>
  <c r="S595" i="34"/>
  <c r="R595" i="34"/>
  <c r="N595" i="34"/>
  <c r="C595" i="34"/>
  <c r="B595" i="34" s="1"/>
  <c r="X620" i="34"/>
  <c r="W620" i="34"/>
  <c r="V620" i="34"/>
  <c r="T620" i="34"/>
  <c r="S620" i="34"/>
  <c r="R620" i="34"/>
  <c r="N620" i="34"/>
  <c r="C620" i="34"/>
  <c r="B620" i="34" s="1"/>
  <c r="X619" i="34"/>
  <c r="W619" i="34"/>
  <c r="V619" i="34"/>
  <c r="T619" i="34"/>
  <c r="S619" i="34"/>
  <c r="R619" i="34"/>
  <c r="N619" i="34"/>
  <c r="C619" i="34"/>
  <c r="B619" i="34" s="1"/>
  <c r="X618" i="34"/>
  <c r="W618" i="34"/>
  <c r="V618" i="34"/>
  <c r="T618" i="34"/>
  <c r="S618" i="34"/>
  <c r="R618" i="34"/>
  <c r="N618" i="34"/>
  <c r="C618" i="34"/>
  <c r="B618" i="34" s="1"/>
  <c r="X617" i="34"/>
  <c r="W617" i="34"/>
  <c r="V617" i="34"/>
  <c r="T617" i="34"/>
  <c r="S617" i="34"/>
  <c r="R617" i="34"/>
  <c r="N617" i="34"/>
  <c r="C617" i="34"/>
  <c r="B617" i="34" s="1"/>
  <c r="X616" i="34"/>
  <c r="W616" i="34"/>
  <c r="V616" i="34"/>
  <c r="T616" i="34"/>
  <c r="S616" i="34"/>
  <c r="R616" i="34"/>
  <c r="N616" i="34"/>
  <c r="C616" i="34"/>
  <c r="B616" i="34" s="1"/>
  <c r="X615" i="34"/>
  <c r="W615" i="34"/>
  <c r="V615" i="34"/>
  <c r="T615" i="34"/>
  <c r="S615" i="34"/>
  <c r="R615" i="34"/>
  <c r="N615" i="34"/>
  <c r="C615" i="34"/>
  <c r="B615" i="34" s="1"/>
  <c r="X612" i="34"/>
  <c r="W612" i="34"/>
  <c r="V612" i="34"/>
  <c r="T612" i="34"/>
  <c r="S612" i="34"/>
  <c r="R612" i="34"/>
  <c r="N612" i="34"/>
  <c r="C612" i="34"/>
  <c r="B612" i="34" s="1"/>
  <c r="X611" i="34"/>
  <c r="W611" i="34"/>
  <c r="V611" i="34"/>
  <c r="T611" i="34"/>
  <c r="S611" i="34"/>
  <c r="R611" i="34"/>
  <c r="N611" i="34"/>
  <c r="C611" i="34"/>
  <c r="B611" i="34" s="1"/>
  <c r="X608" i="34"/>
  <c r="W608" i="34"/>
  <c r="V608" i="34"/>
  <c r="T608" i="34"/>
  <c r="S608" i="34"/>
  <c r="R608" i="34"/>
  <c r="N608" i="34"/>
  <c r="C608" i="34"/>
  <c r="B608" i="34" s="1"/>
  <c r="X607" i="34"/>
  <c r="W607" i="34"/>
  <c r="V607" i="34"/>
  <c r="T607" i="34"/>
  <c r="S607" i="34"/>
  <c r="R607" i="34"/>
  <c r="N607" i="34"/>
  <c r="C607" i="34"/>
  <c r="B607" i="34" s="1"/>
  <c r="X606" i="34"/>
  <c r="W606" i="34"/>
  <c r="V606" i="34"/>
  <c r="T606" i="34"/>
  <c r="S606" i="34"/>
  <c r="R606" i="34"/>
  <c r="N606" i="34"/>
  <c r="C606" i="34"/>
  <c r="B606" i="34" s="1"/>
  <c r="X605" i="34"/>
  <c r="W605" i="34"/>
  <c r="V605" i="34"/>
  <c r="T605" i="34"/>
  <c r="S605" i="34"/>
  <c r="R605" i="34"/>
  <c r="N605" i="34"/>
  <c r="C605" i="34"/>
  <c r="B605" i="34" s="1"/>
  <c r="X604" i="34"/>
  <c r="W604" i="34"/>
  <c r="V604" i="34"/>
  <c r="T604" i="34"/>
  <c r="S604" i="34"/>
  <c r="R604" i="34"/>
  <c r="N604" i="34"/>
  <c r="C604" i="34"/>
  <c r="B604" i="34" s="1"/>
  <c r="X603" i="34"/>
  <c r="W603" i="34"/>
  <c r="V603" i="34"/>
  <c r="T603" i="34"/>
  <c r="S603" i="34"/>
  <c r="R603" i="34"/>
  <c r="N603" i="34"/>
  <c r="C603" i="34"/>
  <c r="B603" i="34" s="1"/>
  <c r="X219" i="34"/>
  <c r="W219" i="34"/>
  <c r="V219" i="34"/>
  <c r="N219" i="34"/>
  <c r="C219" i="34"/>
  <c r="B219" i="34" s="1"/>
  <c r="X218" i="34"/>
  <c r="W218" i="34"/>
  <c r="V218" i="34"/>
  <c r="N218" i="34"/>
  <c r="C218" i="34"/>
  <c r="B218" i="34" s="1"/>
  <c r="X217" i="34"/>
  <c r="W217" i="34"/>
  <c r="V217" i="34"/>
  <c r="N217" i="34"/>
  <c r="C217" i="34"/>
  <c r="B217" i="34" s="1"/>
  <c r="X216" i="34"/>
  <c r="W216" i="34"/>
  <c r="V216" i="34"/>
  <c r="N216" i="34"/>
  <c r="C216" i="34"/>
  <c r="B216" i="34" s="1"/>
  <c r="X215" i="34"/>
  <c r="W215" i="34"/>
  <c r="V215" i="34"/>
  <c r="N215" i="34"/>
  <c r="C215" i="34"/>
  <c r="B215" i="34" s="1"/>
  <c r="X214" i="34"/>
  <c r="W214" i="34"/>
  <c r="V214" i="34"/>
  <c r="N214" i="34"/>
  <c r="C214" i="34"/>
  <c r="B214" i="34" s="1"/>
  <c r="X213" i="34"/>
  <c r="W213" i="34"/>
  <c r="V213" i="34"/>
  <c r="N213" i="34"/>
  <c r="C213" i="34"/>
  <c r="B213" i="34" s="1"/>
  <c r="X212" i="34"/>
  <c r="W212" i="34"/>
  <c r="V212" i="34"/>
  <c r="N212" i="34"/>
  <c r="C212" i="34"/>
  <c r="B212" i="34" s="1"/>
  <c r="X211" i="34"/>
  <c r="W211" i="34"/>
  <c r="V211" i="34"/>
  <c r="N211" i="34"/>
  <c r="C211" i="34"/>
  <c r="B211" i="34" s="1"/>
  <c r="X210" i="34"/>
  <c r="W210" i="34"/>
  <c r="V210" i="34"/>
  <c r="N210" i="34"/>
  <c r="C210" i="34"/>
  <c r="B210" i="34" s="1"/>
  <c r="X209" i="34"/>
  <c r="W209" i="34"/>
  <c r="V209" i="34"/>
  <c r="N209" i="34"/>
  <c r="C209" i="34"/>
  <c r="B209" i="34" s="1"/>
  <c r="X208" i="34"/>
  <c r="W208" i="34"/>
  <c r="V208" i="34"/>
  <c r="N208" i="34"/>
  <c r="C208" i="34"/>
  <c r="B208" i="34" s="1"/>
  <c r="X207" i="34"/>
  <c r="W207" i="34"/>
  <c r="V207" i="34"/>
  <c r="N207" i="34"/>
  <c r="C207" i="34"/>
  <c r="B207" i="34" s="1"/>
  <c r="X206" i="34"/>
  <c r="W206" i="34"/>
  <c r="V206" i="34"/>
  <c r="N206" i="34"/>
  <c r="C206" i="34"/>
  <c r="B206" i="34" s="1"/>
  <c r="X205" i="34"/>
  <c r="W205" i="34"/>
  <c r="V205" i="34"/>
  <c r="N205" i="34"/>
  <c r="C205" i="34"/>
  <c r="B205" i="34" s="1"/>
  <c r="X204" i="34"/>
  <c r="W204" i="34"/>
  <c r="V204" i="34"/>
  <c r="N204" i="34"/>
  <c r="C204" i="34"/>
  <c r="B204" i="34" s="1"/>
  <c r="X203" i="34"/>
  <c r="W203" i="34"/>
  <c r="V203" i="34"/>
  <c r="N203" i="34"/>
  <c r="C203" i="34"/>
  <c r="B203" i="34" s="1"/>
  <c r="X202" i="34"/>
  <c r="W202" i="34"/>
  <c r="V202" i="34"/>
  <c r="N202" i="34"/>
  <c r="C202" i="34"/>
  <c r="B202" i="34" s="1"/>
  <c r="X201" i="34"/>
  <c r="W201" i="34"/>
  <c r="V201" i="34"/>
  <c r="N201" i="34"/>
  <c r="C201" i="34"/>
  <c r="B201" i="34" s="1"/>
  <c r="X200" i="34"/>
  <c r="W200" i="34"/>
  <c r="V200" i="34"/>
  <c r="N200" i="34"/>
  <c r="C200" i="34"/>
  <c r="B200" i="34" s="1"/>
  <c r="X199" i="34"/>
  <c r="W199" i="34"/>
  <c r="V199" i="34"/>
  <c r="N199" i="34"/>
  <c r="C199" i="34"/>
  <c r="B199" i="34" s="1"/>
  <c r="X198" i="34"/>
  <c r="W198" i="34"/>
  <c r="V198" i="34"/>
  <c r="N198" i="34"/>
  <c r="C198" i="34"/>
  <c r="B198" i="34" s="1"/>
  <c r="X197" i="34"/>
  <c r="W197" i="34"/>
  <c r="V197" i="34"/>
  <c r="N197" i="34"/>
  <c r="C197" i="34"/>
  <c r="B197" i="34" s="1"/>
  <c r="X196" i="34"/>
  <c r="W196" i="34"/>
  <c r="V196" i="34"/>
  <c r="N196" i="34"/>
  <c r="C196" i="34"/>
  <c r="B196" i="34" s="1"/>
  <c r="X195" i="34"/>
  <c r="W195" i="34"/>
  <c r="V195" i="34"/>
  <c r="N195" i="34"/>
  <c r="C195" i="34"/>
  <c r="B195" i="34" s="1"/>
  <c r="X194" i="34"/>
  <c r="W194" i="34"/>
  <c r="V194" i="34"/>
  <c r="N194" i="34"/>
  <c r="C194" i="34"/>
  <c r="B194" i="34" s="1"/>
  <c r="X11" i="34"/>
  <c r="X12" i="34"/>
  <c r="X13" i="34"/>
  <c r="X14" i="34"/>
  <c r="X15" i="34"/>
  <c r="X16" i="34"/>
  <c r="X17" i="34"/>
  <c r="X18" i="34"/>
  <c r="X19" i="34"/>
  <c r="X20" i="34"/>
  <c r="X21" i="34"/>
  <c r="X22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79" i="34"/>
  <c r="X580" i="34"/>
  <c r="X581" i="34"/>
  <c r="X582" i="34"/>
  <c r="X583" i="34"/>
  <c r="X584" i="34"/>
  <c r="X585" i="34"/>
  <c r="X586" i="34"/>
  <c r="X587" i="34"/>
  <c r="X588" i="34"/>
  <c r="X589" i="34"/>
  <c r="X590" i="34"/>
  <c r="X591" i="34"/>
  <c r="X592" i="34"/>
  <c r="X593" i="34"/>
  <c r="X594" i="34"/>
  <c r="X597" i="34"/>
  <c r="X598" i="34"/>
  <c r="X599" i="34"/>
  <c r="X600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936" i="34"/>
  <c r="X937" i="34"/>
  <c r="X755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97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913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835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929" i="34"/>
  <c r="X930" i="34"/>
  <c r="X931" i="34"/>
  <c r="X932" i="34"/>
  <c r="X933" i="34"/>
  <c r="X934" i="34"/>
  <c r="X935" i="34"/>
  <c r="X938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23" i="34"/>
  <c r="X1024" i="34"/>
  <c r="X1025" i="34"/>
  <c r="X1026" i="34"/>
  <c r="X1027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69" i="34"/>
  <c r="X1070" i="34"/>
  <c r="X1071" i="34"/>
  <c r="X1072" i="34"/>
  <c r="X1073" i="34"/>
  <c r="X1074" i="34"/>
  <c r="X1075" i="34"/>
  <c r="X1076" i="34"/>
  <c r="X1077" i="34"/>
  <c r="X1078" i="34"/>
  <c r="X1079" i="34"/>
  <c r="X1080" i="34"/>
  <c r="X1081" i="34"/>
  <c r="X1082" i="34"/>
  <c r="X1083" i="34"/>
  <c r="X1084" i="34"/>
  <c r="X1085" i="34"/>
  <c r="X1086" i="34"/>
  <c r="X1087" i="34"/>
  <c r="X1088" i="34"/>
  <c r="X1089" i="34"/>
  <c r="X1090" i="34"/>
  <c r="X1091" i="34"/>
  <c r="X1092" i="34"/>
  <c r="X1093" i="34"/>
  <c r="X1094" i="34"/>
  <c r="X1095" i="34"/>
  <c r="X1096" i="34"/>
  <c r="X1097" i="34"/>
  <c r="X1098" i="34"/>
  <c r="X1099" i="34"/>
  <c r="X1100" i="34"/>
  <c r="X1102" i="34"/>
  <c r="X1103" i="34"/>
  <c r="X1104" i="34"/>
  <c r="X1105" i="34"/>
  <c r="X1106" i="34"/>
  <c r="X1107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14" i="34"/>
  <c r="X1215" i="34"/>
  <c r="X1216" i="34"/>
  <c r="X1217" i="34"/>
  <c r="X1218" i="34"/>
  <c r="X1219" i="34"/>
  <c r="X1220" i="34"/>
  <c r="X1221" i="34"/>
  <c r="X1222" i="34"/>
  <c r="X1223" i="34"/>
  <c r="X1224" i="34"/>
  <c r="X1225" i="34"/>
  <c r="X1226" i="34"/>
  <c r="X1227" i="34"/>
  <c r="X1228" i="34"/>
  <c r="X1229" i="34"/>
  <c r="X1230" i="34"/>
  <c r="X1231" i="34"/>
  <c r="X1232" i="34"/>
  <c r="X1233" i="34"/>
  <c r="X1234" i="34"/>
  <c r="X1235" i="34"/>
  <c r="X1236" i="34"/>
  <c r="X1237" i="34"/>
  <c r="X1238" i="34"/>
  <c r="X1239" i="34"/>
  <c r="X1240" i="34"/>
  <c r="X124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13" i="34"/>
  <c r="X1614" i="34"/>
  <c r="X1615" i="34"/>
  <c r="X1616" i="34"/>
  <c r="X1617" i="34"/>
  <c r="X1618" i="34"/>
  <c r="X1619" i="34"/>
  <c r="X1620" i="34"/>
  <c r="X1621" i="34"/>
  <c r="X1622" i="34"/>
  <c r="X1623" i="34"/>
  <c r="X1624" i="34"/>
  <c r="X1625" i="34"/>
  <c r="X1626" i="34"/>
  <c r="X1627" i="34"/>
  <c r="X1628" i="34"/>
  <c r="X1629" i="34"/>
  <c r="X1630" i="34"/>
  <c r="X1631" i="34"/>
  <c r="X1632" i="34"/>
  <c r="X1633" i="34"/>
  <c r="X1634" i="34"/>
  <c r="X1635" i="34"/>
  <c r="X1636" i="34"/>
  <c r="X1637" i="34"/>
  <c r="X1638" i="34"/>
  <c r="X1639" i="34"/>
  <c r="X1640" i="34"/>
  <c r="X1641" i="34"/>
  <c r="X1642" i="34"/>
  <c r="X1643" i="34"/>
  <c r="X1644" i="34"/>
  <c r="X1645" i="34"/>
  <c r="X1646" i="34"/>
  <c r="X1647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2615" i="34"/>
  <c r="X2616" i="34"/>
  <c r="X2617" i="34"/>
  <c r="X2618" i="34"/>
  <c r="X2619" i="34"/>
  <c r="X2620" i="34"/>
  <c r="X2621" i="34"/>
  <c r="X2622" i="34"/>
  <c r="X2623" i="34"/>
  <c r="X2624" i="34"/>
  <c r="X2625" i="34"/>
  <c r="X2626" i="34"/>
  <c r="X2627" i="34"/>
  <c r="X2628" i="34"/>
  <c r="X2629" i="34"/>
  <c r="X2630" i="34"/>
  <c r="X2631" i="34"/>
  <c r="X2632" i="34"/>
  <c r="X2633" i="34"/>
  <c r="X2634" i="34"/>
  <c r="X2635" i="34"/>
  <c r="X2636" i="34"/>
  <c r="X2637" i="34"/>
  <c r="X2638" i="34"/>
  <c r="X2639" i="34"/>
  <c r="X2640" i="34"/>
  <c r="X2641" i="34"/>
  <c r="X2642" i="34"/>
  <c r="X2643" i="34"/>
  <c r="X2644" i="34"/>
  <c r="X2645" i="34"/>
  <c r="X2646" i="34"/>
  <c r="X2647" i="34"/>
  <c r="X2648" i="34"/>
  <c r="X2649" i="34"/>
  <c r="X2650" i="34"/>
  <c r="X2651" i="34"/>
  <c r="X2652" i="34"/>
  <c r="X2653" i="34"/>
  <c r="X2654" i="34"/>
  <c r="X2655" i="34"/>
  <c r="X2656" i="34"/>
  <c r="X2657" i="34"/>
  <c r="X2658" i="34"/>
  <c r="X2659" i="34"/>
  <c r="X2660" i="34"/>
  <c r="X2661" i="34"/>
  <c r="X2662" i="34"/>
  <c r="X2663" i="34"/>
  <c r="X2664" i="34"/>
  <c r="X2665" i="34"/>
  <c r="X2666" i="34"/>
  <c r="X2667" i="34"/>
  <c r="X2668" i="34"/>
  <c r="X2669" i="34"/>
  <c r="X2670" i="34"/>
  <c r="X2671" i="34"/>
  <c r="X2672" i="34"/>
  <c r="X2673" i="34"/>
  <c r="X2674" i="34"/>
  <c r="X2675" i="34"/>
  <c r="X2676" i="34"/>
  <c r="X2677" i="34"/>
  <c r="X2678" i="34"/>
  <c r="X2679" i="34"/>
  <c r="X2680" i="34"/>
  <c r="X2681" i="34"/>
  <c r="X2682" i="34"/>
  <c r="X2683" i="34"/>
  <c r="X2684" i="34"/>
  <c r="X2685" i="34"/>
  <c r="X2686" i="34"/>
  <c r="X2687" i="34"/>
  <c r="X2688" i="34"/>
  <c r="X2689" i="34"/>
  <c r="X2690" i="34"/>
  <c r="X2691" i="34"/>
  <c r="X2692" i="34"/>
  <c r="X2693" i="34"/>
  <c r="X2694" i="34"/>
  <c r="X2695" i="34"/>
  <c r="X2696" i="34"/>
  <c r="X2697" i="34"/>
  <c r="X2698" i="34"/>
  <c r="X2699" i="34"/>
  <c r="X2700" i="34"/>
  <c r="X2701" i="34"/>
  <c r="X2702" i="34"/>
  <c r="X2703" i="34"/>
  <c r="X2704" i="34"/>
  <c r="X2705" i="34"/>
  <c r="X2706" i="34"/>
  <c r="X2707" i="34"/>
  <c r="X2708" i="34"/>
  <c r="X2709" i="34"/>
  <c r="X2710" i="34"/>
  <c r="X2711" i="34"/>
  <c r="X2712" i="34"/>
  <c r="X2713" i="34"/>
  <c r="X2714" i="34"/>
  <c r="X2715" i="34"/>
  <c r="X2716" i="34"/>
  <c r="X2717" i="34"/>
  <c r="X2718" i="34"/>
  <c r="X2719" i="34"/>
  <c r="X2720" i="34"/>
  <c r="X2721" i="34"/>
  <c r="X2722" i="34"/>
  <c r="X2723" i="34"/>
  <c r="X2724" i="34"/>
  <c r="X2725" i="34"/>
  <c r="X2726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W233" i="34"/>
  <c r="V233" i="34"/>
  <c r="N233" i="34"/>
  <c r="C233" i="34"/>
  <c r="B233" i="34" s="1"/>
  <c r="W232" i="34"/>
  <c r="V232" i="34"/>
  <c r="N232" i="34"/>
  <c r="C232" i="34"/>
  <c r="B232" i="34" s="1"/>
  <c r="W231" i="34"/>
  <c r="V231" i="34"/>
  <c r="N231" i="34"/>
  <c r="C231" i="34"/>
  <c r="B231" i="34" s="1"/>
  <c r="W230" i="34"/>
  <c r="V230" i="34"/>
  <c r="N230" i="34"/>
  <c r="C230" i="34"/>
  <c r="B230" i="34" s="1"/>
  <c r="W229" i="34"/>
  <c r="V229" i="34"/>
  <c r="N229" i="34"/>
  <c r="C229" i="34"/>
  <c r="B229" i="34" s="1"/>
  <c r="W228" i="34"/>
  <c r="V228" i="34"/>
  <c r="N228" i="34"/>
  <c r="C228" i="34"/>
  <c r="B228" i="34" s="1"/>
  <c r="W227" i="34"/>
  <c r="V227" i="34"/>
  <c r="N227" i="34"/>
  <c r="C227" i="34"/>
  <c r="B227" i="34" s="1"/>
  <c r="W226" i="34"/>
  <c r="V226" i="34"/>
  <c r="N226" i="34"/>
  <c r="C226" i="34"/>
  <c r="B226" i="34" s="1"/>
  <c r="W225" i="34"/>
  <c r="V225" i="34"/>
  <c r="N225" i="34"/>
  <c r="C225" i="34"/>
  <c r="B225" i="34" s="1"/>
  <c r="W224" i="34"/>
  <c r="V224" i="34"/>
  <c r="N224" i="34"/>
  <c r="C224" i="34"/>
  <c r="B224" i="34" s="1"/>
  <c r="W223" i="34"/>
  <c r="V223" i="34"/>
  <c r="N223" i="34"/>
  <c r="C223" i="34"/>
  <c r="B223" i="34" s="1"/>
  <c r="W222" i="34"/>
  <c r="V222" i="34"/>
  <c r="N222" i="34"/>
  <c r="C222" i="34"/>
  <c r="B222" i="34" s="1"/>
  <c r="W221" i="34"/>
  <c r="V221" i="34"/>
  <c r="N221" i="34"/>
  <c r="C221" i="34"/>
  <c r="B221" i="34" s="1"/>
  <c r="W220" i="34"/>
  <c r="V220" i="34"/>
  <c r="N220" i="34"/>
  <c r="C220" i="34"/>
  <c r="B220" i="34" s="1"/>
  <c r="W193" i="34"/>
  <c r="V193" i="34"/>
  <c r="N193" i="34"/>
  <c r="C193" i="34"/>
  <c r="B193" i="34" s="1"/>
  <c r="W192" i="34"/>
  <c r="V192" i="34"/>
  <c r="N192" i="34"/>
  <c r="C192" i="34"/>
  <c r="B192" i="34" s="1"/>
  <c r="W191" i="34"/>
  <c r="V191" i="34"/>
  <c r="N191" i="34"/>
  <c r="C191" i="34"/>
  <c r="B191" i="34" s="1"/>
  <c r="W190" i="34"/>
  <c r="V190" i="34"/>
  <c r="N190" i="34"/>
  <c r="C190" i="34"/>
  <c r="B190" i="34" s="1"/>
  <c r="W189" i="34"/>
  <c r="V189" i="34"/>
  <c r="N189" i="34"/>
  <c r="C189" i="34"/>
  <c r="B189" i="34" s="1"/>
  <c r="W188" i="34"/>
  <c r="V188" i="34"/>
  <c r="N188" i="34"/>
  <c r="C188" i="34"/>
  <c r="B188" i="34" s="1"/>
  <c r="W187" i="34"/>
  <c r="V187" i="34"/>
  <c r="N187" i="34"/>
  <c r="C187" i="34"/>
  <c r="B187" i="34" s="1"/>
  <c r="W186" i="34"/>
  <c r="V186" i="34"/>
  <c r="N186" i="34"/>
  <c r="C186" i="34"/>
  <c r="B186" i="34" s="1"/>
  <c r="W185" i="34"/>
  <c r="V185" i="34"/>
  <c r="N185" i="34"/>
  <c r="C185" i="34"/>
  <c r="B185" i="34" s="1"/>
  <c r="W184" i="34"/>
  <c r="V184" i="34"/>
  <c r="N184" i="34"/>
  <c r="C184" i="34"/>
  <c r="B184" i="34" s="1"/>
  <c r="W183" i="34"/>
  <c r="V183" i="34"/>
  <c r="N183" i="34"/>
  <c r="C183" i="34"/>
  <c r="B183" i="34" s="1"/>
  <c r="W182" i="34"/>
  <c r="V182" i="34"/>
  <c r="N182" i="34"/>
  <c r="C182" i="34"/>
  <c r="B182" i="34" s="1"/>
  <c r="W181" i="34"/>
  <c r="V181" i="34"/>
  <c r="N181" i="34"/>
  <c r="C181" i="34"/>
  <c r="B181" i="34" s="1"/>
  <c r="W180" i="34"/>
  <c r="V180" i="34"/>
  <c r="N180" i="34"/>
  <c r="C180" i="34"/>
  <c r="B180" i="34" s="1"/>
  <c r="W179" i="34"/>
  <c r="V179" i="34"/>
  <c r="N179" i="34"/>
  <c r="C179" i="34"/>
  <c r="B179" i="34" s="1"/>
  <c r="W178" i="34"/>
  <c r="V178" i="34"/>
  <c r="N178" i="34"/>
  <c r="C178" i="34"/>
  <c r="B178" i="34" s="1"/>
  <c r="W177" i="34"/>
  <c r="V177" i="34"/>
  <c r="N177" i="34"/>
  <c r="C177" i="34"/>
  <c r="B177" i="34" s="1"/>
  <c r="W176" i="34"/>
  <c r="V176" i="34"/>
  <c r="N176" i="34"/>
  <c r="C176" i="34"/>
  <c r="B176" i="34" s="1"/>
  <c r="W175" i="34"/>
  <c r="V175" i="34"/>
  <c r="N175" i="34"/>
  <c r="C175" i="34"/>
  <c r="B175" i="34" s="1"/>
  <c r="W174" i="34"/>
  <c r="V174" i="34"/>
  <c r="N174" i="34"/>
  <c r="C174" i="34"/>
  <c r="B174" i="34" s="1"/>
  <c r="W240" i="34"/>
  <c r="V240" i="34"/>
  <c r="N240" i="34"/>
  <c r="C240" i="34"/>
  <c r="B240" i="34" s="1"/>
  <c r="W239" i="34"/>
  <c r="V239" i="34"/>
  <c r="N239" i="34"/>
  <c r="C239" i="34"/>
  <c r="B239" i="34" s="1"/>
  <c r="W238" i="34"/>
  <c r="V238" i="34"/>
  <c r="N238" i="34"/>
  <c r="C238" i="34"/>
  <c r="B238" i="34" s="1"/>
  <c r="W237" i="34"/>
  <c r="V237" i="34"/>
  <c r="N237" i="34"/>
  <c r="C237" i="34"/>
  <c r="B237" i="34" s="1"/>
  <c r="W236" i="34"/>
  <c r="V236" i="34"/>
  <c r="N236" i="34"/>
  <c r="C236" i="34"/>
  <c r="B236" i="34" s="1"/>
  <c r="W235" i="34"/>
  <c r="V235" i="34"/>
  <c r="N235" i="34"/>
  <c r="C235" i="34"/>
  <c r="B235" i="34" s="1"/>
  <c r="W234" i="34"/>
  <c r="V234" i="34"/>
  <c r="N234" i="34"/>
  <c r="C234" i="34"/>
  <c r="B234" i="34" s="1"/>
  <c r="W157" i="34"/>
  <c r="V157" i="34"/>
  <c r="N157" i="34"/>
  <c r="C157" i="34"/>
  <c r="B157" i="34" s="1"/>
  <c r="W147" i="34"/>
  <c r="V147" i="34"/>
  <c r="N147" i="34"/>
  <c r="C147" i="34"/>
  <c r="B147" i="34" s="1"/>
  <c r="W146" i="34"/>
  <c r="V146" i="34"/>
  <c r="N146" i="34"/>
  <c r="C146" i="34"/>
  <c r="B146" i="34" s="1"/>
  <c r="W144" i="34"/>
  <c r="V144" i="34"/>
  <c r="N144" i="34"/>
  <c r="C144" i="34"/>
  <c r="B144" i="34" s="1"/>
  <c r="W143" i="34"/>
  <c r="V143" i="34"/>
  <c r="N143" i="34"/>
  <c r="C143" i="34"/>
  <c r="B143" i="34" s="1"/>
  <c r="W148" i="34"/>
  <c r="V148" i="34"/>
  <c r="N148" i="34"/>
  <c r="C148" i="34"/>
  <c r="B148" i="34" s="1"/>
  <c r="A148" i="34" s="1"/>
  <c r="W156" i="34"/>
  <c r="V156" i="34"/>
  <c r="N156" i="34"/>
  <c r="C156" i="34"/>
  <c r="B156" i="34" s="1"/>
  <c r="W155" i="34"/>
  <c r="V155" i="34"/>
  <c r="N155" i="34"/>
  <c r="C155" i="34"/>
  <c r="B155" i="34" s="1"/>
  <c r="W154" i="34"/>
  <c r="V154" i="34"/>
  <c r="N154" i="34"/>
  <c r="C154" i="34"/>
  <c r="B154" i="34" s="1"/>
  <c r="W153" i="34"/>
  <c r="V153" i="34"/>
  <c r="N153" i="34"/>
  <c r="C153" i="34"/>
  <c r="B153" i="34" s="1"/>
  <c r="A153" i="34" s="1"/>
  <c r="W152" i="34"/>
  <c r="V152" i="34"/>
  <c r="N152" i="34"/>
  <c r="C152" i="34"/>
  <c r="B152" i="34" s="1"/>
  <c r="W151" i="34"/>
  <c r="V151" i="34"/>
  <c r="N151" i="34"/>
  <c r="C151" i="34"/>
  <c r="B151" i="34" s="1"/>
  <c r="W150" i="34"/>
  <c r="V150" i="34"/>
  <c r="N150" i="34"/>
  <c r="C150" i="34"/>
  <c r="B150" i="34" s="1"/>
  <c r="W149" i="34"/>
  <c r="V149" i="34"/>
  <c r="N149" i="34"/>
  <c r="C149" i="34"/>
  <c r="B149" i="34" s="1"/>
  <c r="W145" i="34"/>
  <c r="V145" i="34"/>
  <c r="N145" i="34"/>
  <c r="C145" i="34"/>
  <c r="B145" i="34" s="1"/>
  <c r="W142" i="34"/>
  <c r="V142" i="34"/>
  <c r="N142" i="34"/>
  <c r="C142" i="34"/>
  <c r="B142" i="34" s="1"/>
  <c r="W141" i="34"/>
  <c r="V141" i="34"/>
  <c r="N141" i="34"/>
  <c r="C141" i="34"/>
  <c r="B141" i="34" s="1"/>
  <c r="W168" i="34"/>
  <c r="V168" i="34"/>
  <c r="N168" i="34"/>
  <c r="C168" i="34"/>
  <c r="B168" i="34" s="1"/>
  <c r="W167" i="34"/>
  <c r="V167" i="34"/>
  <c r="N167" i="34"/>
  <c r="C167" i="34"/>
  <c r="B167" i="34" s="1"/>
  <c r="W166" i="34"/>
  <c r="V166" i="34"/>
  <c r="N166" i="34"/>
  <c r="C166" i="34"/>
  <c r="B166" i="34" s="1"/>
  <c r="W165" i="34"/>
  <c r="V165" i="34"/>
  <c r="N165" i="34"/>
  <c r="C165" i="34"/>
  <c r="B165" i="34" s="1"/>
  <c r="W164" i="34"/>
  <c r="V164" i="34"/>
  <c r="N164" i="34"/>
  <c r="C164" i="34"/>
  <c r="B164" i="34" s="1"/>
  <c r="W163" i="34"/>
  <c r="V163" i="34"/>
  <c r="N163" i="34"/>
  <c r="C163" i="34"/>
  <c r="B163" i="34" s="1"/>
  <c r="W162" i="34"/>
  <c r="V162" i="34"/>
  <c r="N162" i="34"/>
  <c r="C162" i="34"/>
  <c r="B162" i="34" s="1"/>
  <c r="W161" i="34"/>
  <c r="V161" i="34"/>
  <c r="N161" i="34"/>
  <c r="C161" i="34"/>
  <c r="B161" i="34" s="1"/>
  <c r="W160" i="34"/>
  <c r="V160" i="34"/>
  <c r="N160" i="34"/>
  <c r="C160" i="34"/>
  <c r="B160" i="34" s="1"/>
  <c r="W159" i="34"/>
  <c r="V159" i="34"/>
  <c r="N159" i="34"/>
  <c r="C159" i="34"/>
  <c r="B159" i="34" s="1"/>
  <c r="W158" i="34"/>
  <c r="V158" i="34"/>
  <c r="N158" i="34"/>
  <c r="C158" i="34"/>
  <c r="B158" i="34" s="1"/>
  <c r="W173" i="34"/>
  <c r="V173" i="34"/>
  <c r="N173" i="34"/>
  <c r="C173" i="34"/>
  <c r="B173" i="34" s="1"/>
  <c r="W172" i="34"/>
  <c r="V172" i="34"/>
  <c r="N172" i="34"/>
  <c r="C172" i="34"/>
  <c r="B172" i="34" s="1"/>
  <c r="W171" i="34"/>
  <c r="V171" i="34"/>
  <c r="N171" i="34"/>
  <c r="C171" i="34"/>
  <c r="B171" i="34" s="1"/>
  <c r="W170" i="34"/>
  <c r="V170" i="34"/>
  <c r="N170" i="34"/>
  <c r="C170" i="34"/>
  <c r="B170" i="34" s="1"/>
  <c r="W169" i="34"/>
  <c r="V169" i="34"/>
  <c r="N169" i="34"/>
  <c r="C169" i="34"/>
  <c r="B169" i="34" s="1"/>
  <c r="A176" i="34"/>
  <c r="A184" i="34"/>
  <c r="A192" i="34"/>
  <c r="A226" i="34"/>
  <c r="A174" i="34"/>
  <c r="A182" i="34"/>
  <c r="A190" i="34"/>
  <c r="A224" i="34"/>
  <c r="A232" i="34"/>
  <c r="A188" i="34"/>
  <c r="A222" i="34"/>
  <c r="A230" i="34"/>
  <c r="A180" i="34"/>
  <c r="A178" i="34"/>
  <c r="A186" i="34"/>
  <c r="A220" i="34"/>
  <c r="A228" i="34"/>
  <c r="A237" i="34"/>
  <c r="A240" i="34"/>
  <c r="A235" i="34"/>
  <c r="R157" i="34"/>
  <c r="A157" i="34"/>
  <c r="S157" i="34"/>
  <c r="T157" i="34"/>
  <c r="A159" i="34"/>
  <c r="A146" i="34"/>
  <c r="A156" i="34"/>
  <c r="A141" i="34"/>
  <c r="A142" i="34"/>
  <c r="A154" i="34"/>
  <c r="A150" i="34"/>
  <c r="A149" i="34"/>
  <c r="A166" i="34"/>
  <c r="A167" i="34"/>
  <c r="A163" i="34"/>
  <c r="A160" i="34"/>
  <c r="A171" i="34"/>
  <c r="W937" i="34"/>
  <c r="V937" i="34"/>
  <c r="T937" i="34"/>
  <c r="S937" i="34"/>
  <c r="R937" i="34"/>
  <c r="N937" i="34"/>
  <c r="C937" i="34"/>
  <c r="B937" i="34" s="1"/>
  <c r="W936" i="34"/>
  <c r="V936" i="34"/>
  <c r="T936" i="34"/>
  <c r="S936" i="34"/>
  <c r="R936" i="34"/>
  <c r="N936" i="34"/>
  <c r="K936" i="34"/>
  <c r="C936" i="34"/>
  <c r="B936" i="34" s="1"/>
  <c r="W888" i="34"/>
  <c r="V888" i="34"/>
  <c r="T888" i="34"/>
  <c r="S888" i="34"/>
  <c r="R888" i="34"/>
  <c r="N888" i="34"/>
  <c r="K888" i="34"/>
  <c r="C888" i="34"/>
  <c r="B888" i="34" s="1"/>
  <c r="W887" i="34"/>
  <c r="V887" i="34"/>
  <c r="T887" i="34"/>
  <c r="S887" i="34"/>
  <c r="R887" i="34"/>
  <c r="N887" i="34"/>
  <c r="K887" i="34"/>
  <c r="C887" i="34"/>
  <c r="B887" i="34" s="1"/>
  <c r="W928" i="34"/>
  <c r="V928" i="34"/>
  <c r="T928" i="34"/>
  <c r="S928" i="34"/>
  <c r="R928" i="34"/>
  <c r="N928" i="34"/>
  <c r="C928" i="34"/>
  <c r="B928" i="34" s="1"/>
  <c r="W927" i="34"/>
  <c r="V927" i="34"/>
  <c r="T927" i="34"/>
  <c r="S927" i="34"/>
  <c r="R927" i="34"/>
  <c r="N927" i="34"/>
  <c r="C927" i="34"/>
  <c r="B927" i="34" s="1"/>
  <c r="W926" i="34"/>
  <c r="V926" i="34"/>
  <c r="T926" i="34"/>
  <c r="S926" i="34"/>
  <c r="R926" i="34"/>
  <c r="N926" i="34"/>
  <c r="C926" i="34"/>
  <c r="B926" i="34" s="1"/>
  <c r="W925" i="34"/>
  <c r="V925" i="34"/>
  <c r="T925" i="34"/>
  <c r="S925" i="34"/>
  <c r="R925" i="34"/>
  <c r="N925" i="34"/>
  <c r="C925" i="34"/>
  <c r="B925" i="34" s="1"/>
  <c r="W924" i="34"/>
  <c r="V924" i="34"/>
  <c r="T924" i="34"/>
  <c r="S924" i="34"/>
  <c r="R924" i="34"/>
  <c r="N924" i="34"/>
  <c r="C924" i="34"/>
  <c r="B924" i="34" s="1"/>
  <c r="W923" i="34"/>
  <c r="V923" i="34"/>
  <c r="T923" i="34"/>
  <c r="S923" i="34"/>
  <c r="R923" i="34"/>
  <c r="N923" i="34"/>
  <c r="C923" i="34"/>
  <c r="B923" i="34" s="1"/>
  <c r="W922" i="34"/>
  <c r="V922" i="34"/>
  <c r="T922" i="34"/>
  <c r="S922" i="34"/>
  <c r="R922" i="34"/>
  <c r="N922" i="34"/>
  <c r="C922" i="34"/>
  <c r="B922" i="34" s="1"/>
  <c r="W921" i="34"/>
  <c r="V921" i="34"/>
  <c r="T921" i="34"/>
  <c r="S921" i="34"/>
  <c r="R921" i="34"/>
  <c r="N921" i="34"/>
  <c r="C921" i="34"/>
  <c r="B921" i="34" s="1"/>
  <c r="W920" i="34"/>
  <c r="V920" i="34"/>
  <c r="T920" i="34"/>
  <c r="S920" i="34"/>
  <c r="R920" i="34"/>
  <c r="N920" i="34"/>
  <c r="C920" i="34"/>
  <c r="B920" i="34" s="1"/>
  <c r="W919" i="34"/>
  <c r="V919" i="34"/>
  <c r="T919" i="34"/>
  <c r="S919" i="34"/>
  <c r="R919" i="34"/>
  <c r="N919" i="34"/>
  <c r="C919" i="34"/>
  <c r="B919" i="34" s="1"/>
  <c r="W918" i="34"/>
  <c r="V918" i="34"/>
  <c r="T918" i="34"/>
  <c r="S918" i="34"/>
  <c r="R918" i="34"/>
  <c r="N918" i="34"/>
  <c r="C918" i="34"/>
  <c r="B918" i="34" s="1"/>
  <c r="W917" i="34"/>
  <c r="V917" i="34"/>
  <c r="T917" i="34"/>
  <c r="S917" i="34"/>
  <c r="R917" i="34"/>
  <c r="N917" i="34"/>
  <c r="C917" i="34"/>
  <c r="B917" i="34" s="1"/>
  <c r="W916" i="34"/>
  <c r="V916" i="34"/>
  <c r="T916" i="34"/>
  <c r="S916" i="34"/>
  <c r="R916" i="34"/>
  <c r="N916" i="34"/>
  <c r="C916" i="34"/>
  <c r="B916" i="34" s="1"/>
  <c r="W915" i="34"/>
  <c r="V915" i="34"/>
  <c r="T915" i="34"/>
  <c r="S915" i="34"/>
  <c r="R915" i="34"/>
  <c r="N915" i="34"/>
  <c r="C915" i="34"/>
  <c r="B915" i="34" s="1"/>
  <c r="W914" i="34"/>
  <c r="V914" i="34"/>
  <c r="T914" i="34"/>
  <c r="S914" i="34"/>
  <c r="R914" i="34"/>
  <c r="N914" i="34"/>
  <c r="C914" i="34"/>
  <c r="B914" i="34" s="1"/>
  <c r="W913" i="34"/>
  <c r="V913" i="34"/>
  <c r="T913" i="34"/>
  <c r="S913" i="34"/>
  <c r="R913" i="34"/>
  <c r="N913" i="34"/>
  <c r="C913" i="34"/>
  <c r="B913" i="34" s="1"/>
  <c r="W912" i="34"/>
  <c r="V912" i="34"/>
  <c r="T912" i="34"/>
  <c r="S912" i="34"/>
  <c r="R912" i="34"/>
  <c r="N912" i="34"/>
  <c r="C912" i="34"/>
  <c r="B912" i="34" s="1"/>
  <c r="W911" i="34"/>
  <c r="V911" i="34"/>
  <c r="T911" i="34"/>
  <c r="S911" i="34"/>
  <c r="R911" i="34"/>
  <c r="N911" i="34"/>
  <c r="C911" i="34"/>
  <c r="B911" i="34" s="1"/>
  <c r="A911" i="34" s="1"/>
  <c r="W910" i="34"/>
  <c r="V910" i="34"/>
  <c r="T910" i="34"/>
  <c r="S910" i="34"/>
  <c r="R910" i="34"/>
  <c r="N910" i="34"/>
  <c r="C910" i="34"/>
  <c r="B910" i="34" s="1"/>
  <c r="W909" i="34"/>
  <c r="V909" i="34"/>
  <c r="T909" i="34"/>
  <c r="S909" i="34"/>
  <c r="R909" i="34"/>
  <c r="N909" i="34"/>
  <c r="C909" i="34"/>
  <c r="B909" i="34" s="1"/>
  <c r="W908" i="34"/>
  <c r="V908" i="34"/>
  <c r="T908" i="34"/>
  <c r="S908" i="34"/>
  <c r="R908" i="34"/>
  <c r="N908" i="34"/>
  <c r="C908" i="34"/>
  <c r="B908" i="34" s="1"/>
  <c r="W907" i="34"/>
  <c r="V907" i="34"/>
  <c r="T907" i="34"/>
  <c r="S907" i="34"/>
  <c r="R907" i="34"/>
  <c r="N907" i="34"/>
  <c r="C907" i="34"/>
  <c r="B907" i="34" s="1"/>
  <c r="W906" i="34"/>
  <c r="V906" i="34"/>
  <c r="T906" i="34"/>
  <c r="S906" i="34"/>
  <c r="R906" i="34"/>
  <c r="N906" i="34"/>
  <c r="C906" i="34"/>
  <c r="B906" i="34" s="1"/>
  <c r="W905" i="34"/>
  <c r="V905" i="34"/>
  <c r="T905" i="34"/>
  <c r="S905" i="34"/>
  <c r="R905" i="34"/>
  <c r="N905" i="34"/>
  <c r="C905" i="34"/>
  <c r="B905" i="34" s="1"/>
  <c r="W904" i="34"/>
  <c r="V904" i="34"/>
  <c r="T904" i="34"/>
  <c r="S904" i="34"/>
  <c r="R904" i="34"/>
  <c r="N904" i="34"/>
  <c r="C904" i="34"/>
  <c r="B904" i="34" s="1"/>
  <c r="W903" i="34"/>
  <c r="V903" i="34"/>
  <c r="T903" i="34"/>
  <c r="S903" i="34"/>
  <c r="R903" i="34"/>
  <c r="N903" i="34"/>
  <c r="C903" i="34"/>
  <c r="B903" i="34" s="1"/>
  <c r="W902" i="34"/>
  <c r="V902" i="34"/>
  <c r="T902" i="34"/>
  <c r="S902" i="34"/>
  <c r="R902" i="34"/>
  <c r="N902" i="34"/>
  <c r="C902" i="34"/>
  <c r="B902" i="34" s="1"/>
  <c r="W901" i="34"/>
  <c r="V901" i="34"/>
  <c r="T901" i="34"/>
  <c r="S901" i="34"/>
  <c r="R901" i="34"/>
  <c r="N901" i="34"/>
  <c r="C901" i="34"/>
  <c r="B901" i="34" s="1"/>
  <c r="W900" i="34"/>
  <c r="V900" i="34"/>
  <c r="T900" i="34"/>
  <c r="S900" i="34"/>
  <c r="R900" i="34"/>
  <c r="N900" i="34"/>
  <c r="C900" i="34"/>
  <c r="B900" i="34" s="1"/>
  <c r="W899" i="34"/>
  <c r="V899" i="34"/>
  <c r="T899" i="34"/>
  <c r="S899" i="34"/>
  <c r="R899" i="34"/>
  <c r="N899" i="34"/>
  <c r="C899" i="34"/>
  <c r="B899" i="34" s="1"/>
  <c r="W898" i="34"/>
  <c r="V898" i="34"/>
  <c r="T898" i="34"/>
  <c r="S898" i="34"/>
  <c r="R898" i="34"/>
  <c r="N898" i="34"/>
  <c r="C898" i="34"/>
  <c r="B898" i="34" s="1"/>
  <c r="W897" i="34"/>
  <c r="V897" i="34"/>
  <c r="T897" i="34"/>
  <c r="S897" i="34"/>
  <c r="R897" i="34"/>
  <c r="N897" i="34"/>
  <c r="K897" i="34"/>
  <c r="C897" i="34"/>
  <c r="B897" i="34" s="1"/>
  <c r="A905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W886" i="34"/>
  <c r="V886" i="34"/>
  <c r="T886" i="34"/>
  <c r="S886" i="34"/>
  <c r="R886" i="34"/>
  <c r="N886" i="34"/>
  <c r="K886" i="34"/>
  <c r="C886" i="34"/>
  <c r="B886" i="34" s="1"/>
  <c r="W885" i="34"/>
  <c r="V885" i="34"/>
  <c r="T885" i="34"/>
  <c r="S885" i="34"/>
  <c r="R885" i="34"/>
  <c r="N885" i="34"/>
  <c r="K885" i="34"/>
  <c r="C885" i="34"/>
  <c r="B885" i="34" s="1"/>
  <c r="W884" i="34"/>
  <c r="V884" i="34"/>
  <c r="T884" i="34"/>
  <c r="S884" i="34"/>
  <c r="R884" i="34"/>
  <c r="N884" i="34"/>
  <c r="K884" i="34"/>
  <c r="C884" i="34"/>
  <c r="B884" i="34" s="1"/>
  <c r="W883" i="34"/>
  <c r="V883" i="34"/>
  <c r="T883" i="34"/>
  <c r="S883" i="34"/>
  <c r="R883" i="34"/>
  <c r="N883" i="34"/>
  <c r="K883" i="34"/>
  <c r="C883" i="34"/>
  <c r="B883" i="34" s="1"/>
  <c r="W882" i="34"/>
  <c r="V882" i="34"/>
  <c r="T882" i="34"/>
  <c r="S882" i="34"/>
  <c r="R882" i="34"/>
  <c r="N882" i="34"/>
  <c r="K882" i="34"/>
  <c r="C882" i="34"/>
  <c r="B882" i="34" s="1"/>
  <c r="A882" i="34" s="1"/>
  <c r="W881" i="34"/>
  <c r="V881" i="34"/>
  <c r="T881" i="34"/>
  <c r="S881" i="34"/>
  <c r="R881" i="34"/>
  <c r="N881" i="34"/>
  <c r="K881" i="34"/>
  <c r="C881" i="34"/>
  <c r="B881" i="34" s="1"/>
  <c r="W880" i="34"/>
  <c r="V880" i="34"/>
  <c r="T880" i="34"/>
  <c r="S880" i="34"/>
  <c r="R880" i="34"/>
  <c r="N880" i="34"/>
  <c r="K880" i="34"/>
  <c r="C880" i="34"/>
  <c r="B880" i="34" s="1"/>
  <c r="W935" i="34"/>
  <c r="V935" i="34"/>
  <c r="T935" i="34"/>
  <c r="S935" i="34"/>
  <c r="R935" i="34"/>
  <c r="N935" i="34"/>
  <c r="C935" i="34"/>
  <c r="B935" i="34" s="1"/>
  <c r="W934" i="34"/>
  <c r="V934" i="34"/>
  <c r="T934" i="34"/>
  <c r="S934" i="34"/>
  <c r="R934" i="34"/>
  <c r="N934" i="34"/>
  <c r="K934" i="34"/>
  <c r="C934" i="34"/>
  <c r="B934" i="34" s="1"/>
  <c r="W933" i="34"/>
  <c r="V933" i="34"/>
  <c r="T933" i="34"/>
  <c r="S933" i="34"/>
  <c r="R933" i="34"/>
  <c r="N933" i="34"/>
  <c r="K933" i="34"/>
  <c r="C933" i="34"/>
  <c r="B933" i="34" s="1"/>
  <c r="W932" i="34"/>
  <c r="V932" i="34"/>
  <c r="T932" i="34"/>
  <c r="S932" i="34"/>
  <c r="R932" i="34"/>
  <c r="N932" i="34"/>
  <c r="K932" i="34"/>
  <c r="C932" i="34"/>
  <c r="B932" i="34" s="1"/>
  <c r="W931" i="34"/>
  <c r="V931" i="34"/>
  <c r="T931" i="34"/>
  <c r="S931" i="34"/>
  <c r="R931" i="34"/>
  <c r="N931" i="34"/>
  <c r="K931" i="34"/>
  <c r="C931" i="34"/>
  <c r="B931" i="34" s="1"/>
  <c r="W930" i="34"/>
  <c r="V930" i="34"/>
  <c r="T930" i="34"/>
  <c r="S930" i="34"/>
  <c r="R930" i="34"/>
  <c r="N930" i="34"/>
  <c r="K930" i="34"/>
  <c r="C930" i="34"/>
  <c r="B930" i="34" s="1"/>
  <c r="A930" i="34" s="1"/>
  <c r="W929" i="34"/>
  <c r="V929" i="34"/>
  <c r="T929" i="34"/>
  <c r="S929" i="34"/>
  <c r="R929" i="34"/>
  <c r="N929" i="34"/>
  <c r="K929" i="34"/>
  <c r="C929" i="34"/>
  <c r="B929" i="34" s="1"/>
  <c r="W890" i="34"/>
  <c r="V890" i="34"/>
  <c r="T890" i="34"/>
  <c r="S890" i="34"/>
  <c r="R890" i="34"/>
  <c r="N890" i="34"/>
  <c r="K890" i="34"/>
  <c r="C890" i="34"/>
  <c r="B890" i="34" s="1"/>
  <c r="W889" i="34"/>
  <c r="V889" i="34"/>
  <c r="T889" i="34"/>
  <c r="S889" i="34"/>
  <c r="R889" i="34"/>
  <c r="N889" i="34"/>
  <c r="K889" i="34"/>
  <c r="C889" i="34"/>
  <c r="B889" i="34" s="1"/>
  <c r="W893" i="34"/>
  <c r="V893" i="34"/>
  <c r="T893" i="34"/>
  <c r="S893" i="34"/>
  <c r="R893" i="34"/>
  <c r="N893" i="34"/>
  <c r="K893" i="34"/>
  <c r="C893" i="34"/>
  <c r="B893" i="34" s="1"/>
  <c r="W892" i="34"/>
  <c r="V892" i="34"/>
  <c r="T892" i="34"/>
  <c r="S892" i="34"/>
  <c r="R892" i="34"/>
  <c r="N892" i="34"/>
  <c r="K892" i="34"/>
  <c r="C892" i="34"/>
  <c r="B892" i="34" s="1"/>
  <c r="W891" i="34"/>
  <c r="V891" i="34"/>
  <c r="T891" i="34"/>
  <c r="S891" i="34"/>
  <c r="R891" i="34"/>
  <c r="N891" i="34"/>
  <c r="K891" i="34"/>
  <c r="C891" i="34"/>
  <c r="B891" i="34" s="1"/>
  <c r="W896" i="34"/>
  <c r="V896" i="34"/>
  <c r="T896" i="34"/>
  <c r="S896" i="34"/>
  <c r="R896" i="34"/>
  <c r="N896" i="34"/>
  <c r="C896" i="34"/>
  <c r="B896" i="34" s="1"/>
  <c r="A896" i="34" s="1"/>
  <c r="W895" i="34"/>
  <c r="V895" i="34"/>
  <c r="T895" i="34"/>
  <c r="S895" i="34"/>
  <c r="R895" i="34"/>
  <c r="N895" i="34"/>
  <c r="K895" i="34"/>
  <c r="C895" i="34"/>
  <c r="B895" i="34" s="1"/>
  <c r="W894" i="34"/>
  <c r="V894" i="34"/>
  <c r="T894" i="34"/>
  <c r="S894" i="34"/>
  <c r="R894" i="34"/>
  <c r="N894" i="34"/>
  <c r="K894" i="34"/>
  <c r="C894" i="34"/>
  <c r="B894" i="34" s="1"/>
  <c r="F26" i="75"/>
  <c r="C1105" i="34"/>
  <c r="C1106" i="34"/>
  <c r="C1107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W846" i="34"/>
  <c r="V846" i="34"/>
  <c r="T846" i="34"/>
  <c r="S846" i="34"/>
  <c r="R846" i="34"/>
  <c r="N846" i="34"/>
  <c r="K846" i="34"/>
  <c r="C846" i="34"/>
  <c r="B846" i="34" s="1"/>
  <c r="W845" i="34"/>
  <c r="V845" i="34"/>
  <c r="T845" i="34"/>
  <c r="S845" i="34"/>
  <c r="R845" i="34"/>
  <c r="N845" i="34"/>
  <c r="K845" i="34"/>
  <c r="C845" i="34"/>
  <c r="B845" i="34" s="1"/>
  <c r="W844" i="34"/>
  <c r="V844" i="34"/>
  <c r="T844" i="34"/>
  <c r="S844" i="34"/>
  <c r="R844" i="34"/>
  <c r="N844" i="34"/>
  <c r="K844" i="34"/>
  <c r="C844" i="34"/>
  <c r="B844" i="34" s="1"/>
  <c r="W842" i="34"/>
  <c r="V842" i="34"/>
  <c r="T842" i="34"/>
  <c r="S842" i="34"/>
  <c r="R842" i="34"/>
  <c r="N842" i="34"/>
  <c r="C842" i="34"/>
  <c r="B842" i="34" s="1"/>
  <c r="W841" i="34"/>
  <c r="V841" i="34"/>
  <c r="T841" i="34"/>
  <c r="S841" i="34"/>
  <c r="R841" i="34"/>
  <c r="N841" i="34"/>
  <c r="K841" i="34"/>
  <c r="C841" i="34"/>
  <c r="B841" i="34" s="1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2" i="34"/>
  <c r="C1103" i="34"/>
  <c r="C1104" i="34"/>
  <c r="C938" i="34"/>
  <c r="C939" i="34"/>
  <c r="C940" i="34"/>
  <c r="C941" i="34"/>
  <c r="C942" i="34"/>
  <c r="C943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2" i="34"/>
  <c r="K1103" i="34"/>
  <c r="K1104" i="34"/>
  <c r="K1105" i="34"/>
  <c r="K1106" i="34"/>
  <c r="K1107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938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W591" i="34"/>
  <c r="V591" i="34"/>
  <c r="T591" i="34"/>
  <c r="S591" i="34"/>
  <c r="R591" i="34"/>
  <c r="N591" i="34"/>
  <c r="K591" i="34"/>
  <c r="C591" i="34"/>
  <c r="B591" i="34" s="1"/>
  <c r="W592" i="34"/>
  <c r="V592" i="34"/>
  <c r="T592" i="34"/>
  <c r="S592" i="34"/>
  <c r="R592" i="34"/>
  <c r="N592" i="34"/>
  <c r="C592" i="34"/>
  <c r="B592" i="34" s="1"/>
  <c r="W590" i="34"/>
  <c r="V590" i="34"/>
  <c r="T590" i="34"/>
  <c r="S590" i="34"/>
  <c r="R590" i="34"/>
  <c r="N590" i="34"/>
  <c r="K590" i="34"/>
  <c r="C590" i="34"/>
  <c r="B590" i="34" s="1"/>
  <c r="W589" i="34"/>
  <c r="V589" i="34"/>
  <c r="T589" i="34"/>
  <c r="S589" i="34"/>
  <c r="R589" i="34"/>
  <c r="N589" i="34"/>
  <c r="K589" i="34"/>
  <c r="C589" i="34"/>
  <c r="B589" i="34" s="1"/>
  <c r="A589" i="34" s="1"/>
  <c r="W498" i="34"/>
  <c r="V498" i="34"/>
  <c r="T498" i="34"/>
  <c r="S498" i="34"/>
  <c r="R498" i="34"/>
  <c r="N498" i="34"/>
  <c r="K498" i="34"/>
  <c r="C498" i="34"/>
  <c r="B498" i="34" s="1"/>
  <c r="W497" i="34"/>
  <c r="V497" i="34"/>
  <c r="T497" i="34"/>
  <c r="S497" i="34"/>
  <c r="R497" i="34"/>
  <c r="N497" i="34"/>
  <c r="K497" i="34"/>
  <c r="C497" i="34"/>
  <c r="B497" i="34" s="1"/>
  <c r="W496" i="34"/>
  <c r="V496" i="34"/>
  <c r="T496" i="34"/>
  <c r="S496" i="34"/>
  <c r="R496" i="34"/>
  <c r="N496" i="34"/>
  <c r="K496" i="34"/>
  <c r="C496" i="34"/>
  <c r="B496" i="34" s="1"/>
  <c r="A496" i="34" s="1"/>
  <c r="W495" i="34"/>
  <c r="V495" i="34"/>
  <c r="T495" i="34"/>
  <c r="S495" i="34"/>
  <c r="R495" i="34"/>
  <c r="N495" i="34"/>
  <c r="K495" i="34"/>
  <c r="C495" i="34"/>
  <c r="B495" i="34" s="1"/>
  <c r="W494" i="34"/>
  <c r="V494" i="34"/>
  <c r="T494" i="34"/>
  <c r="S494" i="34"/>
  <c r="R494" i="34"/>
  <c r="N494" i="34"/>
  <c r="K494" i="34"/>
  <c r="C494" i="34"/>
  <c r="B494" i="34" s="1"/>
  <c r="W493" i="34"/>
  <c r="V493" i="34"/>
  <c r="T493" i="34"/>
  <c r="S493" i="34"/>
  <c r="R493" i="34"/>
  <c r="N493" i="34"/>
  <c r="K493" i="34"/>
  <c r="C493" i="34"/>
  <c r="B493" i="34" s="1"/>
  <c r="W492" i="34"/>
  <c r="V492" i="34"/>
  <c r="T492" i="34"/>
  <c r="S492" i="34"/>
  <c r="R492" i="34"/>
  <c r="N492" i="34"/>
  <c r="K492" i="34"/>
  <c r="C492" i="34"/>
  <c r="B492" i="34" s="1"/>
  <c r="W491" i="34"/>
  <c r="V491" i="34"/>
  <c r="T491" i="34"/>
  <c r="S491" i="34"/>
  <c r="R491" i="34"/>
  <c r="N491" i="34"/>
  <c r="K491" i="34"/>
  <c r="C491" i="34"/>
  <c r="B491" i="34" s="1"/>
  <c r="W490" i="34"/>
  <c r="V490" i="34"/>
  <c r="T490" i="34"/>
  <c r="S490" i="34"/>
  <c r="R490" i="34"/>
  <c r="N490" i="34"/>
  <c r="K490" i="34"/>
  <c r="C490" i="34"/>
  <c r="B490" i="34" s="1"/>
  <c r="W489" i="34"/>
  <c r="V489" i="34"/>
  <c r="T489" i="34"/>
  <c r="S489" i="34"/>
  <c r="R489" i="34"/>
  <c r="N489" i="34"/>
  <c r="K489" i="34"/>
  <c r="C489" i="34"/>
  <c r="B489" i="34" s="1"/>
  <c r="W508" i="34"/>
  <c r="V508" i="34"/>
  <c r="T508" i="34"/>
  <c r="S508" i="34"/>
  <c r="R508" i="34"/>
  <c r="N508" i="34"/>
  <c r="K508" i="34"/>
  <c r="C508" i="34"/>
  <c r="B508" i="34" s="1"/>
  <c r="W507" i="34"/>
  <c r="V507" i="34"/>
  <c r="T507" i="34"/>
  <c r="S507" i="34"/>
  <c r="R507" i="34"/>
  <c r="N507" i="34"/>
  <c r="K507" i="34"/>
  <c r="C507" i="34"/>
  <c r="B507" i="34" s="1"/>
  <c r="W506" i="34"/>
  <c r="V506" i="34"/>
  <c r="T506" i="34"/>
  <c r="S506" i="34"/>
  <c r="R506" i="34"/>
  <c r="N506" i="34"/>
  <c r="K506" i="34"/>
  <c r="C506" i="34"/>
  <c r="B506" i="34" s="1"/>
  <c r="W505" i="34"/>
  <c r="V505" i="34"/>
  <c r="T505" i="34"/>
  <c r="S505" i="34"/>
  <c r="R505" i="34"/>
  <c r="N505" i="34"/>
  <c r="K505" i="34"/>
  <c r="C505" i="34"/>
  <c r="B505" i="34" s="1"/>
  <c r="W504" i="34"/>
  <c r="V504" i="34"/>
  <c r="T504" i="34"/>
  <c r="S504" i="34"/>
  <c r="R504" i="34"/>
  <c r="N504" i="34"/>
  <c r="K504" i="34"/>
  <c r="C504" i="34"/>
  <c r="B504" i="34" s="1"/>
  <c r="W503" i="34"/>
  <c r="V503" i="34"/>
  <c r="T503" i="34"/>
  <c r="S503" i="34"/>
  <c r="R503" i="34"/>
  <c r="N503" i="34"/>
  <c r="K503" i="34"/>
  <c r="C503" i="34"/>
  <c r="B503" i="34" s="1"/>
  <c r="W502" i="34"/>
  <c r="V502" i="34"/>
  <c r="T502" i="34"/>
  <c r="S502" i="34"/>
  <c r="R502" i="34"/>
  <c r="N502" i="34"/>
  <c r="K502" i="34"/>
  <c r="C502" i="34"/>
  <c r="B502" i="34" s="1"/>
  <c r="W501" i="34"/>
  <c r="V501" i="34"/>
  <c r="T501" i="34"/>
  <c r="S501" i="34"/>
  <c r="R501" i="34"/>
  <c r="N501" i="34"/>
  <c r="K501" i="34"/>
  <c r="C501" i="34"/>
  <c r="B501" i="34" s="1"/>
  <c r="W500" i="34"/>
  <c r="V500" i="34"/>
  <c r="T500" i="34"/>
  <c r="S500" i="34"/>
  <c r="R500" i="34"/>
  <c r="N500" i="34"/>
  <c r="K500" i="34"/>
  <c r="C500" i="34"/>
  <c r="B500" i="34" s="1"/>
  <c r="W499" i="34"/>
  <c r="V499" i="34"/>
  <c r="T499" i="34"/>
  <c r="S499" i="34"/>
  <c r="R499" i="34"/>
  <c r="N499" i="34"/>
  <c r="K499" i="34"/>
  <c r="C499" i="34"/>
  <c r="B499" i="34" s="1"/>
  <c r="W518" i="34"/>
  <c r="V518" i="34"/>
  <c r="T518" i="34"/>
  <c r="S518" i="34"/>
  <c r="R518" i="34"/>
  <c r="N518" i="34"/>
  <c r="K518" i="34"/>
  <c r="C518" i="34"/>
  <c r="B518" i="34" s="1"/>
  <c r="W517" i="34"/>
  <c r="V517" i="34"/>
  <c r="T517" i="34"/>
  <c r="S517" i="34"/>
  <c r="R517" i="34"/>
  <c r="N517" i="34"/>
  <c r="K517" i="34"/>
  <c r="C517" i="34"/>
  <c r="B517" i="34" s="1"/>
  <c r="A517" i="34" s="1"/>
  <c r="W516" i="34"/>
  <c r="V516" i="34"/>
  <c r="T516" i="34"/>
  <c r="S516" i="34"/>
  <c r="R516" i="34"/>
  <c r="N516" i="34"/>
  <c r="K516" i="34"/>
  <c r="C516" i="34"/>
  <c r="B516" i="34" s="1"/>
  <c r="W515" i="34"/>
  <c r="V515" i="34"/>
  <c r="T515" i="34"/>
  <c r="S515" i="34"/>
  <c r="R515" i="34"/>
  <c r="N515" i="34"/>
  <c r="K515" i="34"/>
  <c r="C515" i="34"/>
  <c r="B515" i="34" s="1"/>
  <c r="W514" i="34"/>
  <c r="V514" i="34"/>
  <c r="T514" i="34"/>
  <c r="S514" i="34"/>
  <c r="R514" i="34"/>
  <c r="N514" i="34"/>
  <c r="K514" i="34"/>
  <c r="C514" i="34"/>
  <c r="B514" i="34" s="1"/>
  <c r="W513" i="34"/>
  <c r="V513" i="34"/>
  <c r="T513" i="34"/>
  <c r="S513" i="34"/>
  <c r="R513" i="34"/>
  <c r="N513" i="34"/>
  <c r="K513" i="34"/>
  <c r="C513" i="34"/>
  <c r="B513" i="34" s="1"/>
  <c r="W512" i="34"/>
  <c r="V512" i="34"/>
  <c r="T512" i="34"/>
  <c r="S512" i="34"/>
  <c r="R512" i="34"/>
  <c r="N512" i="34"/>
  <c r="K512" i="34"/>
  <c r="C512" i="34"/>
  <c r="B512" i="34" s="1"/>
  <c r="W511" i="34"/>
  <c r="V511" i="34"/>
  <c r="T511" i="34"/>
  <c r="S511" i="34"/>
  <c r="R511" i="34"/>
  <c r="N511" i="34"/>
  <c r="K511" i="34"/>
  <c r="C511" i="34"/>
  <c r="B511" i="34" s="1"/>
  <c r="W510" i="34"/>
  <c r="V510" i="34"/>
  <c r="T510" i="34"/>
  <c r="S510" i="34"/>
  <c r="R510" i="34"/>
  <c r="N510" i="34"/>
  <c r="K510" i="34"/>
  <c r="C510" i="34"/>
  <c r="B510" i="34" s="1"/>
  <c r="W509" i="34"/>
  <c r="V509" i="34"/>
  <c r="T509" i="34"/>
  <c r="S509" i="34"/>
  <c r="R509" i="34"/>
  <c r="N509" i="34"/>
  <c r="K509" i="34"/>
  <c r="C509" i="34"/>
  <c r="B509" i="34" s="1"/>
  <c r="W528" i="34"/>
  <c r="V528" i="34"/>
  <c r="T528" i="34"/>
  <c r="S528" i="34"/>
  <c r="R528" i="34"/>
  <c r="N528" i="34"/>
  <c r="K528" i="34"/>
  <c r="C528" i="34"/>
  <c r="B528" i="34" s="1"/>
  <c r="W527" i="34"/>
  <c r="V527" i="34"/>
  <c r="T527" i="34"/>
  <c r="S527" i="34"/>
  <c r="R527" i="34"/>
  <c r="N527" i="34"/>
  <c r="K527" i="34"/>
  <c r="C527" i="34"/>
  <c r="B527" i="34" s="1"/>
  <c r="W526" i="34"/>
  <c r="V526" i="34"/>
  <c r="T526" i="34"/>
  <c r="S526" i="34"/>
  <c r="R526" i="34"/>
  <c r="N526" i="34"/>
  <c r="K526" i="34"/>
  <c r="C526" i="34"/>
  <c r="B526" i="34" s="1"/>
  <c r="W525" i="34"/>
  <c r="V525" i="34"/>
  <c r="T525" i="34"/>
  <c r="S525" i="34"/>
  <c r="R525" i="34"/>
  <c r="N525" i="34"/>
  <c r="K525" i="34"/>
  <c r="C525" i="34"/>
  <c r="B525" i="34" s="1"/>
  <c r="W524" i="34"/>
  <c r="V524" i="34"/>
  <c r="T524" i="34"/>
  <c r="S524" i="34"/>
  <c r="R524" i="34"/>
  <c r="N524" i="34"/>
  <c r="K524" i="34"/>
  <c r="C524" i="34"/>
  <c r="B524" i="34" s="1"/>
  <c r="W523" i="34"/>
  <c r="V523" i="34"/>
  <c r="T523" i="34"/>
  <c r="S523" i="34"/>
  <c r="R523" i="34"/>
  <c r="N523" i="34"/>
  <c r="K523" i="34"/>
  <c r="C523" i="34"/>
  <c r="B523" i="34" s="1"/>
  <c r="W522" i="34"/>
  <c r="V522" i="34"/>
  <c r="T522" i="34"/>
  <c r="S522" i="34"/>
  <c r="R522" i="34"/>
  <c r="N522" i="34"/>
  <c r="K522" i="34"/>
  <c r="C522" i="34"/>
  <c r="B522" i="34" s="1"/>
  <c r="W521" i="34"/>
  <c r="V521" i="34"/>
  <c r="T521" i="34"/>
  <c r="S521" i="34"/>
  <c r="R521" i="34"/>
  <c r="N521" i="34"/>
  <c r="K521" i="34"/>
  <c r="C521" i="34"/>
  <c r="B521" i="34" s="1"/>
  <c r="W520" i="34"/>
  <c r="V520" i="34"/>
  <c r="T520" i="34"/>
  <c r="S520" i="34"/>
  <c r="R520" i="34"/>
  <c r="N520" i="34"/>
  <c r="K520" i="34"/>
  <c r="C520" i="34"/>
  <c r="B520" i="34" s="1"/>
  <c r="W519" i="34"/>
  <c r="V519" i="34"/>
  <c r="T519" i="34"/>
  <c r="S519" i="34"/>
  <c r="R519" i="34"/>
  <c r="N519" i="34"/>
  <c r="K519" i="34"/>
  <c r="C519" i="34"/>
  <c r="B519" i="34" s="1"/>
  <c r="W538" i="34"/>
  <c r="V538" i="34"/>
  <c r="T538" i="34"/>
  <c r="S538" i="34"/>
  <c r="R538" i="34"/>
  <c r="N538" i="34"/>
  <c r="K538" i="34"/>
  <c r="C538" i="34"/>
  <c r="B538" i="34" s="1"/>
  <c r="W537" i="34"/>
  <c r="V537" i="34"/>
  <c r="T537" i="34"/>
  <c r="S537" i="34"/>
  <c r="R537" i="34"/>
  <c r="N537" i="34"/>
  <c r="K537" i="34"/>
  <c r="C537" i="34"/>
  <c r="B537" i="34" s="1"/>
  <c r="W536" i="34"/>
  <c r="V536" i="34"/>
  <c r="T536" i="34"/>
  <c r="S536" i="34"/>
  <c r="R536" i="34"/>
  <c r="N536" i="34"/>
  <c r="K536" i="34"/>
  <c r="C536" i="34"/>
  <c r="B536" i="34" s="1"/>
  <c r="W535" i="34"/>
  <c r="V535" i="34"/>
  <c r="T535" i="34"/>
  <c r="S535" i="34"/>
  <c r="R535" i="34"/>
  <c r="N535" i="34"/>
  <c r="K535" i="34"/>
  <c r="C535" i="34"/>
  <c r="B535" i="34" s="1"/>
  <c r="W534" i="34"/>
  <c r="V534" i="34"/>
  <c r="T534" i="34"/>
  <c r="S534" i="34"/>
  <c r="R534" i="34"/>
  <c r="N534" i="34"/>
  <c r="K534" i="34"/>
  <c r="C534" i="34"/>
  <c r="B534" i="34" s="1"/>
  <c r="W533" i="34"/>
  <c r="V533" i="34"/>
  <c r="T533" i="34"/>
  <c r="S533" i="34"/>
  <c r="R533" i="34"/>
  <c r="N533" i="34"/>
  <c r="K533" i="34"/>
  <c r="C533" i="34"/>
  <c r="B533" i="34" s="1"/>
  <c r="W532" i="34"/>
  <c r="V532" i="34"/>
  <c r="T532" i="34"/>
  <c r="S532" i="34"/>
  <c r="R532" i="34"/>
  <c r="N532" i="34"/>
  <c r="K532" i="34"/>
  <c r="C532" i="34"/>
  <c r="B532" i="34" s="1"/>
  <c r="W531" i="34"/>
  <c r="V531" i="34"/>
  <c r="T531" i="34"/>
  <c r="S531" i="34"/>
  <c r="R531" i="34"/>
  <c r="N531" i="34"/>
  <c r="K531" i="34"/>
  <c r="C531" i="34"/>
  <c r="B531" i="34" s="1"/>
  <c r="W530" i="34"/>
  <c r="V530" i="34"/>
  <c r="T530" i="34"/>
  <c r="S530" i="34"/>
  <c r="R530" i="34"/>
  <c r="N530" i="34"/>
  <c r="K530" i="34"/>
  <c r="C530" i="34"/>
  <c r="B530" i="34" s="1"/>
  <c r="W529" i="34"/>
  <c r="V529" i="34"/>
  <c r="T529" i="34"/>
  <c r="S529" i="34"/>
  <c r="R529" i="34"/>
  <c r="N529" i="34"/>
  <c r="K529" i="34"/>
  <c r="C529" i="34"/>
  <c r="B529" i="34" s="1"/>
  <c r="W548" i="34"/>
  <c r="V548" i="34"/>
  <c r="T548" i="34"/>
  <c r="S548" i="34"/>
  <c r="R548" i="34"/>
  <c r="N548" i="34"/>
  <c r="K548" i="34"/>
  <c r="C548" i="34"/>
  <c r="B548" i="34" s="1"/>
  <c r="W547" i="34"/>
  <c r="V547" i="34"/>
  <c r="T547" i="34"/>
  <c r="S547" i="34"/>
  <c r="R547" i="34"/>
  <c r="N547" i="34"/>
  <c r="K547" i="34"/>
  <c r="C547" i="34"/>
  <c r="B547" i="34" s="1"/>
  <c r="W546" i="34"/>
  <c r="V546" i="34"/>
  <c r="T546" i="34"/>
  <c r="S546" i="34"/>
  <c r="R546" i="34"/>
  <c r="N546" i="34"/>
  <c r="K546" i="34"/>
  <c r="C546" i="34"/>
  <c r="B546" i="34" s="1"/>
  <c r="A546" i="34" s="1"/>
  <c r="W545" i="34"/>
  <c r="V545" i="34"/>
  <c r="T545" i="34"/>
  <c r="S545" i="34"/>
  <c r="R545" i="34"/>
  <c r="N545" i="34"/>
  <c r="K545" i="34"/>
  <c r="C545" i="34"/>
  <c r="B545" i="34" s="1"/>
  <c r="W544" i="34"/>
  <c r="V544" i="34"/>
  <c r="T544" i="34"/>
  <c r="S544" i="34"/>
  <c r="R544" i="34"/>
  <c r="N544" i="34"/>
  <c r="K544" i="34"/>
  <c r="C544" i="34"/>
  <c r="B544" i="34" s="1"/>
  <c r="W543" i="34"/>
  <c r="V543" i="34"/>
  <c r="T543" i="34"/>
  <c r="S543" i="34"/>
  <c r="R543" i="34"/>
  <c r="N543" i="34"/>
  <c r="K543" i="34"/>
  <c r="C543" i="34"/>
  <c r="B543" i="34" s="1"/>
  <c r="W542" i="34"/>
  <c r="V542" i="34"/>
  <c r="T542" i="34"/>
  <c r="S542" i="34"/>
  <c r="R542" i="34"/>
  <c r="N542" i="34"/>
  <c r="K542" i="34"/>
  <c r="C542" i="34"/>
  <c r="B542" i="34" s="1"/>
  <c r="W541" i="34"/>
  <c r="V541" i="34"/>
  <c r="T541" i="34"/>
  <c r="S541" i="34"/>
  <c r="R541" i="34"/>
  <c r="N541" i="34"/>
  <c r="K541" i="34"/>
  <c r="C541" i="34"/>
  <c r="B541" i="34" s="1"/>
  <c r="W540" i="34"/>
  <c r="V540" i="34"/>
  <c r="T540" i="34"/>
  <c r="S540" i="34"/>
  <c r="R540" i="34"/>
  <c r="N540" i="34"/>
  <c r="K540" i="34"/>
  <c r="C540" i="34"/>
  <c r="B540" i="34" s="1"/>
  <c r="A540" i="34" s="1"/>
  <c r="W539" i="34"/>
  <c r="V539" i="34"/>
  <c r="T539" i="34"/>
  <c r="S539" i="34"/>
  <c r="R539" i="34"/>
  <c r="N539" i="34"/>
  <c r="K539" i="34"/>
  <c r="C539" i="34"/>
  <c r="B539" i="34" s="1"/>
  <c r="W558" i="34"/>
  <c r="V558" i="34"/>
  <c r="T558" i="34"/>
  <c r="S558" i="34"/>
  <c r="R558" i="34"/>
  <c r="N558" i="34"/>
  <c r="K558" i="34"/>
  <c r="C558" i="34"/>
  <c r="B558" i="34" s="1"/>
  <c r="W557" i="34"/>
  <c r="V557" i="34"/>
  <c r="T557" i="34"/>
  <c r="S557" i="34"/>
  <c r="R557" i="34"/>
  <c r="N557" i="34"/>
  <c r="K557" i="34"/>
  <c r="C557" i="34"/>
  <c r="B557" i="34" s="1"/>
  <c r="W556" i="34"/>
  <c r="V556" i="34"/>
  <c r="T556" i="34"/>
  <c r="S556" i="34"/>
  <c r="R556" i="34"/>
  <c r="N556" i="34"/>
  <c r="K556" i="34"/>
  <c r="C556" i="34"/>
  <c r="B556" i="34" s="1"/>
  <c r="W555" i="34"/>
  <c r="V555" i="34"/>
  <c r="T555" i="34"/>
  <c r="S555" i="34"/>
  <c r="R555" i="34"/>
  <c r="N555" i="34"/>
  <c r="K555" i="34"/>
  <c r="C555" i="34"/>
  <c r="B555" i="34" s="1"/>
  <c r="W554" i="34"/>
  <c r="V554" i="34"/>
  <c r="T554" i="34"/>
  <c r="S554" i="34"/>
  <c r="R554" i="34"/>
  <c r="N554" i="34"/>
  <c r="K554" i="34"/>
  <c r="C554" i="34"/>
  <c r="B554" i="34" s="1"/>
  <c r="W553" i="34"/>
  <c r="V553" i="34"/>
  <c r="T553" i="34"/>
  <c r="S553" i="34"/>
  <c r="R553" i="34"/>
  <c r="N553" i="34"/>
  <c r="K553" i="34"/>
  <c r="C553" i="34"/>
  <c r="B553" i="34" s="1"/>
  <c r="W552" i="34"/>
  <c r="V552" i="34"/>
  <c r="T552" i="34"/>
  <c r="S552" i="34"/>
  <c r="R552" i="34"/>
  <c r="N552" i="34"/>
  <c r="K552" i="34"/>
  <c r="C552" i="34"/>
  <c r="B552" i="34" s="1"/>
  <c r="W551" i="34"/>
  <c r="V551" i="34"/>
  <c r="T551" i="34"/>
  <c r="S551" i="34"/>
  <c r="R551" i="34"/>
  <c r="N551" i="34"/>
  <c r="K551" i="34"/>
  <c r="C551" i="34"/>
  <c r="B551" i="34" s="1"/>
  <c r="W550" i="34"/>
  <c r="V550" i="34"/>
  <c r="T550" i="34"/>
  <c r="S550" i="34"/>
  <c r="R550" i="34"/>
  <c r="N550" i="34"/>
  <c r="K550" i="34"/>
  <c r="C550" i="34"/>
  <c r="B550" i="34" s="1"/>
  <c r="W549" i="34"/>
  <c r="V549" i="34"/>
  <c r="T549" i="34"/>
  <c r="S549" i="34"/>
  <c r="R549" i="34"/>
  <c r="N549" i="34"/>
  <c r="K549" i="34"/>
  <c r="C549" i="34"/>
  <c r="B549" i="34" s="1"/>
  <c r="W568" i="34"/>
  <c r="V568" i="34"/>
  <c r="T568" i="34"/>
  <c r="S568" i="34"/>
  <c r="R568" i="34"/>
  <c r="N568" i="34"/>
  <c r="K568" i="34"/>
  <c r="C568" i="34"/>
  <c r="B568" i="34" s="1"/>
  <c r="W567" i="34"/>
  <c r="V567" i="34"/>
  <c r="T567" i="34"/>
  <c r="S567" i="34"/>
  <c r="R567" i="34"/>
  <c r="N567" i="34"/>
  <c r="K567" i="34"/>
  <c r="C567" i="34"/>
  <c r="B567" i="34" s="1"/>
  <c r="W566" i="34"/>
  <c r="V566" i="34"/>
  <c r="T566" i="34"/>
  <c r="S566" i="34"/>
  <c r="R566" i="34"/>
  <c r="N566" i="34"/>
  <c r="K566" i="34"/>
  <c r="C566" i="34"/>
  <c r="B566" i="34" s="1"/>
  <c r="W565" i="34"/>
  <c r="V565" i="34"/>
  <c r="T565" i="34"/>
  <c r="S565" i="34"/>
  <c r="R565" i="34"/>
  <c r="N565" i="34"/>
  <c r="K565" i="34"/>
  <c r="C565" i="34"/>
  <c r="B565" i="34" s="1"/>
  <c r="W564" i="34"/>
  <c r="V564" i="34"/>
  <c r="T564" i="34"/>
  <c r="S564" i="34"/>
  <c r="R564" i="34"/>
  <c r="N564" i="34"/>
  <c r="K564" i="34"/>
  <c r="C564" i="34"/>
  <c r="B564" i="34" s="1"/>
  <c r="W563" i="34"/>
  <c r="V563" i="34"/>
  <c r="T563" i="34"/>
  <c r="S563" i="34"/>
  <c r="R563" i="34"/>
  <c r="N563" i="34"/>
  <c r="K563" i="34"/>
  <c r="C563" i="34"/>
  <c r="B563" i="34" s="1"/>
  <c r="W562" i="34"/>
  <c r="V562" i="34"/>
  <c r="T562" i="34"/>
  <c r="S562" i="34"/>
  <c r="R562" i="34"/>
  <c r="N562" i="34"/>
  <c r="K562" i="34"/>
  <c r="C562" i="34"/>
  <c r="B562" i="34" s="1"/>
  <c r="W561" i="34"/>
  <c r="V561" i="34"/>
  <c r="T561" i="34"/>
  <c r="S561" i="34"/>
  <c r="R561" i="34"/>
  <c r="N561" i="34"/>
  <c r="K561" i="34"/>
  <c r="C561" i="34"/>
  <c r="B561" i="34" s="1"/>
  <c r="W560" i="34"/>
  <c r="V560" i="34"/>
  <c r="T560" i="34"/>
  <c r="S560" i="34"/>
  <c r="R560" i="34"/>
  <c r="N560" i="34"/>
  <c r="K560" i="34"/>
  <c r="C560" i="34"/>
  <c r="B560" i="34" s="1"/>
  <c r="W559" i="34"/>
  <c r="V559" i="34"/>
  <c r="T559" i="34"/>
  <c r="S559" i="34"/>
  <c r="R559" i="34"/>
  <c r="N559" i="34"/>
  <c r="K559" i="34"/>
  <c r="C559" i="34"/>
  <c r="B559" i="34" s="1"/>
  <c r="W578" i="34"/>
  <c r="V578" i="34"/>
  <c r="T578" i="34"/>
  <c r="S578" i="34"/>
  <c r="R578" i="34"/>
  <c r="N578" i="34"/>
  <c r="K578" i="34"/>
  <c r="C578" i="34"/>
  <c r="B578" i="34" s="1"/>
  <c r="W577" i="34"/>
  <c r="V577" i="34"/>
  <c r="T577" i="34"/>
  <c r="S577" i="34"/>
  <c r="R577" i="34"/>
  <c r="N577" i="34"/>
  <c r="K577" i="34"/>
  <c r="C577" i="34"/>
  <c r="B577" i="34" s="1"/>
  <c r="W576" i="34"/>
  <c r="V576" i="34"/>
  <c r="T576" i="34"/>
  <c r="S576" i="34"/>
  <c r="R576" i="34"/>
  <c r="N576" i="34"/>
  <c r="K576" i="34"/>
  <c r="C576" i="34"/>
  <c r="B576" i="34" s="1"/>
  <c r="W575" i="34"/>
  <c r="V575" i="34"/>
  <c r="T575" i="34"/>
  <c r="S575" i="34"/>
  <c r="R575" i="34"/>
  <c r="N575" i="34"/>
  <c r="K575" i="34"/>
  <c r="C575" i="34"/>
  <c r="B575" i="34" s="1"/>
  <c r="W574" i="34"/>
  <c r="V574" i="34"/>
  <c r="T574" i="34"/>
  <c r="S574" i="34"/>
  <c r="R574" i="34"/>
  <c r="N574" i="34"/>
  <c r="K574" i="34"/>
  <c r="C574" i="34"/>
  <c r="B574" i="34" s="1"/>
  <c r="W573" i="34"/>
  <c r="V573" i="34"/>
  <c r="T573" i="34"/>
  <c r="S573" i="34"/>
  <c r="R573" i="34"/>
  <c r="N573" i="34"/>
  <c r="K573" i="34"/>
  <c r="C573" i="34"/>
  <c r="B573" i="34" s="1"/>
  <c r="W572" i="34"/>
  <c r="V572" i="34"/>
  <c r="T572" i="34"/>
  <c r="S572" i="34"/>
  <c r="R572" i="34"/>
  <c r="N572" i="34"/>
  <c r="K572" i="34"/>
  <c r="C572" i="34"/>
  <c r="B572" i="34" s="1"/>
  <c r="W571" i="34"/>
  <c r="V571" i="34"/>
  <c r="T571" i="34"/>
  <c r="S571" i="34"/>
  <c r="R571" i="34"/>
  <c r="N571" i="34"/>
  <c r="K571" i="34"/>
  <c r="C571" i="34"/>
  <c r="B571" i="34" s="1"/>
  <c r="W570" i="34"/>
  <c r="V570" i="34"/>
  <c r="T570" i="34"/>
  <c r="S570" i="34"/>
  <c r="R570" i="34"/>
  <c r="N570" i="34"/>
  <c r="K570" i="34"/>
  <c r="C570" i="34"/>
  <c r="B570" i="34" s="1"/>
  <c r="A570" i="34" s="1"/>
  <c r="W569" i="34"/>
  <c r="V569" i="34"/>
  <c r="T569" i="34"/>
  <c r="S569" i="34"/>
  <c r="R569" i="34"/>
  <c r="N569" i="34"/>
  <c r="K569" i="34"/>
  <c r="C569" i="34"/>
  <c r="B569" i="34" s="1"/>
  <c r="W586" i="34"/>
  <c r="V586" i="34"/>
  <c r="T586" i="34"/>
  <c r="S586" i="34"/>
  <c r="R586" i="34"/>
  <c r="N586" i="34"/>
  <c r="K586" i="34"/>
  <c r="C586" i="34"/>
  <c r="B586" i="34" s="1"/>
  <c r="W585" i="34"/>
  <c r="V585" i="34"/>
  <c r="T585" i="34"/>
  <c r="S585" i="34"/>
  <c r="R585" i="34"/>
  <c r="N585" i="34"/>
  <c r="K585" i="34"/>
  <c r="C585" i="34"/>
  <c r="B585" i="34" s="1"/>
  <c r="W584" i="34"/>
  <c r="V584" i="34"/>
  <c r="T584" i="34"/>
  <c r="S584" i="34"/>
  <c r="R584" i="34"/>
  <c r="N584" i="34"/>
  <c r="K584" i="34"/>
  <c r="C584" i="34"/>
  <c r="B584" i="34" s="1"/>
  <c r="A584" i="34" s="1"/>
  <c r="W583" i="34"/>
  <c r="V583" i="34"/>
  <c r="T583" i="34"/>
  <c r="S583" i="34"/>
  <c r="R583" i="34"/>
  <c r="N583" i="34"/>
  <c r="K583" i="34"/>
  <c r="C583" i="34"/>
  <c r="B583" i="34" s="1"/>
  <c r="W582" i="34"/>
  <c r="V582" i="34"/>
  <c r="T582" i="34"/>
  <c r="S582" i="34"/>
  <c r="R582" i="34"/>
  <c r="N582" i="34"/>
  <c r="K582" i="34"/>
  <c r="C582" i="34"/>
  <c r="B582" i="34" s="1"/>
  <c r="W581" i="34"/>
  <c r="V581" i="34"/>
  <c r="T581" i="34"/>
  <c r="S581" i="34"/>
  <c r="R581" i="34"/>
  <c r="N581" i="34"/>
  <c r="K581" i="34"/>
  <c r="C581" i="34"/>
  <c r="B581" i="34" s="1"/>
  <c r="W580" i="34"/>
  <c r="V580" i="34"/>
  <c r="T580" i="34"/>
  <c r="S580" i="34"/>
  <c r="R580" i="34"/>
  <c r="N580" i="34"/>
  <c r="K580" i="34"/>
  <c r="C580" i="34"/>
  <c r="B580" i="34" s="1"/>
  <c r="W579" i="34"/>
  <c r="V579" i="34"/>
  <c r="T579" i="34"/>
  <c r="S579" i="34"/>
  <c r="R579" i="34"/>
  <c r="N579" i="34"/>
  <c r="K579" i="34"/>
  <c r="C579" i="34"/>
  <c r="B579" i="34" s="1"/>
  <c r="W594" i="34"/>
  <c r="V594" i="34"/>
  <c r="T594" i="34"/>
  <c r="S594" i="34"/>
  <c r="R594" i="34"/>
  <c r="N594" i="34"/>
  <c r="C594" i="34"/>
  <c r="B594" i="34" s="1"/>
  <c r="W593" i="34"/>
  <c r="V593" i="34"/>
  <c r="T593" i="34"/>
  <c r="S593" i="34"/>
  <c r="R593" i="34"/>
  <c r="N593" i="34"/>
  <c r="K593" i="34"/>
  <c r="C593" i="34"/>
  <c r="B593" i="34" s="1"/>
  <c r="W588" i="34"/>
  <c r="V588" i="34"/>
  <c r="T588" i="34"/>
  <c r="S588" i="34"/>
  <c r="R588" i="34"/>
  <c r="N588" i="34"/>
  <c r="K588" i="34"/>
  <c r="C588" i="34"/>
  <c r="B588" i="34" s="1"/>
  <c r="W587" i="34"/>
  <c r="V587" i="34"/>
  <c r="T587" i="34"/>
  <c r="S587" i="34"/>
  <c r="R587" i="34"/>
  <c r="N587" i="34"/>
  <c r="K587" i="34"/>
  <c r="C587" i="34"/>
  <c r="B587" i="34" s="1"/>
  <c r="A587" i="34" s="1"/>
  <c r="W429" i="34"/>
  <c r="V429" i="34"/>
  <c r="T429" i="34"/>
  <c r="S429" i="34"/>
  <c r="R429" i="34"/>
  <c r="N429" i="34"/>
  <c r="C429" i="34"/>
  <c r="B429" i="34" s="1"/>
  <c r="A429" i="34" s="1"/>
  <c r="W428" i="34"/>
  <c r="V428" i="34"/>
  <c r="T428" i="34"/>
  <c r="S428" i="34"/>
  <c r="R428" i="34"/>
  <c r="N428" i="34"/>
  <c r="K428" i="34"/>
  <c r="C428" i="34"/>
  <c r="B428" i="34" s="1"/>
  <c r="A428" i="34" s="1"/>
  <c r="A490" i="34"/>
  <c r="A491" i="34"/>
  <c r="A494" i="34"/>
  <c r="A492" i="34"/>
  <c r="A498" i="34"/>
  <c r="A489" i="34"/>
  <c r="A503" i="34"/>
  <c r="A507" i="34"/>
  <c r="A510" i="34"/>
  <c r="A512" i="34"/>
  <c r="A513" i="34"/>
  <c r="A526" i="34"/>
  <c r="A521" i="34"/>
  <c r="A524" i="34"/>
  <c r="A522" i="34"/>
  <c r="A519" i="34"/>
  <c r="A523" i="34"/>
  <c r="A527" i="34"/>
  <c r="A530" i="34"/>
  <c r="A534" i="34"/>
  <c r="A532" i="34"/>
  <c r="A535" i="34"/>
  <c r="A538" i="34"/>
  <c r="A529" i="34"/>
  <c r="A533" i="34"/>
  <c r="A537" i="34"/>
  <c r="A541" i="34"/>
  <c r="A544" i="34"/>
  <c r="A542" i="34"/>
  <c r="A539" i="34"/>
  <c r="A543" i="34"/>
  <c r="A547" i="34"/>
  <c r="A550" i="34"/>
  <c r="A551" i="34"/>
  <c r="A554" i="34"/>
  <c r="A552" i="34"/>
  <c r="A555" i="34"/>
  <c r="A558" i="34"/>
  <c r="A553" i="34"/>
  <c r="A561" i="34"/>
  <c r="A564" i="34"/>
  <c r="A566" i="34"/>
  <c r="A559" i="34"/>
  <c r="A567" i="34"/>
  <c r="A572" i="34"/>
  <c r="A576" i="34"/>
  <c r="A575" i="34"/>
  <c r="A578" i="34"/>
  <c r="A573" i="34"/>
  <c r="A577" i="34"/>
  <c r="A583" i="34"/>
  <c r="A594" i="34"/>
  <c r="W835" i="34"/>
  <c r="V835" i="34"/>
  <c r="T835" i="34"/>
  <c r="S835" i="34"/>
  <c r="R835" i="34"/>
  <c r="N835" i="34"/>
  <c r="K835" i="34"/>
  <c r="C835" i="34"/>
  <c r="B835" i="34" s="1"/>
  <c r="A835" i="34" s="1"/>
  <c r="W836" i="34"/>
  <c r="V836" i="34"/>
  <c r="T836" i="34"/>
  <c r="S836" i="34"/>
  <c r="R836" i="34"/>
  <c r="N836" i="34"/>
  <c r="K836" i="34"/>
  <c r="C836" i="34"/>
  <c r="B836" i="34" s="1"/>
  <c r="W838" i="34"/>
  <c r="V838" i="34"/>
  <c r="T838" i="34"/>
  <c r="S838" i="34"/>
  <c r="R838" i="34"/>
  <c r="N838" i="34"/>
  <c r="C838" i="34"/>
  <c r="B838" i="34" s="1"/>
  <c r="A838" i="34" s="1"/>
  <c r="W837" i="34"/>
  <c r="V837" i="34"/>
  <c r="T837" i="34"/>
  <c r="S837" i="34"/>
  <c r="R837" i="34"/>
  <c r="N837" i="34"/>
  <c r="K837" i="34"/>
  <c r="C837" i="34"/>
  <c r="B837" i="34" s="1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43" i="34"/>
  <c r="W874" i="34"/>
  <c r="V874" i="34"/>
  <c r="T874" i="34"/>
  <c r="S874" i="34"/>
  <c r="R874" i="34"/>
  <c r="N874" i="34"/>
  <c r="C874" i="34"/>
  <c r="B874" i="34" s="1"/>
  <c r="W873" i="34"/>
  <c r="V873" i="34"/>
  <c r="T873" i="34"/>
  <c r="S873" i="34"/>
  <c r="R873" i="34"/>
  <c r="N873" i="34"/>
  <c r="C873" i="34"/>
  <c r="B873" i="34" s="1"/>
  <c r="W872" i="34"/>
  <c r="V872" i="34"/>
  <c r="T872" i="34"/>
  <c r="S872" i="34"/>
  <c r="R872" i="34"/>
  <c r="N872" i="34"/>
  <c r="C872" i="34"/>
  <c r="B872" i="34" s="1"/>
  <c r="W871" i="34"/>
  <c r="V871" i="34"/>
  <c r="T871" i="34"/>
  <c r="S871" i="34"/>
  <c r="R871" i="34"/>
  <c r="N871" i="34"/>
  <c r="C871" i="34"/>
  <c r="B871" i="34" s="1"/>
  <c r="W870" i="34"/>
  <c r="V870" i="34"/>
  <c r="T870" i="34"/>
  <c r="S870" i="34"/>
  <c r="R870" i="34"/>
  <c r="N870" i="34"/>
  <c r="C870" i="34"/>
  <c r="B870" i="34" s="1"/>
  <c r="W869" i="34"/>
  <c r="V869" i="34"/>
  <c r="T869" i="34"/>
  <c r="S869" i="34"/>
  <c r="R869" i="34"/>
  <c r="N869" i="34"/>
  <c r="C869" i="34"/>
  <c r="B869" i="34" s="1"/>
  <c r="W868" i="34"/>
  <c r="V868" i="34"/>
  <c r="T868" i="34"/>
  <c r="S868" i="34"/>
  <c r="R868" i="34"/>
  <c r="N868" i="34"/>
  <c r="C868" i="34"/>
  <c r="B868" i="34" s="1"/>
  <c r="W867" i="34"/>
  <c r="V867" i="34"/>
  <c r="T867" i="34"/>
  <c r="S867" i="34"/>
  <c r="R867" i="34"/>
  <c r="N867" i="34"/>
  <c r="C867" i="34"/>
  <c r="B867" i="34" s="1"/>
  <c r="W866" i="34"/>
  <c r="V866" i="34"/>
  <c r="T866" i="34"/>
  <c r="S866" i="34"/>
  <c r="R866" i="34"/>
  <c r="N866" i="34"/>
  <c r="C866" i="34"/>
  <c r="B866" i="34" s="1"/>
  <c r="W865" i="34"/>
  <c r="V865" i="34"/>
  <c r="T865" i="34"/>
  <c r="S865" i="34"/>
  <c r="R865" i="34"/>
  <c r="N865" i="34"/>
  <c r="C865" i="34"/>
  <c r="B865" i="34" s="1"/>
  <c r="W864" i="34"/>
  <c r="V864" i="34"/>
  <c r="T864" i="34"/>
  <c r="S864" i="34"/>
  <c r="R864" i="34"/>
  <c r="N864" i="34"/>
  <c r="C864" i="34"/>
  <c r="B864" i="34" s="1"/>
  <c r="W863" i="34"/>
  <c r="V863" i="34"/>
  <c r="T863" i="34"/>
  <c r="S863" i="34"/>
  <c r="R863" i="34"/>
  <c r="N863" i="34"/>
  <c r="C863" i="34"/>
  <c r="B863" i="34" s="1"/>
  <c r="W862" i="34"/>
  <c r="V862" i="34"/>
  <c r="T862" i="34"/>
  <c r="S862" i="34"/>
  <c r="R862" i="34"/>
  <c r="N862" i="34"/>
  <c r="C862" i="34"/>
  <c r="B862" i="34" s="1"/>
  <c r="W861" i="34"/>
  <c r="V861" i="34"/>
  <c r="T861" i="34"/>
  <c r="S861" i="34"/>
  <c r="R861" i="34"/>
  <c r="N861" i="34"/>
  <c r="C861" i="34"/>
  <c r="B861" i="34" s="1"/>
  <c r="A861" i="34" s="1"/>
  <c r="W860" i="34"/>
  <c r="V860" i="34"/>
  <c r="T860" i="34"/>
  <c r="S860" i="34"/>
  <c r="R860" i="34"/>
  <c r="N860" i="34"/>
  <c r="C860" i="34"/>
  <c r="B860" i="34" s="1"/>
  <c r="W859" i="34"/>
  <c r="V859" i="34"/>
  <c r="T859" i="34"/>
  <c r="S859" i="34"/>
  <c r="R859" i="34"/>
  <c r="N859" i="34"/>
  <c r="C859" i="34"/>
  <c r="B859" i="34" s="1"/>
  <c r="W858" i="34"/>
  <c r="V858" i="34"/>
  <c r="T858" i="34"/>
  <c r="S858" i="34"/>
  <c r="R858" i="34"/>
  <c r="N858" i="34"/>
  <c r="C858" i="34"/>
  <c r="B858" i="34" s="1"/>
  <c r="W857" i="34"/>
  <c r="V857" i="34"/>
  <c r="T857" i="34"/>
  <c r="S857" i="34"/>
  <c r="R857" i="34"/>
  <c r="N857" i="34"/>
  <c r="C857" i="34"/>
  <c r="B857" i="34" s="1"/>
  <c r="W856" i="34"/>
  <c r="V856" i="34"/>
  <c r="T856" i="34"/>
  <c r="S856" i="34"/>
  <c r="R856" i="34"/>
  <c r="N856" i="34"/>
  <c r="C856" i="34"/>
  <c r="B856" i="34" s="1"/>
  <c r="W855" i="34"/>
  <c r="V855" i="34"/>
  <c r="T855" i="34"/>
  <c r="S855" i="34"/>
  <c r="R855" i="34"/>
  <c r="N855" i="34"/>
  <c r="C855" i="34"/>
  <c r="B855" i="34" s="1"/>
  <c r="A855" i="34" s="1"/>
  <c r="W854" i="34"/>
  <c r="V854" i="34"/>
  <c r="T854" i="34"/>
  <c r="S854" i="34"/>
  <c r="R854" i="34"/>
  <c r="N854" i="34"/>
  <c r="C854" i="34"/>
  <c r="B854" i="34" s="1"/>
  <c r="W853" i="34"/>
  <c r="V853" i="34"/>
  <c r="T853" i="34"/>
  <c r="S853" i="34"/>
  <c r="R853" i="34"/>
  <c r="N853" i="34"/>
  <c r="C853" i="34"/>
  <c r="B853" i="34" s="1"/>
  <c r="W852" i="34"/>
  <c r="V852" i="34"/>
  <c r="T852" i="34"/>
  <c r="S852" i="34"/>
  <c r="R852" i="34"/>
  <c r="N852" i="34"/>
  <c r="C852" i="34"/>
  <c r="B852" i="34" s="1"/>
  <c r="W851" i="34"/>
  <c r="V851" i="34"/>
  <c r="T851" i="34"/>
  <c r="S851" i="34"/>
  <c r="R851" i="34"/>
  <c r="N851" i="34"/>
  <c r="C851" i="34"/>
  <c r="B851" i="34" s="1"/>
  <c r="W850" i="34"/>
  <c r="V850" i="34"/>
  <c r="T850" i="34"/>
  <c r="S850" i="34"/>
  <c r="R850" i="34"/>
  <c r="N850" i="34"/>
  <c r="C850" i="34"/>
  <c r="B850" i="34" s="1"/>
  <c r="W849" i="34"/>
  <c r="V849" i="34"/>
  <c r="T849" i="34"/>
  <c r="S849" i="34"/>
  <c r="R849" i="34"/>
  <c r="N849" i="34"/>
  <c r="C849" i="34"/>
  <c r="B849" i="34" s="1"/>
  <c r="W848" i="34"/>
  <c r="V848" i="34"/>
  <c r="T848" i="34"/>
  <c r="S848" i="34"/>
  <c r="R848" i="34"/>
  <c r="N848" i="34"/>
  <c r="C848" i="34"/>
  <c r="B848" i="34" s="1"/>
  <c r="W847" i="34"/>
  <c r="V847" i="34"/>
  <c r="T847" i="34"/>
  <c r="S847" i="34"/>
  <c r="R847" i="34"/>
  <c r="N847" i="34"/>
  <c r="C847" i="34"/>
  <c r="B847" i="34" s="1"/>
  <c r="W843" i="34"/>
  <c r="V843" i="34"/>
  <c r="T843" i="34"/>
  <c r="S843" i="34"/>
  <c r="R843" i="34"/>
  <c r="N843" i="34"/>
  <c r="C843" i="34"/>
  <c r="B843" i="34" s="1"/>
  <c r="K839" i="34"/>
  <c r="W840" i="34"/>
  <c r="V840" i="34"/>
  <c r="T840" i="34"/>
  <c r="S840" i="34"/>
  <c r="R840" i="34"/>
  <c r="N840" i="34"/>
  <c r="C840" i="34"/>
  <c r="B840" i="34" s="1"/>
  <c r="W839" i="34"/>
  <c r="V839" i="34"/>
  <c r="T839" i="34"/>
  <c r="S839" i="34"/>
  <c r="R839" i="34"/>
  <c r="N839" i="34"/>
  <c r="C839" i="34"/>
  <c r="B839" i="34" s="1"/>
  <c r="A862" i="34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W82" i="34"/>
  <c r="V82" i="34"/>
  <c r="N82" i="34"/>
  <c r="C82" i="34"/>
  <c r="B82" i="34" s="1"/>
  <c r="W81" i="34"/>
  <c r="V81" i="34"/>
  <c r="N81" i="34"/>
  <c r="C81" i="34"/>
  <c r="B81" i="34" s="1"/>
  <c r="A81" i="34" s="1"/>
  <c r="W486" i="34"/>
  <c r="V486" i="34"/>
  <c r="T486" i="34"/>
  <c r="S486" i="34"/>
  <c r="R486" i="34"/>
  <c r="N486" i="34"/>
  <c r="C486" i="34"/>
  <c r="B486" i="34" s="1"/>
  <c r="W485" i="34"/>
  <c r="V485" i="34"/>
  <c r="T485" i="34"/>
  <c r="S485" i="34"/>
  <c r="R485" i="34"/>
  <c r="N485" i="34"/>
  <c r="C485" i="34"/>
  <c r="B485" i="34" s="1"/>
  <c r="W482" i="34"/>
  <c r="V482" i="34"/>
  <c r="T482" i="34"/>
  <c r="S482" i="34"/>
  <c r="R482" i="34"/>
  <c r="N482" i="34"/>
  <c r="K482" i="34"/>
  <c r="C482" i="34"/>
  <c r="B482" i="34" s="1"/>
  <c r="W488" i="34"/>
  <c r="V488" i="34"/>
  <c r="T488" i="34"/>
  <c r="S488" i="34"/>
  <c r="R488" i="34"/>
  <c r="N488" i="34"/>
  <c r="C488" i="34"/>
  <c r="B488" i="34" s="1"/>
  <c r="W487" i="34"/>
  <c r="V487" i="34"/>
  <c r="T487" i="34"/>
  <c r="S487" i="34"/>
  <c r="R487" i="34"/>
  <c r="N487" i="34"/>
  <c r="C487" i="34"/>
  <c r="B487" i="34" s="1"/>
  <c r="A487" i="34" s="1"/>
  <c r="W484" i="34"/>
  <c r="V484" i="34"/>
  <c r="T484" i="34"/>
  <c r="S484" i="34"/>
  <c r="R484" i="34"/>
  <c r="N484" i="34"/>
  <c r="C484" i="34"/>
  <c r="B484" i="34" s="1"/>
  <c r="W483" i="34"/>
  <c r="V483" i="34"/>
  <c r="T483" i="34"/>
  <c r="S483" i="34"/>
  <c r="R483" i="34"/>
  <c r="N483" i="34"/>
  <c r="C483" i="34"/>
  <c r="B483" i="34" s="1"/>
  <c r="W282" i="34"/>
  <c r="V282" i="34"/>
  <c r="T282" i="34"/>
  <c r="S282" i="34"/>
  <c r="R282" i="34"/>
  <c r="N282" i="34"/>
  <c r="K282" i="34"/>
  <c r="C282" i="34"/>
  <c r="B282" i="34" s="1"/>
  <c r="W292" i="34"/>
  <c r="V292" i="34"/>
  <c r="T292" i="34"/>
  <c r="S292" i="34"/>
  <c r="R292" i="34"/>
  <c r="N292" i="34"/>
  <c r="K292" i="34"/>
  <c r="C292" i="34"/>
  <c r="B292" i="34" s="1"/>
  <c r="W291" i="34"/>
  <c r="V291" i="34"/>
  <c r="T291" i="34"/>
  <c r="S291" i="34"/>
  <c r="R291" i="34"/>
  <c r="N291" i="34"/>
  <c r="K291" i="34"/>
  <c r="C291" i="34"/>
  <c r="B291" i="34" s="1"/>
  <c r="W290" i="34"/>
  <c r="V290" i="34"/>
  <c r="T290" i="34"/>
  <c r="S290" i="34"/>
  <c r="R290" i="34"/>
  <c r="N290" i="34"/>
  <c r="K290" i="34"/>
  <c r="C290" i="34"/>
  <c r="B290" i="34" s="1"/>
  <c r="W289" i="34"/>
  <c r="V289" i="34"/>
  <c r="T289" i="34"/>
  <c r="S289" i="34"/>
  <c r="R289" i="34"/>
  <c r="N289" i="34"/>
  <c r="K289" i="34"/>
  <c r="C289" i="34"/>
  <c r="B289" i="34" s="1"/>
  <c r="W288" i="34"/>
  <c r="V288" i="34"/>
  <c r="T288" i="34"/>
  <c r="S288" i="34"/>
  <c r="R288" i="34"/>
  <c r="N288" i="34"/>
  <c r="K288" i="34"/>
  <c r="C288" i="34"/>
  <c r="B288" i="34" s="1"/>
  <c r="W287" i="34"/>
  <c r="V287" i="34"/>
  <c r="T287" i="34"/>
  <c r="S287" i="34"/>
  <c r="R287" i="34"/>
  <c r="N287" i="34"/>
  <c r="K287" i="34"/>
  <c r="C287" i="34"/>
  <c r="B287" i="34" s="1"/>
  <c r="W286" i="34"/>
  <c r="V286" i="34"/>
  <c r="T286" i="34"/>
  <c r="S286" i="34"/>
  <c r="R286" i="34"/>
  <c r="N286" i="34"/>
  <c r="K286" i="34"/>
  <c r="C286" i="34"/>
  <c r="B286" i="34" s="1"/>
  <c r="W285" i="34"/>
  <c r="V285" i="34"/>
  <c r="T285" i="34"/>
  <c r="S285" i="34"/>
  <c r="R285" i="34"/>
  <c r="N285" i="34"/>
  <c r="K285" i="34"/>
  <c r="C285" i="34"/>
  <c r="B285" i="34" s="1"/>
  <c r="W284" i="34"/>
  <c r="V284" i="34"/>
  <c r="T284" i="34"/>
  <c r="S284" i="34"/>
  <c r="R284" i="34"/>
  <c r="N284" i="34"/>
  <c r="K284" i="34"/>
  <c r="C284" i="34"/>
  <c r="B284" i="34" s="1"/>
  <c r="W283" i="34"/>
  <c r="V283" i="34"/>
  <c r="T283" i="34"/>
  <c r="S283" i="34"/>
  <c r="R283" i="34"/>
  <c r="N283" i="34"/>
  <c r="K283" i="34"/>
  <c r="C283" i="34"/>
  <c r="B283" i="34" s="1"/>
  <c r="W302" i="34"/>
  <c r="V302" i="34"/>
  <c r="T302" i="34"/>
  <c r="S302" i="34"/>
  <c r="R302" i="34"/>
  <c r="N302" i="34"/>
  <c r="K302" i="34"/>
  <c r="C302" i="34"/>
  <c r="B302" i="34" s="1"/>
  <c r="W301" i="34"/>
  <c r="V301" i="34"/>
  <c r="T301" i="34"/>
  <c r="S301" i="34"/>
  <c r="R301" i="34"/>
  <c r="N301" i="34"/>
  <c r="K301" i="34"/>
  <c r="C301" i="34"/>
  <c r="B301" i="34" s="1"/>
  <c r="W300" i="34"/>
  <c r="V300" i="34"/>
  <c r="T300" i="34"/>
  <c r="S300" i="34"/>
  <c r="R300" i="34"/>
  <c r="N300" i="34"/>
  <c r="K300" i="34"/>
  <c r="C300" i="34"/>
  <c r="B300" i="34" s="1"/>
  <c r="W299" i="34"/>
  <c r="V299" i="34"/>
  <c r="T299" i="34"/>
  <c r="S299" i="34"/>
  <c r="R299" i="34"/>
  <c r="N299" i="34"/>
  <c r="K299" i="34"/>
  <c r="C299" i="34"/>
  <c r="B299" i="34" s="1"/>
  <c r="W298" i="34"/>
  <c r="V298" i="34"/>
  <c r="T298" i="34"/>
  <c r="S298" i="34"/>
  <c r="R298" i="34"/>
  <c r="N298" i="34"/>
  <c r="K298" i="34"/>
  <c r="C298" i="34"/>
  <c r="B298" i="34" s="1"/>
  <c r="A298" i="34" s="1"/>
  <c r="W297" i="34"/>
  <c r="V297" i="34"/>
  <c r="T297" i="34"/>
  <c r="S297" i="34"/>
  <c r="R297" i="34"/>
  <c r="N297" i="34"/>
  <c r="K297" i="34"/>
  <c r="C297" i="34"/>
  <c r="B297" i="34" s="1"/>
  <c r="W296" i="34"/>
  <c r="V296" i="34"/>
  <c r="T296" i="34"/>
  <c r="S296" i="34"/>
  <c r="R296" i="34"/>
  <c r="N296" i="34"/>
  <c r="K296" i="34"/>
  <c r="C296" i="34"/>
  <c r="B296" i="34" s="1"/>
  <c r="W295" i="34"/>
  <c r="V295" i="34"/>
  <c r="T295" i="34"/>
  <c r="S295" i="34"/>
  <c r="R295" i="34"/>
  <c r="N295" i="34"/>
  <c r="K295" i="34"/>
  <c r="C295" i="34"/>
  <c r="B295" i="34" s="1"/>
  <c r="A295" i="34" s="1"/>
  <c r="W294" i="34"/>
  <c r="V294" i="34"/>
  <c r="T294" i="34"/>
  <c r="S294" i="34"/>
  <c r="R294" i="34"/>
  <c r="N294" i="34"/>
  <c r="K294" i="34"/>
  <c r="C294" i="34"/>
  <c r="B294" i="34" s="1"/>
  <c r="W293" i="34"/>
  <c r="V293" i="34"/>
  <c r="T293" i="34"/>
  <c r="S293" i="34"/>
  <c r="R293" i="34"/>
  <c r="N293" i="34"/>
  <c r="K293" i="34"/>
  <c r="C293" i="34"/>
  <c r="B293" i="34" s="1"/>
  <c r="A293" i="34" s="1"/>
  <c r="W312" i="34"/>
  <c r="V312" i="34"/>
  <c r="T312" i="34"/>
  <c r="S312" i="34"/>
  <c r="R312" i="34"/>
  <c r="N312" i="34"/>
  <c r="K312" i="34"/>
  <c r="C312" i="34"/>
  <c r="B312" i="34" s="1"/>
  <c r="W311" i="34"/>
  <c r="V311" i="34"/>
  <c r="T311" i="34"/>
  <c r="S311" i="34"/>
  <c r="R311" i="34"/>
  <c r="N311" i="34"/>
  <c r="K311" i="34"/>
  <c r="C311" i="34"/>
  <c r="B311" i="34" s="1"/>
  <c r="A311" i="34" s="1"/>
  <c r="W310" i="34"/>
  <c r="V310" i="34"/>
  <c r="T310" i="34"/>
  <c r="S310" i="34"/>
  <c r="R310" i="34"/>
  <c r="N310" i="34"/>
  <c r="K310" i="34"/>
  <c r="C310" i="34"/>
  <c r="B310" i="34" s="1"/>
  <c r="W309" i="34"/>
  <c r="V309" i="34"/>
  <c r="T309" i="34"/>
  <c r="S309" i="34"/>
  <c r="R309" i="34"/>
  <c r="N309" i="34"/>
  <c r="K309" i="34"/>
  <c r="C309" i="34"/>
  <c r="B309" i="34" s="1"/>
  <c r="A309" i="34" s="1"/>
  <c r="W308" i="34"/>
  <c r="V308" i="34"/>
  <c r="T308" i="34"/>
  <c r="S308" i="34"/>
  <c r="R308" i="34"/>
  <c r="N308" i="34"/>
  <c r="K308" i="34"/>
  <c r="C308" i="34"/>
  <c r="B308" i="34" s="1"/>
  <c r="W307" i="34"/>
  <c r="V307" i="34"/>
  <c r="T307" i="34"/>
  <c r="S307" i="34"/>
  <c r="R307" i="34"/>
  <c r="N307" i="34"/>
  <c r="K307" i="34"/>
  <c r="C307" i="34"/>
  <c r="B307" i="34" s="1"/>
  <c r="W306" i="34"/>
  <c r="V306" i="34"/>
  <c r="T306" i="34"/>
  <c r="S306" i="34"/>
  <c r="R306" i="34"/>
  <c r="N306" i="34"/>
  <c r="K306" i="34"/>
  <c r="C306" i="34"/>
  <c r="B306" i="34" s="1"/>
  <c r="W305" i="34"/>
  <c r="V305" i="34"/>
  <c r="T305" i="34"/>
  <c r="S305" i="34"/>
  <c r="R305" i="34"/>
  <c r="N305" i="34"/>
  <c r="K305" i="34"/>
  <c r="C305" i="34"/>
  <c r="B305" i="34" s="1"/>
  <c r="A305" i="34" s="1"/>
  <c r="W304" i="34"/>
  <c r="V304" i="34"/>
  <c r="T304" i="34"/>
  <c r="S304" i="34"/>
  <c r="R304" i="34"/>
  <c r="N304" i="34"/>
  <c r="K304" i="34"/>
  <c r="C304" i="34"/>
  <c r="B304" i="34" s="1"/>
  <c r="W303" i="34"/>
  <c r="V303" i="34"/>
  <c r="T303" i="34"/>
  <c r="S303" i="34"/>
  <c r="R303" i="34"/>
  <c r="N303" i="34"/>
  <c r="K303" i="34"/>
  <c r="C303" i="34"/>
  <c r="B303" i="34" s="1"/>
  <c r="W322" i="34"/>
  <c r="V322" i="34"/>
  <c r="T322" i="34"/>
  <c r="S322" i="34"/>
  <c r="R322" i="34"/>
  <c r="N322" i="34"/>
  <c r="K322" i="34"/>
  <c r="C322" i="34"/>
  <c r="B322" i="34" s="1"/>
  <c r="W321" i="34"/>
  <c r="V321" i="34"/>
  <c r="T321" i="34"/>
  <c r="S321" i="34"/>
  <c r="R321" i="34"/>
  <c r="N321" i="34"/>
  <c r="K321" i="34"/>
  <c r="C321" i="34"/>
  <c r="B321" i="34" s="1"/>
  <c r="W320" i="34"/>
  <c r="V320" i="34"/>
  <c r="T320" i="34"/>
  <c r="S320" i="34"/>
  <c r="R320" i="34"/>
  <c r="N320" i="34"/>
  <c r="K320" i="34"/>
  <c r="C320" i="34"/>
  <c r="B320" i="34" s="1"/>
  <c r="A320" i="34" s="1"/>
  <c r="W319" i="34"/>
  <c r="V319" i="34"/>
  <c r="T319" i="34"/>
  <c r="S319" i="34"/>
  <c r="R319" i="34"/>
  <c r="N319" i="34"/>
  <c r="K319" i="34"/>
  <c r="C319" i="34"/>
  <c r="B319" i="34" s="1"/>
  <c r="A319" i="34" s="1"/>
  <c r="W318" i="34"/>
  <c r="V318" i="34"/>
  <c r="T318" i="34"/>
  <c r="S318" i="34"/>
  <c r="R318" i="34"/>
  <c r="N318" i="34"/>
  <c r="K318" i="34"/>
  <c r="C318" i="34"/>
  <c r="B318" i="34" s="1"/>
  <c r="W317" i="34"/>
  <c r="V317" i="34"/>
  <c r="T317" i="34"/>
  <c r="S317" i="34"/>
  <c r="R317" i="34"/>
  <c r="N317" i="34"/>
  <c r="K317" i="34"/>
  <c r="C317" i="34"/>
  <c r="B317" i="34" s="1"/>
  <c r="W316" i="34"/>
  <c r="V316" i="34"/>
  <c r="T316" i="34"/>
  <c r="S316" i="34"/>
  <c r="R316" i="34"/>
  <c r="N316" i="34"/>
  <c r="K316" i="34"/>
  <c r="C316" i="34"/>
  <c r="B316" i="34" s="1"/>
  <c r="A316" i="34" s="1"/>
  <c r="W315" i="34"/>
  <c r="V315" i="34"/>
  <c r="T315" i="34"/>
  <c r="S315" i="34"/>
  <c r="R315" i="34"/>
  <c r="N315" i="34"/>
  <c r="K315" i="34"/>
  <c r="C315" i="34"/>
  <c r="B315" i="34" s="1"/>
  <c r="W314" i="34"/>
  <c r="V314" i="34"/>
  <c r="T314" i="34"/>
  <c r="S314" i="34"/>
  <c r="R314" i="34"/>
  <c r="N314" i="34"/>
  <c r="K314" i="34"/>
  <c r="C314" i="34"/>
  <c r="B314" i="34" s="1"/>
  <c r="W313" i="34"/>
  <c r="V313" i="34"/>
  <c r="T313" i="34"/>
  <c r="S313" i="34"/>
  <c r="R313" i="34"/>
  <c r="N313" i="34"/>
  <c r="K313" i="34"/>
  <c r="C313" i="34"/>
  <c r="B313" i="34" s="1"/>
  <c r="W332" i="34"/>
  <c r="V332" i="34"/>
  <c r="T332" i="34"/>
  <c r="S332" i="34"/>
  <c r="R332" i="34"/>
  <c r="N332" i="34"/>
  <c r="K332" i="34"/>
  <c r="C332" i="34"/>
  <c r="B332" i="34" s="1"/>
  <c r="W331" i="34"/>
  <c r="V331" i="34"/>
  <c r="T331" i="34"/>
  <c r="S331" i="34"/>
  <c r="R331" i="34"/>
  <c r="N331" i="34"/>
  <c r="K331" i="34"/>
  <c r="C331" i="34"/>
  <c r="B331" i="34" s="1"/>
  <c r="W330" i="34"/>
  <c r="V330" i="34"/>
  <c r="T330" i="34"/>
  <c r="S330" i="34"/>
  <c r="R330" i="34"/>
  <c r="N330" i="34"/>
  <c r="K330" i="34"/>
  <c r="C330" i="34"/>
  <c r="B330" i="34" s="1"/>
  <c r="W329" i="34"/>
  <c r="V329" i="34"/>
  <c r="T329" i="34"/>
  <c r="S329" i="34"/>
  <c r="R329" i="34"/>
  <c r="N329" i="34"/>
  <c r="K329" i="34"/>
  <c r="C329" i="34"/>
  <c r="B329" i="34" s="1"/>
  <c r="W328" i="34"/>
  <c r="V328" i="34"/>
  <c r="T328" i="34"/>
  <c r="S328" i="34"/>
  <c r="R328" i="34"/>
  <c r="N328" i="34"/>
  <c r="K328" i="34"/>
  <c r="C328" i="34"/>
  <c r="B328" i="34" s="1"/>
  <c r="W327" i="34"/>
  <c r="V327" i="34"/>
  <c r="T327" i="34"/>
  <c r="S327" i="34"/>
  <c r="R327" i="34"/>
  <c r="N327" i="34"/>
  <c r="K327" i="34"/>
  <c r="C327" i="34"/>
  <c r="B327" i="34" s="1"/>
  <c r="W326" i="34"/>
  <c r="V326" i="34"/>
  <c r="T326" i="34"/>
  <c r="S326" i="34"/>
  <c r="R326" i="34"/>
  <c r="N326" i="34"/>
  <c r="K326" i="34"/>
  <c r="C326" i="34"/>
  <c r="B326" i="34" s="1"/>
  <c r="W325" i="34"/>
  <c r="V325" i="34"/>
  <c r="T325" i="34"/>
  <c r="S325" i="34"/>
  <c r="R325" i="34"/>
  <c r="N325" i="34"/>
  <c r="K325" i="34"/>
  <c r="C325" i="34"/>
  <c r="B325" i="34" s="1"/>
  <c r="W324" i="34"/>
  <c r="V324" i="34"/>
  <c r="T324" i="34"/>
  <c r="S324" i="34"/>
  <c r="R324" i="34"/>
  <c r="N324" i="34"/>
  <c r="K324" i="34"/>
  <c r="C324" i="34"/>
  <c r="B324" i="34" s="1"/>
  <c r="A324" i="34" s="1"/>
  <c r="W323" i="34"/>
  <c r="V323" i="34"/>
  <c r="T323" i="34"/>
  <c r="S323" i="34"/>
  <c r="R323" i="34"/>
  <c r="N323" i="34"/>
  <c r="K323" i="34"/>
  <c r="C323" i="34"/>
  <c r="B323" i="34" s="1"/>
  <c r="A323" i="34" s="1"/>
  <c r="W342" i="34"/>
  <c r="V342" i="34"/>
  <c r="T342" i="34"/>
  <c r="S342" i="34"/>
  <c r="R342" i="34"/>
  <c r="N342" i="34"/>
  <c r="K342" i="34"/>
  <c r="C342" i="34"/>
  <c r="B342" i="34" s="1"/>
  <c r="W341" i="34"/>
  <c r="V341" i="34"/>
  <c r="T341" i="34"/>
  <c r="S341" i="34"/>
  <c r="R341" i="34"/>
  <c r="N341" i="34"/>
  <c r="K341" i="34"/>
  <c r="C341" i="34"/>
  <c r="B341" i="34" s="1"/>
  <c r="W340" i="34"/>
  <c r="V340" i="34"/>
  <c r="T340" i="34"/>
  <c r="S340" i="34"/>
  <c r="R340" i="34"/>
  <c r="N340" i="34"/>
  <c r="K340" i="34"/>
  <c r="C340" i="34"/>
  <c r="B340" i="34" s="1"/>
  <c r="A340" i="34" s="1"/>
  <c r="W339" i="34"/>
  <c r="V339" i="34"/>
  <c r="T339" i="34"/>
  <c r="S339" i="34"/>
  <c r="R339" i="34"/>
  <c r="N339" i="34"/>
  <c r="K339" i="34"/>
  <c r="C339" i="34"/>
  <c r="B339" i="34" s="1"/>
  <c r="W338" i="34"/>
  <c r="V338" i="34"/>
  <c r="T338" i="34"/>
  <c r="S338" i="34"/>
  <c r="R338" i="34"/>
  <c r="N338" i="34"/>
  <c r="K338" i="34"/>
  <c r="C338" i="34"/>
  <c r="B338" i="34" s="1"/>
  <c r="A338" i="34" s="1"/>
  <c r="W337" i="34"/>
  <c r="V337" i="34"/>
  <c r="T337" i="34"/>
  <c r="S337" i="34"/>
  <c r="R337" i="34"/>
  <c r="N337" i="34"/>
  <c r="K337" i="34"/>
  <c r="C337" i="34"/>
  <c r="B337" i="34" s="1"/>
  <c r="W336" i="34"/>
  <c r="V336" i="34"/>
  <c r="T336" i="34"/>
  <c r="S336" i="34"/>
  <c r="R336" i="34"/>
  <c r="N336" i="34"/>
  <c r="K336" i="34"/>
  <c r="C336" i="34"/>
  <c r="B336" i="34" s="1"/>
  <c r="W335" i="34"/>
  <c r="V335" i="34"/>
  <c r="T335" i="34"/>
  <c r="S335" i="34"/>
  <c r="R335" i="34"/>
  <c r="N335" i="34"/>
  <c r="K335" i="34"/>
  <c r="C335" i="34"/>
  <c r="B335" i="34" s="1"/>
  <c r="W334" i="34"/>
  <c r="V334" i="34"/>
  <c r="T334" i="34"/>
  <c r="S334" i="34"/>
  <c r="R334" i="34"/>
  <c r="N334" i="34"/>
  <c r="K334" i="34"/>
  <c r="C334" i="34"/>
  <c r="B334" i="34" s="1"/>
  <c r="W333" i="34"/>
  <c r="V333" i="34"/>
  <c r="T333" i="34"/>
  <c r="S333" i="34"/>
  <c r="R333" i="34"/>
  <c r="N333" i="34"/>
  <c r="K333" i="34"/>
  <c r="C333" i="34"/>
  <c r="B333" i="34" s="1"/>
  <c r="K344" i="34"/>
  <c r="K345" i="34"/>
  <c r="K346" i="34"/>
  <c r="K347" i="34"/>
  <c r="K348" i="34"/>
  <c r="K349" i="34"/>
  <c r="K350" i="34"/>
  <c r="K351" i="34"/>
  <c r="K352" i="34"/>
  <c r="K343" i="34"/>
  <c r="W344" i="34"/>
  <c r="V344" i="34"/>
  <c r="T344" i="34"/>
  <c r="S344" i="34"/>
  <c r="R344" i="34"/>
  <c r="N344" i="34"/>
  <c r="C344" i="34"/>
  <c r="B344" i="34" s="1"/>
  <c r="W343" i="34"/>
  <c r="V343" i="34"/>
  <c r="T343" i="34"/>
  <c r="S343" i="34"/>
  <c r="R343" i="34"/>
  <c r="N343" i="34"/>
  <c r="C343" i="34"/>
  <c r="B343" i="34" s="1"/>
  <c r="W348" i="34"/>
  <c r="V348" i="34"/>
  <c r="T348" i="34"/>
  <c r="S348" i="34"/>
  <c r="R348" i="34"/>
  <c r="N348" i="34"/>
  <c r="C348" i="34"/>
  <c r="B348" i="34" s="1"/>
  <c r="A348" i="34" s="1"/>
  <c r="W347" i="34"/>
  <c r="V347" i="34"/>
  <c r="T347" i="34"/>
  <c r="S347" i="34"/>
  <c r="R347" i="34"/>
  <c r="N347" i="34"/>
  <c r="C347" i="34"/>
  <c r="B347" i="34" s="1"/>
  <c r="W346" i="34"/>
  <c r="V346" i="34"/>
  <c r="T346" i="34"/>
  <c r="S346" i="34"/>
  <c r="R346" i="34"/>
  <c r="N346" i="34"/>
  <c r="C346" i="34"/>
  <c r="B346" i="34" s="1"/>
  <c r="W345" i="34"/>
  <c r="V345" i="34"/>
  <c r="T345" i="34"/>
  <c r="S345" i="34"/>
  <c r="R345" i="34"/>
  <c r="N345" i="34"/>
  <c r="C345" i="34"/>
  <c r="B345" i="34" s="1"/>
  <c r="W350" i="34"/>
  <c r="V350" i="34"/>
  <c r="T350" i="34"/>
  <c r="S350" i="34"/>
  <c r="R350" i="34"/>
  <c r="N350" i="34"/>
  <c r="C350" i="34"/>
  <c r="B350" i="34" s="1"/>
  <c r="W349" i="34"/>
  <c r="V349" i="34"/>
  <c r="T349" i="34"/>
  <c r="S349" i="34"/>
  <c r="R349" i="34"/>
  <c r="N349" i="34"/>
  <c r="C349" i="34"/>
  <c r="B349" i="34" s="1"/>
  <c r="W351" i="34"/>
  <c r="V351" i="34"/>
  <c r="T351" i="34"/>
  <c r="S351" i="34"/>
  <c r="R351" i="34"/>
  <c r="N351" i="34"/>
  <c r="C351" i="34"/>
  <c r="B351" i="34" s="1"/>
  <c r="A351" i="34" s="1"/>
  <c r="A82" i="34"/>
  <c r="A482" i="34"/>
  <c r="A294" i="34"/>
  <c r="A312" i="34"/>
  <c r="A322" i="34"/>
  <c r="K446" i="34"/>
  <c r="K447" i="34"/>
  <c r="K448" i="34"/>
  <c r="K449" i="34"/>
  <c r="K445" i="34"/>
  <c r="W445" i="34"/>
  <c r="V445" i="34"/>
  <c r="T445" i="34"/>
  <c r="S445" i="34"/>
  <c r="R445" i="34"/>
  <c r="N445" i="34"/>
  <c r="C445" i="34"/>
  <c r="B445" i="34" s="1"/>
  <c r="W447" i="34"/>
  <c r="V447" i="34"/>
  <c r="T447" i="34"/>
  <c r="S447" i="34"/>
  <c r="R447" i="34"/>
  <c r="N447" i="34"/>
  <c r="C447" i="34"/>
  <c r="B447" i="34" s="1"/>
  <c r="W446" i="34"/>
  <c r="V446" i="34"/>
  <c r="T446" i="34"/>
  <c r="S446" i="34"/>
  <c r="R446" i="34"/>
  <c r="N446" i="34"/>
  <c r="C446" i="34"/>
  <c r="B446" i="34" s="1"/>
  <c r="W448" i="34"/>
  <c r="V448" i="34"/>
  <c r="T448" i="34"/>
  <c r="S448" i="34"/>
  <c r="R448" i="34"/>
  <c r="N448" i="34"/>
  <c r="C448" i="34"/>
  <c r="B448" i="34" s="1"/>
  <c r="W401" i="34"/>
  <c r="V401" i="34"/>
  <c r="T401" i="34"/>
  <c r="S401" i="34"/>
  <c r="R401" i="34"/>
  <c r="N401" i="34"/>
  <c r="K401" i="34"/>
  <c r="C401" i="34"/>
  <c r="B401" i="34" s="1"/>
  <c r="W400" i="34"/>
  <c r="V400" i="34"/>
  <c r="T400" i="34"/>
  <c r="S400" i="34"/>
  <c r="R400" i="34"/>
  <c r="N400" i="34"/>
  <c r="K400" i="34"/>
  <c r="C400" i="34"/>
  <c r="B400" i="34" s="1"/>
  <c r="W399" i="34"/>
  <c r="V399" i="34"/>
  <c r="T399" i="34"/>
  <c r="S399" i="34"/>
  <c r="R399" i="34"/>
  <c r="N399" i="34"/>
  <c r="K399" i="34"/>
  <c r="C399" i="34"/>
  <c r="B399" i="34" s="1"/>
  <c r="W398" i="34"/>
  <c r="V398" i="34"/>
  <c r="T398" i="34"/>
  <c r="S398" i="34"/>
  <c r="R398" i="34"/>
  <c r="N398" i="34"/>
  <c r="K398" i="34"/>
  <c r="C398" i="34"/>
  <c r="B398" i="34" s="1"/>
  <c r="W397" i="34"/>
  <c r="V397" i="34"/>
  <c r="T397" i="34"/>
  <c r="S397" i="34"/>
  <c r="R397" i="34"/>
  <c r="N397" i="34"/>
  <c r="K397" i="34"/>
  <c r="C397" i="34"/>
  <c r="B397" i="34" s="1"/>
  <c r="W396" i="34"/>
  <c r="V396" i="34"/>
  <c r="T396" i="34"/>
  <c r="S396" i="34"/>
  <c r="R396" i="34"/>
  <c r="N396" i="34"/>
  <c r="K396" i="34"/>
  <c r="C396" i="34"/>
  <c r="B396" i="34" s="1"/>
  <c r="W395" i="34"/>
  <c r="V395" i="34"/>
  <c r="T395" i="34"/>
  <c r="S395" i="34"/>
  <c r="R395" i="34"/>
  <c r="N395" i="34"/>
  <c r="K395" i="34"/>
  <c r="C395" i="34"/>
  <c r="B395" i="34" s="1"/>
  <c r="W394" i="34"/>
  <c r="V394" i="34"/>
  <c r="T394" i="34"/>
  <c r="S394" i="34"/>
  <c r="R394" i="34"/>
  <c r="N394" i="34"/>
  <c r="K394" i="34"/>
  <c r="C394" i="34"/>
  <c r="B394" i="34" s="1"/>
  <c r="W393" i="34"/>
  <c r="V393" i="34"/>
  <c r="T393" i="34"/>
  <c r="S393" i="34"/>
  <c r="R393" i="34"/>
  <c r="N393" i="34"/>
  <c r="K393" i="34"/>
  <c r="C393" i="34"/>
  <c r="B393" i="34" s="1"/>
  <c r="W411" i="34"/>
  <c r="V411" i="34"/>
  <c r="T411" i="34"/>
  <c r="S411" i="34"/>
  <c r="R411" i="34"/>
  <c r="N411" i="34"/>
  <c r="K411" i="34"/>
  <c r="C411" i="34"/>
  <c r="B411" i="34" s="1"/>
  <c r="W410" i="34"/>
  <c r="V410" i="34"/>
  <c r="T410" i="34"/>
  <c r="S410" i="34"/>
  <c r="R410" i="34"/>
  <c r="N410" i="34"/>
  <c r="K410" i="34"/>
  <c r="C410" i="34"/>
  <c r="B410" i="34" s="1"/>
  <c r="W409" i="34"/>
  <c r="V409" i="34"/>
  <c r="T409" i="34"/>
  <c r="S409" i="34"/>
  <c r="R409" i="34"/>
  <c r="N409" i="34"/>
  <c r="K409" i="34"/>
  <c r="C409" i="34"/>
  <c r="B409" i="34" s="1"/>
  <c r="W408" i="34"/>
  <c r="V408" i="34"/>
  <c r="T408" i="34"/>
  <c r="S408" i="34"/>
  <c r="R408" i="34"/>
  <c r="N408" i="34"/>
  <c r="K408" i="34"/>
  <c r="C408" i="34"/>
  <c r="B408" i="34" s="1"/>
  <c r="W407" i="34"/>
  <c r="V407" i="34"/>
  <c r="T407" i="34"/>
  <c r="S407" i="34"/>
  <c r="R407" i="34"/>
  <c r="N407" i="34"/>
  <c r="K407" i="34"/>
  <c r="C407" i="34"/>
  <c r="B407" i="34" s="1"/>
  <c r="W406" i="34"/>
  <c r="V406" i="34"/>
  <c r="T406" i="34"/>
  <c r="S406" i="34"/>
  <c r="R406" i="34"/>
  <c r="N406" i="34"/>
  <c r="K406" i="34"/>
  <c r="C406" i="34"/>
  <c r="B406" i="34" s="1"/>
  <c r="W405" i="34"/>
  <c r="V405" i="34"/>
  <c r="T405" i="34"/>
  <c r="S405" i="34"/>
  <c r="R405" i="34"/>
  <c r="N405" i="34"/>
  <c r="K405" i="34"/>
  <c r="C405" i="34"/>
  <c r="B405" i="34" s="1"/>
  <c r="W404" i="34"/>
  <c r="V404" i="34"/>
  <c r="T404" i="34"/>
  <c r="S404" i="34"/>
  <c r="R404" i="34"/>
  <c r="N404" i="34"/>
  <c r="K404" i="34"/>
  <c r="C404" i="34"/>
  <c r="B404" i="34" s="1"/>
  <c r="W403" i="34"/>
  <c r="V403" i="34"/>
  <c r="T403" i="34"/>
  <c r="S403" i="34"/>
  <c r="R403" i="34"/>
  <c r="N403" i="34"/>
  <c r="K403" i="34"/>
  <c r="C403" i="34"/>
  <c r="B403" i="34" s="1"/>
  <c r="W402" i="34"/>
  <c r="V402" i="34"/>
  <c r="T402" i="34"/>
  <c r="S402" i="34"/>
  <c r="R402" i="34"/>
  <c r="N402" i="34"/>
  <c r="K402" i="34"/>
  <c r="C402" i="34"/>
  <c r="B402" i="34" s="1"/>
  <c r="K413" i="34"/>
  <c r="K414" i="34"/>
  <c r="K415" i="34"/>
  <c r="K416" i="34"/>
  <c r="K417" i="34"/>
  <c r="K418" i="34"/>
  <c r="K419" i="34"/>
  <c r="K420" i="34"/>
  <c r="K421" i="34"/>
  <c r="K412" i="34"/>
  <c r="W413" i="34"/>
  <c r="V413" i="34"/>
  <c r="T413" i="34"/>
  <c r="S413" i="34"/>
  <c r="R413" i="34"/>
  <c r="N413" i="34"/>
  <c r="C413" i="34"/>
  <c r="B413" i="34" s="1"/>
  <c r="W412" i="34"/>
  <c r="V412" i="34"/>
  <c r="T412" i="34"/>
  <c r="S412" i="34"/>
  <c r="R412" i="34"/>
  <c r="N412" i="34"/>
  <c r="C412" i="34"/>
  <c r="B412" i="34" s="1"/>
  <c r="W417" i="34"/>
  <c r="V417" i="34"/>
  <c r="T417" i="34"/>
  <c r="S417" i="34"/>
  <c r="R417" i="34"/>
  <c r="N417" i="34"/>
  <c r="C417" i="34"/>
  <c r="B417" i="34" s="1"/>
  <c r="W416" i="34"/>
  <c r="V416" i="34"/>
  <c r="T416" i="34"/>
  <c r="S416" i="34"/>
  <c r="R416" i="34"/>
  <c r="N416" i="34"/>
  <c r="C416" i="34"/>
  <c r="B416" i="34" s="1"/>
  <c r="W415" i="34"/>
  <c r="V415" i="34"/>
  <c r="T415" i="34"/>
  <c r="S415" i="34"/>
  <c r="R415" i="34"/>
  <c r="N415" i="34"/>
  <c r="C415" i="34"/>
  <c r="B415" i="34" s="1"/>
  <c r="W414" i="34"/>
  <c r="V414" i="34"/>
  <c r="T414" i="34"/>
  <c r="S414" i="34"/>
  <c r="R414" i="34"/>
  <c r="N414" i="34"/>
  <c r="C414" i="34"/>
  <c r="B414" i="34" s="1"/>
  <c r="W419" i="34"/>
  <c r="V419" i="34"/>
  <c r="T419" i="34"/>
  <c r="S419" i="34"/>
  <c r="R419" i="34"/>
  <c r="N419" i="34"/>
  <c r="C419" i="34"/>
  <c r="B419" i="34" s="1"/>
  <c r="W418" i="34"/>
  <c r="V418" i="34"/>
  <c r="T418" i="34"/>
  <c r="S418" i="34"/>
  <c r="R418" i="34"/>
  <c r="N418" i="34"/>
  <c r="C418" i="34"/>
  <c r="B418" i="34" s="1"/>
  <c r="W420" i="34"/>
  <c r="V420" i="34"/>
  <c r="T420" i="34"/>
  <c r="S420" i="34"/>
  <c r="R420" i="34"/>
  <c r="N420" i="34"/>
  <c r="C420" i="34"/>
  <c r="B420" i="34" s="1"/>
  <c r="H195" i="55" a="1"/>
  <c r="H195" i="55" s="1"/>
  <c r="F195" i="55" a="1"/>
  <c r="F195" i="55" s="1"/>
  <c r="A195" i="55"/>
  <c r="H240" i="55" a="1"/>
  <c r="H240" i="55" s="1"/>
  <c r="F240" i="55" a="1"/>
  <c r="F240" i="55" s="1"/>
  <c r="A240" i="55"/>
  <c r="H311" i="55" a="1"/>
  <c r="H311" i="55" s="1"/>
  <c r="F311" i="55" a="1"/>
  <c r="F311" i="55" s="1"/>
  <c r="A311" i="55"/>
  <c r="H223" i="55" a="1"/>
  <c r="H223" i="55" s="1"/>
  <c r="F223" i="55" a="1"/>
  <c r="F223" i="55" s="1"/>
  <c r="A223" i="55"/>
  <c r="H259" i="55" a="1"/>
  <c r="H259" i="55" s="1"/>
  <c r="F259" i="55" a="1"/>
  <c r="F259" i="55" s="1"/>
  <c r="A259" i="55"/>
  <c r="H315" i="55" a="1"/>
  <c r="H315" i="55" s="1"/>
  <c r="F315" i="55" a="1"/>
  <c r="F315" i="55" s="1"/>
  <c r="A315" i="55"/>
  <c r="H168" i="55" a="1"/>
  <c r="H168" i="55" s="1"/>
  <c r="F168" i="55" a="1"/>
  <c r="F168" i="55" s="1"/>
  <c r="A168" i="55"/>
  <c r="H158" i="55" a="1"/>
  <c r="H158" i="55" s="1"/>
  <c r="F158" i="55" a="1"/>
  <c r="F158" i="55" s="1"/>
  <c r="A158" i="55"/>
  <c r="H326" i="55" a="1"/>
  <c r="H326" i="55" s="1"/>
  <c r="F326" i="55" a="1"/>
  <c r="F326" i="55" s="1"/>
  <c r="A326" i="55"/>
  <c r="H172" i="55" a="1"/>
  <c r="H172" i="55" s="1"/>
  <c r="F172" i="55" a="1"/>
  <c r="F172" i="55" s="1"/>
  <c r="A172" i="55"/>
  <c r="H52" i="55" a="1"/>
  <c r="H52" i="55" s="1"/>
  <c r="F52" i="55" a="1"/>
  <c r="F52" i="55" s="1"/>
  <c r="A52" i="55"/>
  <c r="H166" i="55" a="1"/>
  <c r="H166" i="55" s="1"/>
  <c r="F166" i="55" a="1"/>
  <c r="F166" i="55" s="1"/>
  <c r="A166" i="55"/>
  <c r="H332" i="55" a="1"/>
  <c r="H332" i="55" s="1"/>
  <c r="F332" i="55" a="1"/>
  <c r="F332" i="55" s="1"/>
  <c r="A332" i="55"/>
  <c r="H251" i="55" a="1"/>
  <c r="H251" i="55" s="1"/>
  <c r="F251" i="55" a="1"/>
  <c r="F251" i="55" s="1"/>
  <c r="A251" i="55"/>
  <c r="H309" i="55" a="1"/>
  <c r="H309" i="55" s="1"/>
  <c r="F309" i="55" a="1"/>
  <c r="F309" i="55" s="1"/>
  <c r="A309" i="55"/>
  <c r="H268" i="55" a="1"/>
  <c r="H268" i="55" s="1"/>
  <c r="F268" i="55" a="1"/>
  <c r="F268" i="55" s="1"/>
  <c r="A268" i="55"/>
  <c r="H272" i="55" a="1"/>
  <c r="H272" i="55" s="1"/>
  <c r="F272" i="55" a="1"/>
  <c r="F272" i="55" s="1"/>
  <c r="A272" i="55"/>
  <c r="H275" i="55" a="1"/>
  <c r="H275" i="55" s="1"/>
  <c r="F275" i="55" a="1"/>
  <c r="F275" i="55" s="1"/>
  <c r="A275" i="55"/>
  <c r="H318" i="55" a="1"/>
  <c r="H318" i="55" s="1"/>
  <c r="F318" i="55" a="1"/>
  <c r="F318" i="55" s="1"/>
  <c r="A318" i="55"/>
  <c r="H297" i="55" a="1"/>
  <c r="H297" i="55" s="1"/>
  <c r="F297" i="55" a="1"/>
  <c r="F297" i="55" s="1"/>
  <c r="A297" i="55"/>
  <c r="H205" i="55" a="1"/>
  <c r="H205" i="55" s="1"/>
  <c r="F205" i="55" a="1"/>
  <c r="F205" i="55" s="1"/>
  <c r="A205" i="55"/>
  <c r="H202" i="55" a="1"/>
  <c r="H202" i="55" s="1"/>
  <c r="F202" i="55" a="1"/>
  <c r="F202" i="55" s="1"/>
  <c r="A202" i="55"/>
  <c r="H286" i="55" a="1"/>
  <c r="H286" i="55" s="1"/>
  <c r="F286" i="55" a="1"/>
  <c r="F286" i="55" s="1"/>
  <c r="A286" i="55"/>
  <c r="H247" i="55" a="1"/>
  <c r="H247" i="55" s="1"/>
  <c r="F247" i="55" a="1"/>
  <c r="F247" i="55" s="1"/>
  <c r="A247" i="55"/>
  <c r="H282" i="55" a="1"/>
  <c r="H282" i="55" s="1"/>
  <c r="F282" i="55" a="1"/>
  <c r="F282" i="55" s="1"/>
  <c r="A282" i="55"/>
  <c r="H300" i="55" a="1"/>
  <c r="H300" i="55" s="1"/>
  <c r="F300" i="55" a="1"/>
  <c r="F300" i="55" s="1"/>
  <c r="A300" i="55"/>
  <c r="H341" i="55" a="1"/>
  <c r="H341" i="55" s="1"/>
  <c r="F341" i="55" a="1"/>
  <c r="F341" i="55" s="1"/>
  <c r="A341" i="55"/>
  <c r="H250" i="55" a="1"/>
  <c r="H250" i="55" s="1"/>
  <c r="F250" i="55" a="1"/>
  <c r="F250" i="55" s="1"/>
  <c r="A250" i="55"/>
  <c r="H248" i="55" a="1"/>
  <c r="H248" i="55" s="1"/>
  <c r="F248" i="55" a="1"/>
  <c r="F248" i="55" s="1"/>
  <c r="A248" i="55"/>
  <c r="H164" i="55" a="1"/>
  <c r="H164" i="55" s="1"/>
  <c r="F164" i="55" a="1"/>
  <c r="F164" i="55" s="1"/>
  <c r="A164" i="55"/>
  <c r="H343" i="55" a="1"/>
  <c r="H343" i="55" s="1"/>
  <c r="F343" i="55" a="1"/>
  <c r="F343" i="55" s="1"/>
  <c r="A343" i="55"/>
  <c r="H290" i="55" a="1"/>
  <c r="H290" i="55" s="1"/>
  <c r="F290" i="55" a="1"/>
  <c r="F290" i="55" s="1"/>
  <c r="A290" i="55"/>
  <c r="H220" i="55" a="1"/>
  <c r="H220" i="55" s="1"/>
  <c r="F220" i="55" a="1"/>
  <c r="F220" i="55" s="1"/>
  <c r="A220" i="55"/>
  <c r="H238" i="55" a="1"/>
  <c r="H238" i="55" s="1"/>
  <c r="F238" i="55" a="1"/>
  <c r="F238" i="55" s="1"/>
  <c r="A238" i="55"/>
  <c r="H173" i="55" a="1"/>
  <c r="H173" i="55" s="1"/>
  <c r="F173" i="55" a="1"/>
  <c r="F173" i="55" s="1"/>
  <c r="A173" i="55"/>
  <c r="H183" i="55" a="1"/>
  <c r="H183" i="55" s="1"/>
  <c r="F183" i="55" a="1"/>
  <c r="F183" i="55" s="1"/>
  <c r="A183" i="55"/>
  <c r="H338" i="55" a="1"/>
  <c r="H338" i="55" s="1"/>
  <c r="F338" i="55" a="1"/>
  <c r="F338" i="55" s="1"/>
  <c r="A338" i="55"/>
  <c r="H283" i="55" a="1"/>
  <c r="H283" i="55" s="1"/>
  <c r="F283" i="55" a="1"/>
  <c r="F283" i="55" s="1"/>
  <c r="A283" i="55"/>
  <c r="H344" i="55" a="1"/>
  <c r="H344" i="55" s="1"/>
  <c r="F344" i="55" a="1"/>
  <c r="F344" i="55" s="1"/>
  <c r="A344" i="55"/>
  <c r="H342" i="55" a="1"/>
  <c r="H342" i="55" s="1"/>
  <c r="F342" i="55" a="1"/>
  <c r="F342" i="55" s="1"/>
  <c r="A342" i="55"/>
  <c r="H165" i="55" a="1"/>
  <c r="H165" i="55" s="1"/>
  <c r="F165" i="55" a="1"/>
  <c r="F165" i="55" s="1"/>
  <c r="A165" i="55"/>
  <c r="H192" i="55" a="1"/>
  <c r="H192" i="55" s="1"/>
  <c r="F192" i="55" a="1"/>
  <c r="F192" i="55" s="1"/>
  <c r="A192" i="55"/>
  <c r="H256" i="55" a="1"/>
  <c r="H256" i="55" s="1"/>
  <c r="F256" i="55" a="1"/>
  <c r="F256" i="55" s="1"/>
  <c r="A256" i="55"/>
  <c r="H157" i="55" a="1"/>
  <c r="H157" i="55" s="1"/>
  <c r="F157" i="55" a="1"/>
  <c r="F157" i="55" s="1"/>
  <c r="A157" i="55"/>
  <c r="H226" i="55" a="1"/>
  <c r="H226" i="55" s="1"/>
  <c r="F226" i="55" a="1"/>
  <c r="F226" i="55" s="1"/>
  <c r="A226" i="55"/>
  <c r="H337" i="55" a="1"/>
  <c r="H337" i="55" s="1"/>
  <c r="F337" i="55" a="1"/>
  <c r="F337" i="55" s="1"/>
  <c r="A337" i="55"/>
  <c r="H213" i="55" a="1"/>
  <c r="H213" i="55" s="1"/>
  <c r="F213" i="55" a="1"/>
  <c r="F213" i="55" s="1"/>
  <c r="A213" i="55"/>
  <c r="H151" i="55" a="1"/>
  <c r="H151" i="55" s="1"/>
  <c r="F151" i="55" a="1"/>
  <c r="F151" i="55" s="1"/>
  <c r="A151" i="55"/>
  <c r="H152" i="55" a="1"/>
  <c r="H152" i="55" s="1"/>
  <c r="F152" i="55" a="1"/>
  <c r="F152" i="55" s="1"/>
  <c r="A152" i="55"/>
  <c r="H214" i="55" a="1"/>
  <c r="H214" i="55" s="1"/>
  <c r="F214" i="55" a="1"/>
  <c r="F214" i="55" s="1"/>
  <c r="A214" i="55"/>
  <c r="H264" i="55" a="1"/>
  <c r="H264" i="55" s="1"/>
  <c r="F264" i="55" a="1"/>
  <c r="F264" i="55" s="1"/>
  <c r="A264" i="55"/>
  <c r="H242" i="55" a="1"/>
  <c r="H242" i="55" s="1"/>
  <c r="F242" i="55" a="1"/>
  <c r="F242" i="55" s="1"/>
  <c r="A242" i="55"/>
  <c r="H347" i="55" a="1"/>
  <c r="H347" i="55" s="1"/>
  <c r="F347" i="55" a="1"/>
  <c r="F347" i="55" s="1"/>
  <c r="A347" i="55"/>
  <c r="H97" i="55" a="1"/>
  <c r="H97" i="55" s="1"/>
  <c r="F97" i="55" a="1"/>
  <c r="F97" i="55" s="1"/>
  <c r="A97" i="55"/>
  <c r="H55" i="55" a="1"/>
  <c r="H55" i="55" s="1"/>
  <c r="F55" i="55" a="1"/>
  <c r="F55" i="55" s="1"/>
  <c r="A55" i="55"/>
  <c r="H150" i="55" a="1"/>
  <c r="H150" i="55" s="1"/>
  <c r="F150" i="55" a="1"/>
  <c r="F150" i="55" s="1"/>
  <c r="A150" i="55"/>
  <c r="H302" i="55" a="1"/>
  <c r="H302" i="55" s="1"/>
  <c r="F302" i="55" a="1"/>
  <c r="F302" i="55" s="1"/>
  <c r="A302" i="55"/>
  <c r="H208" i="55" a="1"/>
  <c r="H208" i="55" s="1"/>
  <c r="F208" i="55" a="1"/>
  <c r="F208" i="55" s="1"/>
  <c r="A208" i="55"/>
  <c r="H209" i="55" a="1"/>
  <c r="H209" i="55" s="1"/>
  <c r="F209" i="55" a="1"/>
  <c r="F209" i="55" s="1"/>
  <c r="A209" i="55"/>
  <c r="H196" i="55" a="1"/>
  <c r="H196" i="55" s="1"/>
  <c r="F196" i="55" a="1"/>
  <c r="F196" i="55" s="1"/>
  <c r="A196" i="55"/>
  <c r="H194" i="55" a="1"/>
  <c r="H194" i="55" s="1"/>
  <c r="F194" i="55" a="1"/>
  <c r="F194" i="55" s="1"/>
  <c r="A194" i="55"/>
  <c r="H295" i="55" a="1"/>
  <c r="H295" i="55" s="1"/>
  <c r="F295" i="55" a="1"/>
  <c r="F295" i="55" s="1"/>
  <c r="A295" i="55"/>
  <c r="H254" i="55" a="1"/>
  <c r="H254" i="55" s="1"/>
  <c r="F254" i="55" a="1"/>
  <c r="F254" i="55" s="1"/>
  <c r="A254" i="55"/>
  <c r="H257" i="55" a="1"/>
  <c r="H257" i="55" s="1"/>
  <c r="F257" i="55" a="1"/>
  <c r="F257" i="55" s="1"/>
  <c r="A257" i="55"/>
  <c r="H263" i="55" a="1"/>
  <c r="H263" i="55" s="1"/>
  <c r="F263" i="55" a="1"/>
  <c r="F263" i="55" s="1"/>
  <c r="A263" i="55"/>
  <c r="H246" i="55" a="1"/>
  <c r="H246" i="55" s="1"/>
  <c r="F246" i="55" a="1"/>
  <c r="F246" i="55" s="1"/>
  <c r="A246" i="55"/>
  <c r="H285" i="55" a="1"/>
  <c r="H285" i="55" s="1"/>
  <c r="F285" i="55" a="1"/>
  <c r="F285" i="55" s="1"/>
  <c r="A285" i="55"/>
  <c r="H243" i="55" a="1"/>
  <c r="H243" i="55" s="1"/>
  <c r="F243" i="55" a="1"/>
  <c r="F243" i="55" s="1"/>
  <c r="A243" i="55"/>
  <c r="H279" i="55" a="1"/>
  <c r="H279" i="55" s="1"/>
  <c r="F279" i="55" a="1"/>
  <c r="F279" i="55" s="1"/>
  <c r="A279" i="55"/>
  <c r="H237" i="55" a="1"/>
  <c r="H237" i="55" s="1"/>
  <c r="F237" i="55" a="1"/>
  <c r="F237" i="55" s="1"/>
  <c r="A237" i="55"/>
  <c r="H236" i="55" a="1"/>
  <c r="H236" i="55" s="1"/>
  <c r="F236" i="55" a="1"/>
  <c r="F236" i="55" s="1"/>
  <c r="A236" i="55"/>
  <c r="H258" i="55" a="1"/>
  <c r="H258" i="55" s="1"/>
  <c r="F258" i="55" a="1"/>
  <c r="F258" i="55" s="1"/>
  <c r="A258" i="55"/>
  <c r="H241" i="55" a="1"/>
  <c r="H241" i="55" s="1"/>
  <c r="F241" i="55" a="1"/>
  <c r="F241" i="55" s="1"/>
  <c r="A241" i="55"/>
  <c r="H162" i="55" a="1"/>
  <c r="H162" i="55" s="1"/>
  <c r="F162" i="55" a="1"/>
  <c r="F162" i="55" s="1"/>
  <c r="A162" i="55"/>
  <c r="H210" i="55" a="1"/>
  <c r="H210" i="55" s="1"/>
  <c r="F210" i="55" a="1"/>
  <c r="F210" i="55" s="1"/>
  <c r="A210" i="55"/>
  <c r="H253" i="55" a="1"/>
  <c r="H253" i="55" s="1"/>
  <c r="F253" i="55" a="1"/>
  <c r="F253" i="55" s="1"/>
  <c r="A253" i="55"/>
  <c r="H270" i="55" a="1"/>
  <c r="H270" i="55" s="1"/>
  <c r="F270" i="55" a="1"/>
  <c r="F270" i="55" s="1"/>
  <c r="A270" i="55"/>
  <c r="H207" i="55" a="1"/>
  <c r="H207" i="55" s="1"/>
  <c r="F207" i="55" a="1"/>
  <c r="F207" i="55" s="1"/>
  <c r="A207" i="55"/>
  <c r="H267" i="55" a="1"/>
  <c r="H267" i="55" s="1"/>
  <c r="F267" i="55" a="1"/>
  <c r="F267" i="55" s="1"/>
  <c r="A267" i="55"/>
  <c r="H197" i="55" a="1"/>
  <c r="H197" i="55" s="1"/>
  <c r="F197" i="55" a="1"/>
  <c r="F197" i="55" s="1"/>
  <c r="A197" i="55"/>
  <c r="H330" i="55" a="1"/>
  <c r="H330" i="55" s="1"/>
  <c r="F330" i="55" a="1"/>
  <c r="F330" i="55" s="1"/>
  <c r="A330" i="55"/>
  <c r="H233" i="55" a="1"/>
  <c r="H233" i="55" s="1"/>
  <c r="F233" i="55" a="1"/>
  <c r="F233" i="55" s="1"/>
  <c r="A233" i="55"/>
  <c r="H325" i="55" a="1"/>
  <c r="H325" i="55" s="1"/>
  <c r="F325" i="55" a="1"/>
  <c r="F325" i="55" s="1"/>
  <c r="A325" i="55"/>
  <c r="H222" i="55" a="1"/>
  <c r="H222" i="55" s="1"/>
  <c r="F222" i="55" a="1"/>
  <c r="F222" i="55" s="1"/>
  <c r="A222" i="55"/>
  <c r="H271" i="55" a="1"/>
  <c r="H271" i="55" s="1"/>
  <c r="F271" i="55" a="1"/>
  <c r="F271" i="55" s="1"/>
  <c r="A271" i="55"/>
  <c r="H171" i="55" a="1"/>
  <c r="H171" i="55" s="1"/>
  <c r="F171" i="55" a="1"/>
  <c r="F171" i="55" s="1"/>
  <c r="A171" i="55"/>
  <c r="H328" i="55" a="1"/>
  <c r="H328" i="55" s="1"/>
  <c r="F328" i="55" a="1"/>
  <c r="F328" i="55" s="1"/>
  <c r="A328" i="55"/>
  <c r="H175" i="55" a="1"/>
  <c r="H175" i="55" s="1"/>
  <c r="F175" i="55" a="1"/>
  <c r="F175" i="55" s="1"/>
  <c r="A175" i="55"/>
  <c r="H219" i="55" a="1"/>
  <c r="H219" i="55" s="1"/>
  <c r="F219" i="55" a="1"/>
  <c r="F219" i="55" s="1"/>
  <c r="A219" i="55"/>
  <c r="H218" i="55" a="1"/>
  <c r="H218" i="55" s="1"/>
  <c r="F218" i="55" a="1"/>
  <c r="F218" i="55" s="1"/>
  <c r="A218" i="55"/>
  <c r="H321" i="55" a="1"/>
  <c r="H321" i="55" s="1"/>
  <c r="F321" i="55" a="1"/>
  <c r="F321" i="55" s="1"/>
  <c r="A321" i="55"/>
  <c r="H221" i="55" a="1"/>
  <c r="H221" i="55" s="1"/>
  <c r="F221" i="55" a="1"/>
  <c r="F221" i="55" s="1"/>
  <c r="A221" i="55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755" i="34"/>
  <c r="W764" i="34"/>
  <c r="V764" i="34"/>
  <c r="T764" i="34"/>
  <c r="S764" i="34"/>
  <c r="R764" i="34"/>
  <c r="N764" i="34"/>
  <c r="C764" i="34"/>
  <c r="B764" i="34" s="1"/>
  <c r="W763" i="34"/>
  <c r="V763" i="34"/>
  <c r="T763" i="34"/>
  <c r="S763" i="34"/>
  <c r="R763" i="34"/>
  <c r="N763" i="34"/>
  <c r="C763" i="34"/>
  <c r="B763" i="34" s="1"/>
  <c r="A763" i="34" s="1"/>
  <c r="W762" i="34"/>
  <c r="V762" i="34"/>
  <c r="T762" i="34"/>
  <c r="S762" i="34"/>
  <c r="R762" i="34"/>
  <c r="N762" i="34"/>
  <c r="C762" i="34"/>
  <c r="B762" i="34" s="1"/>
  <c r="W761" i="34"/>
  <c r="V761" i="34"/>
  <c r="T761" i="34"/>
  <c r="S761" i="34"/>
  <c r="R761" i="34"/>
  <c r="N761" i="34"/>
  <c r="C761" i="34"/>
  <c r="B761" i="34" s="1"/>
  <c r="W760" i="34"/>
  <c r="V760" i="34"/>
  <c r="T760" i="34"/>
  <c r="S760" i="34"/>
  <c r="R760" i="34"/>
  <c r="N760" i="34"/>
  <c r="C760" i="34"/>
  <c r="B760" i="34" s="1"/>
  <c r="W759" i="34"/>
  <c r="V759" i="34"/>
  <c r="T759" i="34"/>
  <c r="S759" i="34"/>
  <c r="R759" i="34"/>
  <c r="N759" i="34"/>
  <c r="C759" i="34"/>
  <c r="B759" i="34" s="1"/>
  <c r="A759" i="34" s="1"/>
  <c r="W758" i="34"/>
  <c r="V758" i="34"/>
  <c r="T758" i="34"/>
  <c r="S758" i="34"/>
  <c r="R758" i="34"/>
  <c r="N758" i="34"/>
  <c r="C758" i="34"/>
  <c r="B758" i="34" s="1"/>
  <c r="W757" i="34"/>
  <c r="V757" i="34"/>
  <c r="T757" i="34"/>
  <c r="S757" i="34"/>
  <c r="R757" i="34"/>
  <c r="N757" i="34"/>
  <c r="C757" i="34"/>
  <c r="B757" i="34" s="1"/>
  <c r="W756" i="34"/>
  <c r="V756" i="34"/>
  <c r="T756" i="34"/>
  <c r="S756" i="34"/>
  <c r="R756" i="34"/>
  <c r="N756" i="34"/>
  <c r="C756" i="34"/>
  <c r="B756" i="34" s="1"/>
  <c r="W755" i="34"/>
  <c r="V755" i="34"/>
  <c r="T755" i="34"/>
  <c r="S755" i="34"/>
  <c r="R755" i="34"/>
  <c r="N755" i="34"/>
  <c r="C755" i="34"/>
  <c r="B755" i="34" s="1"/>
  <c r="W774" i="34"/>
  <c r="V774" i="34"/>
  <c r="T774" i="34"/>
  <c r="S774" i="34"/>
  <c r="R774" i="34"/>
  <c r="N774" i="34"/>
  <c r="C774" i="34"/>
  <c r="B774" i="34" s="1"/>
  <c r="A774" i="34" s="1"/>
  <c r="W773" i="34"/>
  <c r="V773" i="34"/>
  <c r="T773" i="34"/>
  <c r="S773" i="34"/>
  <c r="R773" i="34"/>
  <c r="N773" i="34"/>
  <c r="C773" i="34"/>
  <c r="B773" i="34" s="1"/>
  <c r="W772" i="34"/>
  <c r="V772" i="34"/>
  <c r="T772" i="34"/>
  <c r="S772" i="34"/>
  <c r="R772" i="34"/>
  <c r="N772" i="34"/>
  <c r="C772" i="34"/>
  <c r="B772" i="34" s="1"/>
  <c r="A772" i="34" s="1"/>
  <c r="W771" i="34"/>
  <c r="V771" i="34"/>
  <c r="T771" i="34"/>
  <c r="S771" i="34"/>
  <c r="R771" i="34"/>
  <c r="N771" i="34"/>
  <c r="C771" i="34"/>
  <c r="B771" i="34" s="1"/>
  <c r="W770" i="34"/>
  <c r="V770" i="34"/>
  <c r="T770" i="34"/>
  <c r="S770" i="34"/>
  <c r="R770" i="34"/>
  <c r="N770" i="34"/>
  <c r="C770" i="34"/>
  <c r="B770" i="34" s="1"/>
  <c r="A770" i="34" s="1"/>
  <c r="W769" i="34"/>
  <c r="V769" i="34"/>
  <c r="T769" i="34"/>
  <c r="S769" i="34"/>
  <c r="R769" i="34"/>
  <c r="N769" i="34"/>
  <c r="C769" i="34"/>
  <c r="B769" i="34" s="1"/>
  <c r="W768" i="34"/>
  <c r="V768" i="34"/>
  <c r="T768" i="34"/>
  <c r="S768" i="34"/>
  <c r="R768" i="34"/>
  <c r="N768" i="34"/>
  <c r="C768" i="34"/>
  <c r="B768" i="34" s="1"/>
  <c r="W767" i="34"/>
  <c r="V767" i="34"/>
  <c r="T767" i="34"/>
  <c r="S767" i="34"/>
  <c r="R767" i="34"/>
  <c r="N767" i="34"/>
  <c r="C767" i="34"/>
  <c r="B767" i="34" s="1"/>
  <c r="W766" i="34"/>
  <c r="V766" i="34"/>
  <c r="T766" i="34"/>
  <c r="S766" i="34"/>
  <c r="R766" i="34"/>
  <c r="N766" i="34"/>
  <c r="C766" i="34"/>
  <c r="B766" i="34" s="1"/>
  <c r="W765" i="34"/>
  <c r="V765" i="34"/>
  <c r="T765" i="34"/>
  <c r="S765" i="34"/>
  <c r="R765" i="34"/>
  <c r="N765" i="34"/>
  <c r="C765" i="34"/>
  <c r="B765" i="34" s="1"/>
  <c r="W784" i="34"/>
  <c r="V784" i="34"/>
  <c r="T784" i="34"/>
  <c r="S784" i="34"/>
  <c r="R784" i="34"/>
  <c r="N784" i="34"/>
  <c r="C784" i="34"/>
  <c r="B784" i="34" s="1"/>
  <c r="A784" i="34" s="1"/>
  <c r="W783" i="34"/>
  <c r="V783" i="34"/>
  <c r="T783" i="34"/>
  <c r="S783" i="34"/>
  <c r="R783" i="34"/>
  <c r="N783" i="34"/>
  <c r="C783" i="34"/>
  <c r="B783" i="34" s="1"/>
  <c r="W782" i="34"/>
  <c r="V782" i="34"/>
  <c r="T782" i="34"/>
  <c r="S782" i="34"/>
  <c r="R782" i="34"/>
  <c r="N782" i="34"/>
  <c r="C782" i="34"/>
  <c r="B782" i="34" s="1"/>
  <c r="W781" i="34"/>
  <c r="V781" i="34"/>
  <c r="T781" i="34"/>
  <c r="S781" i="34"/>
  <c r="R781" i="34"/>
  <c r="N781" i="34"/>
  <c r="C781" i="34"/>
  <c r="B781" i="34" s="1"/>
  <c r="W780" i="34"/>
  <c r="V780" i="34"/>
  <c r="T780" i="34"/>
  <c r="S780" i="34"/>
  <c r="R780" i="34"/>
  <c r="N780" i="34"/>
  <c r="C780" i="34"/>
  <c r="B780" i="34" s="1"/>
  <c r="A780" i="34" s="1"/>
  <c r="W779" i="34"/>
  <c r="V779" i="34"/>
  <c r="T779" i="34"/>
  <c r="S779" i="34"/>
  <c r="R779" i="34"/>
  <c r="N779" i="34"/>
  <c r="C779" i="34"/>
  <c r="B779" i="34" s="1"/>
  <c r="W778" i="34"/>
  <c r="V778" i="34"/>
  <c r="T778" i="34"/>
  <c r="S778" i="34"/>
  <c r="R778" i="34"/>
  <c r="N778" i="34"/>
  <c r="C778" i="34"/>
  <c r="B778" i="34" s="1"/>
  <c r="W777" i="34"/>
  <c r="V777" i="34"/>
  <c r="T777" i="34"/>
  <c r="S777" i="34"/>
  <c r="R777" i="34"/>
  <c r="N777" i="34"/>
  <c r="C777" i="34"/>
  <c r="B777" i="34" s="1"/>
  <c r="W776" i="34"/>
  <c r="V776" i="34"/>
  <c r="T776" i="34"/>
  <c r="S776" i="34"/>
  <c r="R776" i="34"/>
  <c r="N776" i="34"/>
  <c r="C776" i="34"/>
  <c r="B776" i="34" s="1"/>
  <c r="W775" i="34"/>
  <c r="V775" i="34"/>
  <c r="T775" i="34"/>
  <c r="S775" i="34"/>
  <c r="R775" i="34"/>
  <c r="N775" i="34"/>
  <c r="C775" i="34"/>
  <c r="B775" i="34" s="1"/>
  <c r="W794" i="34"/>
  <c r="V794" i="34"/>
  <c r="T794" i="34"/>
  <c r="S794" i="34"/>
  <c r="R794" i="34"/>
  <c r="N794" i="34"/>
  <c r="C794" i="34"/>
  <c r="B794" i="34" s="1"/>
  <c r="W793" i="34"/>
  <c r="V793" i="34"/>
  <c r="T793" i="34"/>
  <c r="S793" i="34"/>
  <c r="R793" i="34"/>
  <c r="N793" i="34"/>
  <c r="C793" i="34"/>
  <c r="B793" i="34" s="1"/>
  <c r="W792" i="34"/>
  <c r="V792" i="34"/>
  <c r="T792" i="34"/>
  <c r="S792" i="34"/>
  <c r="R792" i="34"/>
  <c r="N792" i="34"/>
  <c r="C792" i="34"/>
  <c r="B792" i="34" s="1"/>
  <c r="W791" i="34"/>
  <c r="V791" i="34"/>
  <c r="T791" i="34"/>
  <c r="S791" i="34"/>
  <c r="R791" i="34"/>
  <c r="N791" i="34"/>
  <c r="C791" i="34"/>
  <c r="B791" i="34" s="1"/>
  <c r="A791" i="34" s="1"/>
  <c r="W790" i="34"/>
  <c r="V790" i="34"/>
  <c r="T790" i="34"/>
  <c r="S790" i="34"/>
  <c r="R790" i="34"/>
  <c r="N790" i="34"/>
  <c r="C790" i="34"/>
  <c r="B790" i="34" s="1"/>
  <c r="W789" i="34"/>
  <c r="V789" i="34"/>
  <c r="T789" i="34"/>
  <c r="S789" i="34"/>
  <c r="R789" i="34"/>
  <c r="N789" i="34"/>
  <c r="C789" i="34"/>
  <c r="B789" i="34" s="1"/>
  <c r="W788" i="34"/>
  <c r="V788" i="34"/>
  <c r="T788" i="34"/>
  <c r="S788" i="34"/>
  <c r="R788" i="34"/>
  <c r="N788" i="34"/>
  <c r="C788" i="34"/>
  <c r="B788" i="34" s="1"/>
  <c r="A788" i="34" s="1"/>
  <c r="W787" i="34"/>
  <c r="V787" i="34"/>
  <c r="T787" i="34"/>
  <c r="S787" i="34"/>
  <c r="R787" i="34"/>
  <c r="N787" i="34"/>
  <c r="C787" i="34"/>
  <c r="B787" i="34" s="1"/>
  <c r="W786" i="34"/>
  <c r="V786" i="34"/>
  <c r="T786" i="34"/>
  <c r="S786" i="34"/>
  <c r="R786" i="34"/>
  <c r="N786" i="34"/>
  <c r="C786" i="34"/>
  <c r="B786" i="34" s="1"/>
  <c r="W785" i="34"/>
  <c r="V785" i="34"/>
  <c r="T785" i="34"/>
  <c r="S785" i="34"/>
  <c r="R785" i="34"/>
  <c r="N785" i="34"/>
  <c r="C785" i="34"/>
  <c r="B785" i="34" s="1"/>
  <c r="W804" i="34"/>
  <c r="V804" i="34"/>
  <c r="T804" i="34"/>
  <c r="S804" i="34"/>
  <c r="R804" i="34"/>
  <c r="N804" i="34"/>
  <c r="C804" i="34"/>
  <c r="B804" i="34" s="1"/>
  <c r="W803" i="34"/>
  <c r="V803" i="34"/>
  <c r="T803" i="34"/>
  <c r="S803" i="34"/>
  <c r="R803" i="34"/>
  <c r="N803" i="34"/>
  <c r="C803" i="34"/>
  <c r="B803" i="34" s="1"/>
  <c r="W802" i="34"/>
  <c r="V802" i="34"/>
  <c r="T802" i="34"/>
  <c r="S802" i="34"/>
  <c r="R802" i="34"/>
  <c r="N802" i="34"/>
  <c r="C802" i="34"/>
  <c r="B802" i="34" s="1"/>
  <c r="W801" i="34"/>
  <c r="V801" i="34"/>
  <c r="T801" i="34"/>
  <c r="S801" i="34"/>
  <c r="R801" i="34"/>
  <c r="N801" i="34"/>
  <c r="C801" i="34"/>
  <c r="B801" i="34" s="1"/>
  <c r="W800" i="34"/>
  <c r="V800" i="34"/>
  <c r="T800" i="34"/>
  <c r="S800" i="34"/>
  <c r="R800" i="34"/>
  <c r="N800" i="34"/>
  <c r="C800" i="34"/>
  <c r="B800" i="34" s="1"/>
  <c r="W799" i="34"/>
  <c r="V799" i="34"/>
  <c r="T799" i="34"/>
  <c r="S799" i="34"/>
  <c r="R799" i="34"/>
  <c r="N799" i="34"/>
  <c r="C799" i="34"/>
  <c r="B799" i="34" s="1"/>
  <c r="W798" i="34"/>
  <c r="V798" i="34"/>
  <c r="T798" i="34"/>
  <c r="S798" i="34"/>
  <c r="R798" i="34"/>
  <c r="N798" i="34"/>
  <c r="C798" i="34"/>
  <c r="B798" i="34" s="1"/>
  <c r="W797" i="34"/>
  <c r="V797" i="34"/>
  <c r="T797" i="34"/>
  <c r="S797" i="34"/>
  <c r="R797" i="34"/>
  <c r="N797" i="34"/>
  <c r="C797" i="34"/>
  <c r="B797" i="34" s="1"/>
  <c r="W796" i="34"/>
  <c r="V796" i="34"/>
  <c r="T796" i="34"/>
  <c r="S796" i="34"/>
  <c r="R796" i="34"/>
  <c r="N796" i="34"/>
  <c r="C796" i="34"/>
  <c r="B796" i="34" s="1"/>
  <c r="W795" i="34"/>
  <c r="V795" i="34"/>
  <c r="T795" i="34"/>
  <c r="S795" i="34"/>
  <c r="R795" i="34"/>
  <c r="N795" i="34"/>
  <c r="C795" i="34"/>
  <c r="B795" i="34" s="1"/>
  <c r="A795" i="34" s="1"/>
  <c r="W814" i="34"/>
  <c r="V814" i="34"/>
  <c r="T814" i="34"/>
  <c r="S814" i="34"/>
  <c r="R814" i="34"/>
  <c r="N814" i="34"/>
  <c r="C814" i="34"/>
  <c r="B814" i="34" s="1"/>
  <c r="W813" i="34"/>
  <c r="V813" i="34"/>
  <c r="T813" i="34"/>
  <c r="S813" i="34"/>
  <c r="R813" i="34"/>
  <c r="N813" i="34"/>
  <c r="C813" i="34"/>
  <c r="B813" i="34" s="1"/>
  <c r="W812" i="34"/>
  <c r="V812" i="34"/>
  <c r="T812" i="34"/>
  <c r="S812" i="34"/>
  <c r="R812" i="34"/>
  <c r="N812" i="34"/>
  <c r="C812" i="34"/>
  <c r="B812" i="34" s="1"/>
  <c r="W811" i="34"/>
  <c r="V811" i="34"/>
  <c r="T811" i="34"/>
  <c r="S811" i="34"/>
  <c r="R811" i="34"/>
  <c r="N811" i="34"/>
  <c r="C811" i="34"/>
  <c r="B811" i="34" s="1"/>
  <c r="W810" i="34"/>
  <c r="V810" i="34"/>
  <c r="T810" i="34"/>
  <c r="S810" i="34"/>
  <c r="R810" i="34"/>
  <c r="N810" i="34"/>
  <c r="C810" i="34"/>
  <c r="B810" i="34" s="1"/>
  <c r="W809" i="34"/>
  <c r="V809" i="34"/>
  <c r="T809" i="34"/>
  <c r="S809" i="34"/>
  <c r="R809" i="34"/>
  <c r="N809" i="34"/>
  <c r="C809" i="34"/>
  <c r="B809" i="34" s="1"/>
  <c r="A809" i="34" s="1"/>
  <c r="W808" i="34"/>
  <c r="V808" i="34"/>
  <c r="T808" i="34"/>
  <c r="S808" i="34"/>
  <c r="R808" i="34"/>
  <c r="N808" i="34"/>
  <c r="C808" i="34"/>
  <c r="B808" i="34" s="1"/>
  <c r="W807" i="34"/>
  <c r="V807" i="34"/>
  <c r="T807" i="34"/>
  <c r="S807" i="34"/>
  <c r="R807" i="34"/>
  <c r="N807" i="34"/>
  <c r="C807" i="34"/>
  <c r="B807" i="34" s="1"/>
  <c r="W806" i="34"/>
  <c r="V806" i="34"/>
  <c r="T806" i="34"/>
  <c r="S806" i="34"/>
  <c r="R806" i="34"/>
  <c r="N806" i="34"/>
  <c r="C806" i="34"/>
  <c r="B806" i="34" s="1"/>
  <c r="W805" i="34"/>
  <c r="V805" i="34"/>
  <c r="T805" i="34"/>
  <c r="S805" i="34"/>
  <c r="R805" i="34"/>
  <c r="N805" i="34"/>
  <c r="C805" i="34"/>
  <c r="B805" i="34" s="1"/>
  <c r="W824" i="34"/>
  <c r="V824" i="34"/>
  <c r="T824" i="34"/>
  <c r="S824" i="34"/>
  <c r="R824" i="34"/>
  <c r="N824" i="34"/>
  <c r="C824" i="34"/>
  <c r="B824" i="34" s="1"/>
  <c r="W823" i="34"/>
  <c r="V823" i="34"/>
  <c r="T823" i="34"/>
  <c r="S823" i="34"/>
  <c r="R823" i="34"/>
  <c r="N823" i="34"/>
  <c r="C823" i="34"/>
  <c r="B823" i="34" s="1"/>
  <c r="W822" i="34"/>
  <c r="V822" i="34"/>
  <c r="T822" i="34"/>
  <c r="S822" i="34"/>
  <c r="R822" i="34"/>
  <c r="N822" i="34"/>
  <c r="C822" i="34"/>
  <c r="B822" i="34" s="1"/>
  <c r="W821" i="34"/>
  <c r="V821" i="34"/>
  <c r="T821" i="34"/>
  <c r="S821" i="34"/>
  <c r="R821" i="34"/>
  <c r="N821" i="34"/>
  <c r="C821" i="34"/>
  <c r="B821" i="34" s="1"/>
  <c r="W820" i="34"/>
  <c r="V820" i="34"/>
  <c r="T820" i="34"/>
  <c r="S820" i="34"/>
  <c r="R820" i="34"/>
  <c r="N820" i="34"/>
  <c r="C820" i="34"/>
  <c r="B820" i="34" s="1"/>
  <c r="W819" i="34"/>
  <c r="V819" i="34"/>
  <c r="T819" i="34"/>
  <c r="S819" i="34"/>
  <c r="R819" i="34"/>
  <c r="N819" i="34"/>
  <c r="C819" i="34"/>
  <c r="B819" i="34" s="1"/>
  <c r="W818" i="34"/>
  <c r="V818" i="34"/>
  <c r="T818" i="34"/>
  <c r="S818" i="34"/>
  <c r="R818" i="34"/>
  <c r="N818" i="34"/>
  <c r="C818" i="34"/>
  <c r="B818" i="34" s="1"/>
  <c r="W817" i="34"/>
  <c r="V817" i="34"/>
  <c r="T817" i="34"/>
  <c r="S817" i="34"/>
  <c r="R817" i="34"/>
  <c r="N817" i="34"/>
  <c r="C817" i="34"/>
  <c r="B817" i="34" s="1"/>
  <c r="W816" i="34"/>
  <c r="V816" i="34"/>
  <c r="T816" i="34"/>
  <c r="S816" i="34"/>
  <c r="R816" i="34"/>
  <c r="N816" i="34"/>
  <c r="C816" i="34"/>
  <c r="B816" i="34" s="1"/>
  <c r="W815" i="34"/>
  <c r="V815" i="34"/>
  <c r="T815" i="34"/>
  <c r="S815" i="34"/>
  <c r="R815" i="34"/>
  <c r="N815" i="34"/>
  <c r="C815" i="34"/>
  <c r="B815" i="34" s="1"/>
  <c r="W833" i="34"/>
  <c r="V833" i="34"/>
  <c r="T833" i="34"/>
  <c r="S833" i="34"/>
  <c r="R833" i="34"/>
  <c r="N833" i="34"/>
  <c r="C833" i="34"/>
  <c r="B833" i="34" s="1"/>
  <c r="A833" i="34" s="1"/>
  <c r="W832" i="34"/>
  <c r="V832" i="34"/>
  <c r="T832" i="34"/>
  <c r="S832" i="34"/>
  <c r="R832" i="34"/>
  <c r="N832" i="34"/>
  <c r="C832" i="34"/>
  <c r="B832" i="34" s="1"/>
  <c r="W831" i="34"/>
  <c r="V831" i="34"/>
  <c r="T831" i="34"/>
  <c r="S831" i="34"/>
  <c r="R831" i="34"/>
  <c r="N831" i="34"/>
  <c r="C831" i="34"/>
  <c r="B831" i="34" s="1"/>
  <c r="W830" i="34"/>
  <c r="V830" i="34"/>
  <c r="T830" i="34"/>
  <c r="S830" i="34"/>
  <c r="R830" i="34"/>
  <c r="N830" i="34"/>
  <c r="C830" i="34"/>
  <c r="B830" i="34" s="1"/>
  <c r="W829" i="34"/>
  <c r="V829" i="34"/>
  <c r="T829" i="34"/>
  <c r="S829" i="34"/>
  <c r="R829" i="34"/>
  <c r="N829" i="34"/>
  <c r="C829" i="34"/>
  <c r="B829" i="34" s="1"/>
  <c r="W828" i="34"/>
  <c r="V828" i="34"/>
  <c r="T828" i="34"/>
  <c r="S828" i="34"/>
  <c r="R828" i="34"/>
  <c r="N828" i="34"/>
  <c r="C828" i="34"/>
  <c r="B828" i="34" s="1"/>
  <c r="W827" i="34"/>
  <c r="V827" i="34"/>
  <c r="T827" i="34"/>
  <c r="S827" i="34"/>
  <c r="R827" i="34"/>
  <c r="N827" i="34"/>
  <c r="C827" i="34"/>
  <c r="B827" i="34" s="1"/>
  <c r="W826" i="34"/>
  <c r="V826" i="34"/>
  <c r="T826" i="34"/>
  <c r="S826" i="34"/>
  <c r="R826" i="34"/>
  <c r="N826" i="34"/>
  <c r="C826" i="34"/>
  <c r="B826" i="34" s="1"/>
  <c r="W825" i="34"/>
  <c r="V825" i="34"/>
  <c r="T825" i="34"/>
  <c r="S825" i="34"/>
  <c r="R825" i="34"/>
  <c r="N825" i="34"/>
  <c r="C825" i="34"/>
  <c r="B825" i="34" s="1"/>
  <c r="W877" i="34"/>
  <c r="V877" i="34"/>
  <c r="T877" i="34"/>
  <c r="S877" i="34"/>
  <c r="R877" i="34"/>
  <c r="N877" i="34"/>
  <c r="K877" i="34"/>
  <c r="C877" i="34"/>
  <c r="B877" i="34" s="1"/>
  <c r="A877" i="34" s="1"/>
  <c r="H160" i="55" a="1"/>
  <c r="H160" i="55" s="1"/>
  <c r="F160" i="55" a="1"/>
  <c r="F160" i="55" s="1"/>
  <c r="A160" i="55"/>
  <c r="H174" i="55" a="1"/>
  <c r="H174" i="55" s="1"/>
  <c r="F174" i="55" a="1"/>
  <c r="F174" i="55" s="1"/>
  <c r="A174" i="55"/>
  <c r="H187" i="55" a="1"/>
  <c r="H187" i="55" s="1"/>
  <c r="F187" i="55" a="1"/>
  <c r="F187" i="55" s="1"/>
  <c r="A187" i="55"/>
  <c r="H232" i="55" a="1"/>
  <c r="H232" i="55" s="1"/>
  <c r="F232" i="55" a="1"/>
  <c r="F232" i="55" s="1"/>
  <c r="A232" i="55"/>
  <c r="H170" i="55" a="1"/>
  <c r="H170" i="55" s="1"/>
  <c r="F170" i="55" a="1"/>
  <c r="F170" i="55" s="1"/>
  <c r="A170" i="55"/>
  <c r="H178" i="55" a="1"/>
  <c r="H178" i="55" s="1"/>
  <c r="F178" i="55" a="1"/>
  <c r="F178" i="55" s="1"/>
  <c r="A178" i="55"/>
  <c r="H177" i="55" a="1"/>
  <c r="H177" i="55" s="1"/>
  <c r="F177" i="55" a="1"/>
  <c r="F177" i="55" s="1"/>
  <c r="A177" i="55"/>
  <c r="H155" i="55" a="1"/>
  <c r="H155" i="55" s="1"/>
  <c r="F155" i="55" a="1"/>
  <c r="F155" i="55" s="1"/>
  <c r="A155" i="55"/>
  <c r="H176" i="55" a="1"/>
  <c r="H176" i="55" s="1"/>
  <c r="F176" i="55" a="1"/>
  <c r="F176" i="55" s="1"/>
  <c r="A176" i="55"/>
  <c r="H185" i="55" a="1"/>
  <c r="H185" i="55" s="1"/>
  <c r="F185" i="55" a="1"/>
  <c r="F185" i="55" s="1"/>
  <c r="A185" i="55"/>
  <c r="H179" i="55" a="1"/>
  <c r="H179" i="55" s="1"/>
  <c r="F179" i="55" a="1"/>
  <c r="F179" i="55" s="1"/>
  <c r="A179" i="55"/>
  <c r="H287" i="55" a="1"/>
  <c r="H287" i="55" s="1"/>
  <c r="F287" i="55" a="1"/>
  <c r="F287" i="55" s="1"/>
  <c r="A287" i="55"/>
  <c r="H280" i="55" a="1"/>
  <c r="H280" i="55" s="1"/>
  <c r="F280" i="55" a="1"/>
  <c r="F280" i="55" s="1"/>
  <c r="A280" i="55"/>
  <c r="H182" i="55" a="1"/>
  <c r="H182" i="55" s="1"/>
  <c r="F182" i="55" a="1"/>
  <c r="F182" i="55" s="1"/>
  <c r="A182" i="55"/>
  <c r="H249" i="55" a="1"/>
  <c r="H249" i="55" s="1"/>
  <c r="F249" i="55" a="1"/>
  <c r="F249" i="55" s="1"/>
  <c r="A249" i="55"/>
  <c r="H320" i="55" a="1"/>
  <c r="H320" i="55" s="1"/>
  <c r="F320" i="55" a="1"/>
  <c r="F320" i="55" s="1"/>
  <c r="A320" i="55"/>
  <c r="H278" i="55" a="1"/>
  <c r="H278" i="55" s="1"/>
  <c r="F278" i="55" a="1"/>
  <c r="F278" i="55" s="1"/>
  <c r="A278" i="55"/>
  <c r="H191" i="55" a="1"/>
  <c r="H191" i="55" s="1"/>
  <c r="F191" i="55" a="1"/>
  <c r="F191" i="55" s="1"/>
  <c r="A191" i="55"/>
  <c r="H288" i="55" a="1"/>
  <c r="H288" i="55" s="1"/>
  <c r="F288" i="55" a="1"/>
  <c r="F288" i="55" s="1"/>
  <c r="A288" i="55"/>
  <c r="H244" i="55" a="1"/>
  <c r="H244" i="55" s="1"/>
  <c r="F244" i="55" a="1"/>
  <c r="F244" i="55" s="1"/>
  <c r="A244" i="55"/>
  <c r="H329" i="55" a="1"/>
  <c r="H329" i="55" s="1"/>
  <c r="F329" i="55" a="1"/>
  <c r="F329" i="55" s="1"/>
  <c r="A329" i="55"/>
  <c r="H310" i="55" a="1"/>
  <c r="H310" i="55" s="1"/>
  <c r="F310" i="55" a="1"/>
  <c r="F310" i="55" s="1"/>
  <c r="A310" i="55"/>
  <c r="H314" i="55" a="1"/>
  <c r="H314" i="55" s="1"/>
  <c r="F314" i="55" a="1"/>
  <c r="F314" i="55" s="1"/>
  <c r="A314" i="55"/>
  <c r="H200" i="55" a="1"/>
  <c r="H200" i="55" s="1"/>
  <c r="F200" i="55" a="1"/>
  <c r="F200" i="55" s="1"/>
  <c r="A200" i="55"/>
  <c r="H324" i="55" a="1"/>
  <c r="H324" i="55" s="1"/>
  <c r="F324" i="55" a="1"/>
  <c r="F324" i="55" s="1"/>
  <c r="A324" i="55"/>
  <c r="H231" i="55" a="1"/>
  <c r="H231" i="55" s="1"/>
  <c r="F231" i="55" a="1"/>
  <c r="F231" i="55" s="1"/>
  <c r="A231" i="55"/>
  <c r="H199" i="55" a="1"/>
  <c r="H199" i="55" s="1"/>
  <c r="F199" i="55" a="1"/>
  <c r="F199" i="55" s="1"/>
  <c r="A199" i="55"/>
  <c r="H211" i="55" a="1"/>
  <c r="H211" i="55" s="1"/>
  <c r="F211" i="55" a="1"/>
  <c r="F211" i="55" s="1"/>
  <c r="A211" i="55"/>
  <c r="H198" i="55" a="1"/>
  <c r="H198" i="55" s="1"/>
  <c r="F198" i="55" a="1"/>
  <c r="F198" i="55" s="1"/>
  <c r="A198" i="55"/>
  <c r="H215" i="55" a="1"/>
  <c r="H215" i="55" s="1"/>
  <c r="F215" i="55" a="1"/>
  <c r="F215" i="55" s="1"/>
  <c r="A215" i="55"/>
  <c r="H291" i="55" a="1"/>
  <c r="H291" i="55" s="1"/>
  <c r="F291" i="55" a="1"/>
  <c r="F291" i="55" s="1"/>
  <c r="A291" i="55"/>
  <c r="H225" i="55" a="1"/>
  <c r="H225" i="55" s="1"/>
  <c r="F225" i="55" a="1"/>
  <c r="F225" i="55" s="1"/>
  <c r="A225" i="55"/>
  <c r="H212" i="55" a="1"/>
  <c r="H212" i="55" s="1"/>
  <c r="F212" i="55" a="1"/>
  <c r="F212" i="55" s="1"/>
  <c r="A212" i="55"/>
  <c r="H261" i="55" a="1"/>
  <c r="H261" i="55" s="1"/>
  <c r="F261" i="55" a="1"/>
  <c r="F261" i="55" s="1"/>
  <c r="A261" i="55"/>
  <c r="H262" i="55" a="1"/>
  <c r="H262" i="55" s="1"/>
  <c r="F262" i="55" a="1"/>
  <c r="F262" i="55" s="1"/>
  <c r="A262" i="55"/>
  <c r="H322" i="55" a="1"/>
  <c r="H322" i="55" s="1"/>
  <c r="F322" i="55" a="1"/>
  <c r="F322" i="55" s="1"/>
  <c r="A322" i="55"/>
  <c r="H312" i="55" a="1"/>
  <c r="H312" i="55" s="1"/>
  <c r="F312" i="55" a="1"/>
  <c r="F312" i="55" s="1"/>
  <c r="A312" i="55"/>
  <c r="H181" i="55" a="1"/>
  <c r="H181" i="55" s="1"/>
  <c r="F181" i="55" a="1"/>
  <c r="F181" i="55" s="1"/>
  <c r="A181" i="55"/>
  <c r="H316" i="55" a="1"/>
  <c r="H316" i="55" s="1"/>
  <c r="F316" i="55" a="1"/>
  <c r="F316" i="55" s="1"/>
  <c r="A316" i="55"/>
  <c r="H306" i="55" a="1"/>
  <c r="H306" i="55" s="1"/>
  <c r="F306" i="55" a="1"/>
  <c r="F306" i="55" s="1"/>
  <c r="A306" i="55"/>
  <c r="H273" i="55" a="1"/>
  <c r="H273" i="55" s="1"/>
  <c r="F273" i="55" a="1"/>
  <c r="F273" i="55" s="1"/>
  <c r="A273" i="55"/>
  <c r="H334" i="55" a="1"/>
  <c r="H334" i="55" s="1"/>
  <c r="F334" i="55" a="1"/>
  <c r="F334" i="55" s="1"/>
  <c r="A334" i="55"/>
  <c r="H289" i="55" a="1"/>
  <c r="H289" i="55" s="1"/>
  <c r="F289" i="55" a="1"/>
  <c r="F289" i="55" s="1"/>
  <c r="A289" i="55"/>
  <c r="H269" i="55" a="1"/>
  <c r="H269" i="55" s="1"/>
  <c r="F269" i="55" a="1"/>
  <c r="F269" i="55" s="1"/>
  <c r="A269" i="55"/>
  <c r="H274" i="55" a="1"/>
  <c r="H274" i="55" s="1"/>
  <c r="F274" i="55" a="1"/>
  <c r="F274" i="55" s="1"/>
  <c r="A274" i="55"/>
  <c r="H235" i="55" a="1"/>
  <c r="H235" i="55" s="1"/>
  <c r="F235" i="55" a="1"/>
  <c r="F235" i="55" s="1"/>
  <c r="A235" i="55"/>
  <c r="H169" i="55" a="1"/>
  <c r="H169" i="55" s="1"/>
  <c r="F169" i="55" a="1"/>
  <c r="F169" i="55" s="1"/>
  <c r="A169" i="55"/>
  <c r="H345" i="55" a="1"/>
  <c r="H345" i="55" s="1"/>
  <c r="F345" i="55" a="1"/>
  <c r="F345" i="55" s="1"/>
  <c r="A345" i="55"/>
  <c r="H313" i="55" a="1"/>
  <c r="H313" i="55" s="1"/>
  <c r="F313" i="55" a="1"/>
  <c r="F313" i="55" s="1"/>
  <c r="A313" i="55"/>
  <c r="H327" i="55" a="1"/>
  <c r="H327" i="55" s="1"/>
  <c r="F327" i="55" a="1"/>
  <c r="F327" i="55" s="1"/>
  <c r="A327" i="55"/>
  <c r="H189" i="55" a="1"/>
  <c r="H189" i="55" s="1"/>
  <c r="F189" i="55" a="1"/>
  <c r="F189" i="55" s="1"/>
  <c r="A189" i="55"/>
  <c r="H284" i="55" a="1"/>
  <c r="H284" i="55" s="1"/>
  <c r="F284" i="55" a="1"/>
  <c r="F284" i="55" s="1"/>
  <c r="A284" i="55"/>
  <c r="A266" i="55"/>
  <c r="F266" i="55" a="1"/>
  <c r="F266" i="55" s="1"/>
  <c r="H266" i="55" a="1"/>
  <c r="H266" i="55" s="1"/>
  <c r="A252" i="55"/>
  <c r="F252" i="55" a="1"/>
  <c r="F252" i="55" s="1"/>
  <c r="H252" i="55" a="1"/>
  <c r="H252" i="55" s="1"/>
  <c r="A217" i="55"/>
  <c r="F217" i="55" a="1"/>
  <c r="F217" i="55" s="1"/>
  <c r="H217" i="55" a="1"/>
  <c r="H217" i="55" s="1"/>
  <c r="A224" i="55"/>
  <c r="F224" i="55" a="1"/>
  <c r="F224" i="55" s="1"/>
  <c r="H224" i="55" a="1"/>
  <c r="H224" i="55" s="1"/>
  <c r="A239" i="55"/>
  <c r="F239" i="55" a="1"/>
  <c r="F239" i="55" s="1"/>
  <c r="H239" i="55" a="1"/>
  <c r="H239" i="55" s="1"/>
  <c r="A216" i="55"/>
  <c r="F216" i="55" a="1"/>
  <c r="F216" i="55" s="1"/>
  <c r="H216" i="55" a="1"/>
  <c r="H216" i="55" s="1"/>
  <c r="A180" i="55"/>
  <c r="F180" i="55" a="1"/>
  <c r="F180" i="55" s="1"/>
  <c r="H180" i="55" a="1"/>
  <c r="H180" i="55" s="1"/>
  <c r="A156" i="55"/>
  <c r="F156" i="55" a="1"/>
  <c r="F156" i="55" s="1"/>
  <c r="H156" i="55" a="1"/>
  <c r="H156" i="55" s="1"/>
  <c r="A281" i="55"/>
  <c r="F281" i="55" a="1"/>
  <c r="F281" i="55" s="1"/>
  <c r="H281" i="55" a="1"/>
  <c r="H281" i="55" s="1"/>
  <c r="A186" i="55"/>
  <c r="F186" i="55" a="1"/>
  <c r="F186" i="55" s="1"/>
  <c r="H186" i="55" a="1"/>
  <c r="H186" i="55" s="1"/>
  <c r="A276" i="55"/>
  <c r="F276" i="55" a="1"/>
  <c r="F276" i="55" s="1"/>
  <c r="H276" i="55" a="1"/>
  <c r="H276" i="55" s="1"/>
  <c r="A190" i="55"/>
  <c r="F190" i="55" a="1"/>
  <c r="F190" i="55" s="1"/>
  <c r="H190" i="55" a="1"/>
  <c r="H190" i="55" s="1"/>
  <c r="A277" i="55"/>
  <c r="F277" i="55" a="1"/>
  <c r="F277" i="55" s="1"/>
  <c r="H277" i="55" a="1"/>
  <c r="H277" i="55" s="1"/>
  <c r="A193" i="55"/>
  <c r="F193" i="55" a="1"/>
  <c r="F193" i="55" s="1"/>
  <c r="H193" i="55" a="1"/>
  <c r="H193" i="55" s="1"/>
  <c r="A319" i="55"/>
  <c r="F319" i="55" a="1"/>
  <c r="F319" i="55" s="1"/>
  <c r="H319" i="55" a="1"/>
  <c r="H319" i="55" s="1"/>
  <c r="A203" i="55"/>
  <c r="F203" i="55" a="1"/>
  <c r="F203" i="55" s="1"/>
  <c r="H203" i="55" a="1"/>
  <c r="H203" i="55" s="1"/>
  <c r="A323" i="55"/>
  <c r="F323" i="55" a="1"/>
  <c r="F323" i="55" s="1"/>
  <c r="H323" i="55" a="1"/>
  <c r="H323" i="55" s="1"/>
  <c r="A340" i="55"/>
  <c r="F340" i="55" a="1"/>
  <c r="F340" i="55" s="1"/>
  <c r="H340" i="55" a="1"/>
  <c r="H340" i="55" s="1"/>
  <c r="A307" i="55"/>
  <c r="F307" i="55" a="1"/>
  <c r="F307" i="55" s="1"/>
  <c r="H307" i="55" a="1"/>
  <c r="H307" i="55" s="1"/>
  <c r="A188" i="55"/>
  <c r="F188" i="55" a="1"/>
  <c r="F188" i="55" s="1"/>
  <c r="H188" i="55" a="1"/>
  <c r="H188" i="55" s="1"/>
  <c r="A184" i="55"/>
  <c r="F184" i="55" a="1"/>
  <c r="F184" i="55" s="1"/>
  <c r="H184" i="55" a="1"/>
  <c r="H184" i="55" s="1"/>
  <c r="A265" i="55"/>
  <c r="F265" i="55" a="1"/>
  <c r="F265" i="55" s="1"/>
  <c r="H265" i="55" a="1"/>
  <c r="H265" i="55" s="1"/>
  <c r="A159" i="55"/>
  <c r="F159" i="55" a="1"/>
  <c r="F159" i="55" s="1"/>
  <c r="H159" i="55" a="1"/>
  <c r="H159" i="55" s="1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W739" i="34"/>
  <c r="V739" i="34"/>
  <c r="T739" i="34"/>
  <c r="S739" i="34"/>
  <c r="R739" i="34"/>
  <c r="N739" i="34"/>
  <c r="C739" i="34"/>
  <c r="B739" i="34" s="1"/>
  <c r="W738" i="34"/>
  <c r="V738" i="34"/>
  <c r="T738" i="34"/>
  <c r="S738" i="34"/>
  <c r="R738" i="34"/>
  <c r="N738" i="34"/>
  <c r="C738" i="34"/>
  <c r="B738" i="34" s="1"/>
  <c r="W737" i="34"/>
  <c r="V737" i="34"/>
  <c r="T737" i="34"/>
  <c r="S737" i="34"/>
  <c r="R737" i="34"/>
  <c r="N737" i="34"/>
  <c r="C737" i="34"/>
  <c r="B737" i="34" s="1"/>
  <c r="W736" i="34"/>
  <c r="V736" i="34"/>
  <c r="T736" i="34"/>
  <c r="S736" i="34"/>
  <c r="R736" i="34"/>
  <c r="N736" i="34"/>
  <c r="C736" i="34"/>
  <c r="B736" i="34" s="1"/>
  <c r="A736" i="34" s="1"/>
  <c r="W735" i="34"/>
  <c r="V735" i="34"/>
  <c r="T735" i="34"/>
  <c r="S735" i="34"/>
  <c r="R735" i="34"/>
  <c r="N735" i="34"/>
  <c r="C735" i="34"/>
  <c r="B735" i="34" s="1"/>
  <c r="A735" i="34" s="1"/>
  <c r="W734" i="34"/>
  <c r="V734" i="34"/>
  <c r="T734" i="34"/>
  <c r="S734" i="34"/>
  <c r="R734" i="34"/>
  <c r="N734" i="34"/>
  <c r="C734" i="34"/>
  <c r="B734" i="34" s="1"/>
  <c r="W733" i="34"/>
  <c r="V733" i="34"/>
  <c r="T733" i="34"/>
  <c r="S733" i="34"/>
  <c r="R733" i="34"/>
  <c r="N733" i="34"/>
  <c r="C733" i="34"/>
  <c r="B733" i="34" s="1"/>
  <c r="W732" i="34"/>
  <c r="V732" i="34"/>
  <c r="T732" i="34"/>
  <c r="S732" i="34"/>
  <c r="R732" i="34"/>
  <c r="N732" i="34"/>
  <c r="C732" i="34"/>
  <c r="B732" i="34" s="1"/>
  <c r="W731" i="34"/>
  <c r="V731" i="34"/>
  <c r="T731" i="34"/>
  <c r="S731" i="34"/>
  <c r="R731" i="34"/>
  <c r="N731" i="34"/>
  <c r="C731" i="34"/>
  <c r="B731" i="34" s="1"/>
  <c r="W730" i="34"/>
  <c r="V730" i="34"/>
  <c r="T730" i="34"/>
  <c r="S730" i="34"/>
  <c r="R730" i="34"/>
  <c r="N730" i="34"/>
  <c r="C730" i="34"/>
  <c r="B730" i="34" s="1"/>
  <c r="W729" i="34"/>
  <c r="V729" i="34"/>
  <c r="T729" i="34"/>
  <c r="S729" i="34"/>
  <c r="R729" i="34"/>
  <c r="N729" i="34"/>
  <c r="C729" i="34"/>
  <c r="B729" i="34" s="1"/>
  <c r="W728" i="34"/>
  <c r="V728" i="34"/>
  <c r="T728" i="34"/>
  <c r="S728" i="34"/>
  <c r="R728" i="34"/>
  <c r="N728" i="34"/>
  <c r="C728" i="34"/>
  <c r="B728" i="34" s="1"/>
  <c r="W727" i="34"/>
  <c r="V727" i="34"/>
  <c r="T727" i="34"/>
  <c r="S727" i="34"/>
  <c r="R727" i="34"/>
  <c r="N727" i="34"/>
  <c r="C727" i="34"/>
  <c r="B727" i="34" s="1"/>
  <c r="W726" i="34"/>
  <c r="V726" i="34"/>
  <c r="T726" i="34"/>
  <c r="S726" i="34"/>
  <c r="R726" i="34"/>
  <c r="N726" i="34"/>
  <c r="C726" i="34"/>
  <c r="B726" i="34" s="1"/>
  <c r="W725" i="34"/>
  <c r="V725" i="34"/>
  <c r="T725" i="34"/>
  <c r="S725" i="34"/>
  <c r="R725" i="34"/>
  <c r="N725" i="34"/>
  <c r="C725" i="34"/>
  <c r="B725" i="34" s="1"/>
  <c r="W724" i="34"/>
  <c r="V724" i="34"/>
  <c r="T724" i="34"/>
  <c r="S724" i="34"/>
  <c r="R724" i="34"/>
  <c r="N724" i="34"/>
  <c r="C724" i="34"/>
  <c r="B724" i="34" s="1"/>
  <c r="W723" i="34"/>
  <c r="V723" i="34"/>
  <c r="T723" i="34"/>
  <c r="S723" i="34"/>
  <c r="R723" i="34"/>
  <c r="N723" i="34"/>
  <c r="C723" i="34"/>
  <c r="B723" i="34" s="1"/>
  <c r="W722" i="34"/>
  <c r="V722" i="34"/>
  <c r="T722" i="34"/>
  <c r="S722" i="34"/>
  <c r="R722" i="34"/>
  <c r="N722" i="34"/>
  <c r="C722" i="34"/>
  <c r="B722" i="34" s="1"/>
  <c r="W721" i="34"/>
  <c r="V721" i="34"/>
  <c r="T721" i="34"/>
  <c r="S721" i="34"/>
  <c r="R721" i="34"/>
  <c r="N721" i="34"/>
  <c r="C721" i="34"/>
  <c r="B721" i="34" s="1"/>
  <c r="W720" i="34"/>
  <c r="V720" i="34"/>
  <c r="T720" i="34"/>
  <c r="S720" i="34"/>
  <c r="R720" i="34"/>
  <c r="N720" i="34"/>
  <c r="C720" i="34"/>
  <c r="B720" i="34" s="1"/>
  <c r="W719" i="34"/>
  <c r="V719" i="34"/>
  <c r="T719" i="34"/>
  <c r="S719" i="34"/>
  <c r="R719" i="34"/>
  <c r="N719" i="34"/>
  <c r="C719" i="34"/>
  <c r="B719" i="34" s="1"/>
  <c r="W718" i="34"/>
  <c r="V718" i="34"/>
  <c r="T718" i="34"/>
  <c r="S718" i="34"/>
  <c r="R718" i="34"/>
  <c r="N718" i="34"/>
  <c r="C718" i="34"/>
  <c r="B718" i="34" s="1"/>
  <c r="W717" i="34"/>
  <c r="V717" i="34"/>
  <c r="T717" i="34"/>
  <c r="S717" i="34"/>
  <c r="R717" i="34"/>
  <c r="N717" i="34"/>
  <c r="C717" i="34"/>
  <c r="B717" i="34" s="1"/>
  <c r="W716" i="34"/>
  <c r="V716" i="34"/>
  <c r="T716" i="34"/>
  <c r="S716" i="34"/>
  <c r="R716" i="34"/>
  <c r="N716" i="34"/>
  <c r="C716" i="34"/>
  <c r="B716" i="34" s="1"/>
  <c r="W715" i="34"/>
  <c r="V715" i="34"/>
  <c r="T715" i="34"/>
  <c r="S715" i="34"/>
  <c r="R715" i="34"/>
  <c r="N715" i="34"/>
  <c r="C715" i="34"/>
  <c r="B715" i="34" s="1"/>
  <c r="W714" i="34"/>
  <c r="V714" i="34"/>
  <c r="T714" i="34"/>
  <c r="S714" i="34"/>
  <c r="R714" i="34"/>
  <c r="N714" i="34"/>
  <c r="C714" i="34"/>
  <c r="B714" i="34" s="1"/>
  <c r="W713" i="34"/>
  <c r="V713" i="34"/>
  <c r="T713" i="34"/>
  <c r="S713" i="34"/>
  <c r="R713" i="34"/>
  <c r="N713" i="34"/>
  <c r="C713" i="34"/>
  <c r="B713" i="34" s="1"/>
  <c r="W712" i="34"/>
  <c r="V712" i="34"/>
  <c r="T712" i="34"/>
  <c r="S712" i="34"/>
  <c r="R712" i="34"/>
  <c r="N712" i="34"/>
  <c r="C712" i="34"/>
  <c r="B712" i="34" s="1"/>
  <c r="W711" i="34"/>
  <c r="V711" i="34"/>
  <c r="T711" i="34"/>
  <c r="S711" i="34"/>
  <c r="R711" i="34"/>
  <c r="N711" i="34"/>
  <c r="C711" i="34"/>
  <c r="B711" i="34" s="1"/>
  <c r="W710" i="34"/>
  <c r="V710" i="34"/>
  <c r="T710" i="34"/>
  <c r="S710" i="34"/>
  <c r="R710" i="34"/>
  <c r="N710" i="34"/>
  <c r="C710" i="34"/>
  <c r="B710" i="34" s="1"/>
  <c r="W709" i="34"/>
  <c r="V709" i="34"/>
  <c r="T709" i="34"/>
  <c r="S709" i="34"/>
  <c r="R709" i="34"/>
  <c r="N709" i="34"/>
  <c r="C709" i="34"/>
  <c r="B709" i="34" s="1"/>
  <c r="W708" i="34"/>
  <c r="V708" i="34"/>
  <c r="T708" i="34"/>
  <c r="S708" i="34"/>
  <c r="R708" i="34"/>
  <c r="N708" i="34"/>
  <c r="C708" i="34"/>
  <c r="B708" i="34" s="1"/>
  <c r="A708" i="34" s="1"/>
  <c r="W707" i="34"/>
  <c r="V707" i="34"/>
  <c r="T707" i="34"/>
  <c r="S707" i="34"/>
  <c r="R707" i="34"/>
  <c r="N707" i="34"/>
  <c r="C707" i="34"/>
  <c r="B707" i="34" s="1"/>
  <c r="W706" i="34"/>
  <c r="V706" i="34"/>
  <c r="T706" i="34"/>
  <c r="S706" i="34"/>
  <c r="R706" i="34"/>
  <c r="N706" i="34"/>
  <c r="C706" i="34"/>
  <c r="B706" i="34" s="1"/>
  <c r="W705" i="34"/>
  <c r="V705" i="34"/>
  <c r="T705" i="34"/>
  <c r="S705" i="34"/>
  <c r="R705" i="34"/>
  <c r="N705" i="34"/>
  <c r="C705" i="34"/>
  <c r="B705" i="34" s="1"/>
  <c r="W704" i="34"/>
  <c r="V704" i="34"/>
  <c r="T704" i="34"/>
  <c r="S704" i="34"/>
  <c r="R704" i="34"/>
  <c r="N704" i="34"/>
  <c r="C704" i="34"/>
  <c r="B704" i="34" s="1"/>
  <c r="W703" i="34"/>
  <c r="V703" i="34"/>
  <c r="T703" i="34"/>
  <c r="S703" i="34"/>
  <c r="R703" i="34"/>
  <c r="N703" i="34"/>
  <c r="C703" i="34"/>
  <c r="B703" i="34" s="1"/>
  <c r="W702" i="34"/>
  <c r="V702" i="34"/>
  <c r="T702" i="34"/>
  <c r="S702" i="34"/>
  <c r="R702" i="34"/>
  <c r="N702" i="34"/>
  <c r="C702" i="34"/>
  <c r="B702" i="34" s="1"/>
  <c r="W701" i="34"/>
  <c r="V701" i="34"/>
  <c r="T701" i="34"/>
  <c r="S701" i="34"/>
  <c r="R701" i="34"/>
  <c r="N701" i="34"/>
  <c r="C701" i="34"/>
  <c r="B701" i="34" s="1"/>
  <c r="W700" i="34"/>
  <c r="V700" i="34"/>
  <c r="T700" i="34"/>
  <c r="S700" i="34"/>
  <c r="R700" i="34"/>
  <c r="N700" i="34"/>
  <c r="C700" i="34"/>
  <c r="B700" i="34" s="1"/>
  <c r="W699" i="34"/>
  <c r="V699" i="34"/>
  <c r="T699" i="34"/>
  <c r="S699" i="34"/>
  <c r="R699" i="34"/>
  <c r="N699" i="34"/>
  <c r="C699" i="34"/>
  <c r="B699" i="34" s="1"/>
  <c r="W698" i="34"/>
  <c r="V698" i="34"/>
  <c r="T698" i="34"/>
  <c r="S698" i="34"/>
  <c r="R698" i="34"/>
  <c r="N698" i="34"/>
  <c r="C698" i="34"/>
  <c r="B698" i="34" s="1"/>
  <c r="W697" i="34"/>
  <c r="V697" i="34"/>
  <c r="T697" i="34"/>
  <c r="S697" i="34"/>
  <c r="R697" i="34"/>
  <c r="N697" i="34"/>
  <c r="C697" i="34"/>
  <c r="B697" i="34" s="1"/>
  <c r="W696" i="34"/>
  <c r="V696" i="34"/>
  <c r="T696" i="34"/>
  <c r="S696" i="34"/>
  <c r="R696" i="34"/>
  <c r="N696" i="34"/>
  <c r="C696" i="34"/>
  <c r="B696" i="34" s="1"/>
  <c r="W695" i="34"/>
  <c r="V695" i="34"/>
  <c r="T695" i="34"/>
  <c r="S695" i="34"/>
  <c r="R695" i="34"/>
  <c r="N695" i="34"/>
  <c r="C695" i="34"/>
  <c r="B695" i="34" s="1"/>
  <c r="A695" i="34" s="1"/>
  <c r="W694" i="34"/>
  <c r="V694" i="34"/>
  <c r="T694" i="34"/>
  <c r="S694" i="34"/>
  <c r="R694" i="34"/>
  <c r="N694" i="34"/>
  <c r="C694" i="34"/>
  <c r="B694" i="34" s="1"/>
  <c r="A694" i="34" s="1"/>
  <c r="W693" i="34"/>
  <c r="V693" i="34"/>
  <c r="T693" i="34"/>
  <c r="S693" i="34"/>
  <c r="R693" i="34"/>
  <c r="N693" i="34"/>
  <c r="C693" i="34"/>
  <c r="B693" i="34" s="1"/>
  <c r="W692" i="34"/>
  <c r="V692" i="34"/>
  <c r="T692" i="34"/>
  <c r="S692" i="34"/>
  <c r="R692" i="34"/>
  <c r="N692" i="34"/>
  <c r="C692" i="34"/>
  <c r="B692" i="34" s="1"/>
  <c r="W691" i="34"/>
  <c r="V691" i="34"/>
  <c r="T691" i="34"/>
  <c r="S691" i="34"/>
  <c r="R691" i="34"/>
  <c r="N691" i="34"/>
  <c r="C691" i="34"/>
  <c r="B691" i="34" s="1"/>
  <c r="W690" i="34"/>
  <c r="V690" i="34"/>
  <c r="T690" i="34"/>
  <c r="S690" i="34"/>
  <c r="R690" i="34"/>
  <c r="N690" i="34"/>
  <c r="C690" i="34"/>
  <c r="B690" i="34" s="1"/>
  <c r="W689" i="34"/>
  <c r="V689" i="34"/>
  <c r="T689" i="34"/>
  <c r="S689" i="34"/>
  <c r="R689" i="34"/>
  <c r="N689" i="34"/>
  <c r="C689" i="34"/>
  <c r="B689" i="34" s="1"/>
  <c r="W688" i="34"/>
  <c r="V688" i="34"/>
  <c r="T688" i="34"/>
  <c r="S688" i="34"/>
  <c r="R688" i="34"/>
  <c r="N688" i="34"/>
  <c r="C688" i="34"/>
  <c r="B688" i="34" s="1"/>
  <c r="W687" i="34"/>
  <c r="V687" i="34"/>
  <c r="T687" i="34"/>
  <c r="S687" i="34"/>
  <c r="R687" i="34"/>
  <c r="N687" i="34"/>
  <c r="C687" i="34"/>
  <c r="B687" i="34" s="1"/>
  <c r="W686" i="34"/>
  <c r="V686" i="34"/>
  <c r="T686" i="34"/>
  <c r="S686" i="34"/>
  <c r="R686" i="34"/>
  <c r="N686" i="34"/>
  <c r="C686" i="34"/>
  <c r="B686" i="34" s="1"/>
  <c r="A686" i="34" s="1"/>
  <c r="W685" i="34"/>
  <c r="V685" i="34"/>
  <c r="T685" i="34"/>
  <c r="S685" i="34"/>
  <c r="R685" i="34"/>
  <c r="N685" i="34"/>
  <c r="C685" i="34"/>
  <c r="B685" i="34" s="1"/>
  <c r="W684" i="34"/>
  <c r="V684" i="34"/>
  <c r="T684" i="34"/>
  <c r="S684" i="34"/>
  <c r="R684" i="34"/>
  <c r="N684" i="34"/>
  <c r="C684" i="34"/>
  <c r="B684" i="34" s="1"/>
  <c r="W683" i="34"/>
  <c r="V683" i="34"/>
  <c r="T683" i="34"/>
  <c r="S683" i="34"/>
  <c r="R683" i="34"/>
  <c r="N683" i="34"/>
  <c r="C683" i="34"/>
  <c r="B683" i="34" s="1"/>
  <c r="W682" i="34"/>
  <c r="V682" i="34"/>
  <c r="T682" i="34"/>
  <c r="S682" i="34"/>
  <c r="R682" i="34"/>
  <c r="N682" i="34"/>
  <c r="C682" i="34"/>
  <c r="B682" i="34" s="1"/>
  <c r="W681" i="34"/>
  <c r="V681" i="34"/>
  <c r="T681" i="34"/>
  <c r="S681" i="34"/>
  <c r="R681" i="34"/>
  <c r="N681" i="34"/>
  <c r="C681" i="34"/>
  <c r="B681" i="34" s="1"/>
  <c r="W680" i="34"/>
  <c r="V680" i="34"/>
  <c r="T680" i="34"/>
  <c r="S680" i="34"/>
  <c r="R680" i="34"/>
  <c r="N680" i="34"/>
  <c r="C680" i="34"/>
  <c r="B680" i="34" s="1"/>
  <c r="W679" i="34"/>
  <c r="V679" i="34"/>
  <c r="T679" i="34"/>
  <c r="S679" i="34"/>
  <c r="R679" i="34"/>
  <c r="N679" i="34"/>
  <c r="C679" i="34"/>
  <c r="B679" i="34" s="1"/>
  <c r="W678" i="34"/>
  <c r="V678" i="34"/>
  <c r="T678" i="34"/>
  <c r="S678" i="34"/>
  <c r="R678" i="34"/>
  <c r="N678" i="34"/>
  <c r="C678" i="34"/>
  <c r="B678" i="34" s="1"/>
  <c r="W677" i="34"/>
  <c r="V677" i="34"/>
  <c r="T677" i="34"/>
  <c r="S677" i="34"/>
  <c r="R677" i="34"/>
  <c r="N677" i="34"/>
  <c r="C677" i="34"/>
  <c r="B677" i="34" s="1"/>
  <c r="W676" i="34"/>
  <c r="V676" i="34"/>
  <c r="T676" i="34"/>
  <c r="S676" i="34"/>
  <c r="R676" i="34"/>
  <c r="N676" i="34"/>
  <c r="K676" i="34"/>
  <c r="C676" i="34"/>
  <c r="B676" i="34" s="1"/>
  <c r="W745" i="34"/>
  <c r="V745" i="34"/>
  <c r="T745" i="34"/>
  <c r="S745" i="34"/>
  <c r="R745" i="34"/>
  <c r="N745" i="34"/>
  <c r="C745" i="34"/>
  <c r="B745" i="34" s="1"/>
  <c r="W744" i="34"/>
  <c r="V744" i="34"/>
  <c r="T744" i="34"/>
  <c r="S744" i="34"/>
  <c r="R744" i="34"/>
  <c r="N744" i="34"/>
  <c r="C744" i="34"/>
  <c r="B744" i="34" s="1"/>
  <c r="W743" i="34"/>
  <c r="V743" i="34"/>
  <c r="T743" i="34"/>
  <c r="S743" i="34"/>
  <c r="R743" i="34"/>
  <c r="N743" i="34"/>
  <c r="C743" i="34"/>
  <c r="B743" i="34" s="1"/>
  <c r="W742" i="34"/>
  <c r="V742" i="34"/>
  <c r="T742" i="34"/>
  <c r="S742" i="34"/>
  <c r="R742" i="34"/>
  <c r="N742" i="34"/>
  <c r="C742" i="34"/>
  <c r="B742" i="34" s="1"/>
  <c r="W741" i="34"/>
  <c r="V741" i="34"/>
  <c r="T741" i="34"/>
  <c r="S741" i="34"/>
  <c r="R741" i="34"/>
  <c r="N741" i="34"/>
  <c r="C741" i="34"/>
  <c r="B741" i="34" s="1"/>
  <c r="W740" i="34"/>
  <c r="V740" i="34"/>
  <c r="T740" i="34"/>
  <c r="S740" i="34"/>
  <c r="R740" i="34"/>
  <c r="N740" i="34"/>
  <c r="C740" i="34"/>
  <c r="B740" i="34" s="1"/>
  <c r="A230" i="55"/>
  <c r="A260" i="55"/>
  <c r="A153" i="55"/>
  <c r="A304" i="55"/>
  <c r="A201" i="55"/>
  <c r="A228" i="55"/>
  <c r="A12" i="55"/>
  <c r="A13" i="55"/>
  <c r="A14" i="55"/>
  <c r="A333" i="55"/>
  <c r="A229" i="55"/>
  <c r="A161" i="55"/>
  <c r="A35" i="55"/>
  <c r="A30" i="55"/>
  <c r="A245" i="55"/>
  <c r="A298" i="55"/>
  <c r="A163" i="55"/>
  <c r="A206" i="55"/>
  <c r="A59" i="55"/>
  <c r="A335" i="55"/>
  <c r="A301" i="55"/>
  <c r="A293" i="55"/>
  <c r="A303" i="55"/>
  <c r="A317" i="55"/>
  <c r="A296" i="55"/>
  <c r="A292" i="55"/>
  <c r="A294" i="55"/>
  <c r="A154" i="55"/>
  <c r="A136" i="55"/>
  <c r="A93" i="55"/>
  <c r="A71" i="55"/>
  <c r="A138" i="55"/>
  <c r="A104" i="55"/>
  <c r="A63" i="55"/>
  <c r="A126" i="55"/>
  <c r="A119" i="55"/>
  <c r="A74" i="55"/>
  <c r="A87" i="55"/>
  <c r="A255" i="55"/>
  <c r="A331" i="55"/>
  <c r="A339" i="55"/>
  <c r="A234" i="55"/>
  <c r="A305" i="55"/>
  <c r="A204" i="55"/>
  <c r="A308" i="55"/>
  <c r="A167" i="55"/>
  <c r="A227" i="55"/>
  <c r="A348" i="55"/>
  <c r="H298" i="55" a="1"/>
  <c r="H298" i="55" s="1"/>
  <c r="F298" i="55" a="1"/>
  <c r="F298" i="55" s="1"/>
  <c r="H245" i="55" a="1"/>
  <c r="H245" i="55" s="1"/>
  <c r="F245" i="55" a="1"/>
  <c r="F245" i="55" s="1"/>
  <c r="H30" i="55" a="1"/>
  <c r="H30" i="55" s="1"/>
  <c r="F30" i="55" a="1"/>
  <c r="F30" i="55" s="1"/>
  <c r="H35" i="55" a="1"/>
  <c r="H35" i="55" s="1"/>
  <c r="F35" i="55" a="1"/>
  <c r="F35" i="55" s="1"/>
  <c r="H161" i="55" a="1"/>
  <c r="H161" i="55" s="1"/>
  <c r="F161" i="55" a="1"/>
  <c r="F161" i="55" s="1"/>
  <c r="H229" i="55" a="1"/>
  <c r="H229" i="55" s="1"/>
  <c r="F229" i="55" a="1"/>
  <c r="F229" i="55" s="1"/>
  <c r="H333" i="55" a="1"/>
  <c r="H333" i="55" s="1"/>
  <c r="F333" i="55" a="1"/>
  <c r="F333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8" i="55" a="1"/>
  <c r="H228" i="55" s="1"/>
  <c r="F228" i="55" a="1"/>
  <c r="F228" i="55" s="1"/>
  <c r="H201" i="55" a="1"/>
  <c r="H201" i="55" s="1"/>
  <c r="F201" i="55" a="1"/>
  <c r="F201" i="55" s="1"/>
  <c r="H304" i="55" a="1"/>
  <c r="H304" i="55" s="1"/>
  <c r="F304" i="55" a="1"/>
  <c r="F304" i="55" s="1"/>
  <c r="H153" i="55" a="1"/>
  <c r="H153" i="55" s="1"/>
  <c r="F153" i="55" a="1"/>
  <c r="F153" i="55" s="1"/>
  <c r="H260" i="55" a="1"/>
  <c r="H260" i="55" s="1"/>
  <c r="F260" i="55" a="1"/>
  <c r="F260" i="55" s="1"/>
  <c r="H230" i="55" a="1"/>
  <c r="H230" i="55" s="1"/>
  <c r="F230" i="55" a="1"/>
  <c r="F230" i="55" s="1"/>
  <c r="H138" i="55" a="1"/>
  <c r="H138" i="55" s="1"/>
  <c r="F138" i="55" a="1"/>
  <c r="F138" i="55" s="1"/>
  <c r="H71" i="55" a="1"/>
  <c r="H71" i="55" s="1"/>
  <c r="F71" i="55" a="1"/>
  <c r="F71" i="55" s="1"/>
  <c r="H93" i="55" a="1"/>
  <c r="H93" i="55" s="1"/>
  <c r="F93" i="55" a="1"/>
  <c r="F93" i="55" s="1"/>
  <c r="H136" i="55" a="1"/>
  <c r="H136" i="55" s="1"/>
  <c r="F136" i="55" a="1"/>
  <c r="F136" i="55" s="1"/>
  <c r="H154" i="55" a="1"/>
  <c r="H154" i="55" s="1"/>
  <c r="F154" i="55" a="1"/>
  <c r="F154" i="55" s="1"/>
  <c r="H294" i="55" a="1"/>
  <c r="H294" i="55" s="1"/>
  <c r="F294" i="55" a="1"/>
  <c r="F294" i="55" s="1"/>
  <c r="H292" i="55" a="1"/>
  <c r="H292" i="55" s="1"/>
  <c r="F292" i="55" a="1"/>
  <c r="F292" i="55" s="1"/>
  <c r="H296" i="55" a="1"/>
  <c r="H296" i="55" s="1"/>
  <c r="F296" i="55" a="1"/>
  <c r="F296" i="55" s="1"/>
  <c r="H317" i="55" a="1"/>
  <c r="H317" i="55" s="1"/>
  <c r="F317" i="55" a="1"/>
  <c r="F317" i="55" s="1"/>
  <c r="H303" i="55" a="1"/>
  <c r="H303" i="55" s="1"/>
  <c r="F303" i="55" a="1"/>
  <c r="F303" i="55" s="1"/>
  <c r="H293" i="55" a="1"/>
  <c r="H293" i="55" s="1"/>
  <c r="F293" i="55" a="1"/>
  <c r="F293" i="55" s="1"/>
  <c r="H301" i="55" a="1"/>
  <c r="H301" i="55" s="1"/>
  <c r="F301" i="55" a="1"/>
  <c r="F301" i="55" s="1"/>
  <c r="H335" i="55" a="1"/>
  <c r="H335" i="55" s="1"/>
  <c r="F335" i="55" a="1"/>
  <c r="F335" i="55" s="1"/>
  <c r="H59" i="55" a="1"/>
  <c r="H59" i="55" s="1"/>
  <c r="F59" i="55" a="1"/>
  <c r="F59" i="55" s="1"/>
  <c r="H206" i="55" a="1"/>
  <c r="H206" i="55" s="1"/>
  <c r="F206" i="55" a="1"/>
  <c r="F206" i="55" s="1"/>
  <c r="H163" i="55" a="1"/>
  <c r="H163" i="55" s="1"/>
  <c r="F163" i="55" a="1"/>
  <c r="F163" i="55" s="1"/>
  <c r="J280" i="55"/>
  <c r="J329" i="55"/>
  <c r="J288" i="55"/>
  <c r="J320" i="55"/>
  <c r="J278" i="55"/>
  <c r="J174" i="55"/>
  <c r="J182" i="55"/>
  <c r="J176" i="55"/>
  <c r="J155" i="55"/>
  <c r="J170" i="55"/>
  <c r="J187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N16" i="34"/>
  <c r="R16" i="34"/>
  <c r="S16" i="34"/>
  <c r="T16" i="34"/>
  <c r="V16" i="34"/>
  <c r="W16" i="34"/>
  <c r="N17" i="34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68" i="34"/>
  <c r="V68" i="34"/>
  <c r="W68" i="34"/>
  <c r="N69" i="34"/>
  <c r="V69" i="34"/>
  <c r="W69" i="34"/>
  <c r="N70" i="34"/>
  <c r="V70" i="34"/>
  <c r="W70" i="34"/>
  <c r="N71" i="34"/>
  <c r="V71" i="34"/>
  <c r="W71" i="34"/>
  <c r="N72" i="34"/>
  <c r="V72" i="34"/>
  <c r="W72" i="34"/>
  <c r="N73" i="34"/>
  <c r="V73" i="34"/>
  <c r="W73" i="34"/>
  <c r="N74" i="34"/>
  <c r="V74" i="34"/>
  <c r="W74" i="34"/>
  <c r="N75" i="34"/>
  <c r="V75" i="34"/>
  <c r="W75" i="34"/>
  <c r="N76" i="34"/>
  <c r="V76" i="34"/>
  <c r="W76" i="34"/>
  <c r="N77" i="34"/>
  <c r="V77" i="34"/>
  <c r="W77" i="34"/>
  <c r="N78" i="34"/>
  <c r="V78" i="34"/>
  <c r="W78" i="34"/>
  <c r="N79" i="34"/>
  <c r="V79" i="34"/>
  <c r="W79" i="34"/>
  <c r="N80" i="34"/>
  <c r="V80" i="34"/>
  <c r="W80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V93" i="34"/>
  <c r="W93" i="34"/>
  <c r="N94" i="34"/>
  <c r="V94" i="34"/>
  <c r="W94" i="34"/>
  <c r="N95" i="34"/>
  <c r="V95" i="34"/>
  <c r="W95" i="34"/>
  <c r="N96" i="34"/>
  <c r="V96" i="34"/>
  <c r="W96" i="34"/>
  <c r="N97" i="34"/>
  <c r="V97" i="34"/>
  <c r="W97" i="34"/>
  <c r="N98" i="34"/>
  <c r="V98" i="34"/>
  <c r="W98" i="34"/>
  <c r="N99" i="34"/>
  <c r="V99" i="34"/>
  <c r="W99" i="34"/>
  <c r="N100" i="34"/>
  <c r="V100" i="34"/>
  <c r="W100" i="34"/>
  <c r="N101" i="34"/>
  <c r="V101" i="34"/>
  <c r="W101" i="34"/>
  <c r="N102" i="34"/>
  <c r="V102" i="34"/>
  <c r="W102" i="34"/>
  <c r="N103" i="34"/>
  <c r="R103" i="34"/>
  <c r="S103" i="34"/>
  <c r="T103" i="34"/>
  <c r="V103" i="34"/>
  <c r="W103" i="34"/>
  <c r="N104" i="34"/>
  <c r="V104" i="34"/>
  <c r="W104" i="34"/>
  <c r="N105" i="34"/>
  <c r="V105" i="34"/>
  <c r="W105" i="34"/>
  <c r="N106" i="34"/>
  <c r="V106" i="34"/>
  <c r="W106" i="34"/>
  <c r="N107" i="34"/>
  <c r="V107" i="34"/>
  <c r="W107" i="34"/>
  <c r="N108" i="34"/>
  <c r="V108" i="34"/>
  <c r="W108" i="34"/>
  <c r="N109" i="34"/>
  <c r="V109" i="34"/>
  <c r="W109" i="34"/>
  <c r="N110" i="34"/>
  <c r="V110" i="34"/>
  <c r="W110" i="34"/>
  <c r="N111" i="34"/>
  <c r="V111" i="34"/>
  <c r="W111" i="34"/>
  <c r="N112" i="34"/>
  <c r="V112" i="34"/>
  <c r="W112" i="34"/>
  <c r="N113" i="34"/>
  <c r="V113" i="34"/>
  <c r="W113" i="34"/>
  <c r="N114" i="34"/>
  <c r="V114" i="34"/>
  <c r="W114" i="34"/>
  <c r="N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V124" i="34"/>
  <c r="W124" i="34"/>
  <c r="N125" i="34"/>
  <c r="V125" i="34"/>
  <c r="W125" i="34"/>
  <c r="N126" i="34"/>
  <c r="V126" i="34"/>
  <c r="W126" i="34"/>
  <c r="N127" i="34"/>
  <c r="V127" i="34"/>
  <c r="W127" i="34"/>
  <c r="N128" i="34"/>
  <c r="V128" i="34"/>
  <c r="W128" i="34"/>
  <c r="N129" i="34"/>
  <c r="V129" i="34"/>
  <c r="W129" i="34"/>
  <c r="N130" i="34"/>
  <c r="V130" i="34"/>
  <c r="W130" i="34"/>
  <c r="N131" i="34"/>
  <c r="V131" i="34"/>
  <c r="W131" i="34"/>
  <c r="N132" i="34"/>
  <c r="V132" i="34"/>
  <c r="W132" i="34"/>
  <c r="N133" i="34"/>
  <c r="V133" i="34"/>
  <c r="W133" i="34"/>
  <c r="N134" i="34"/>
  <c r="V134" i="34"/>
  <c r="W134" i="34"/>
  <c r="N135" i="34"/>
  <c r="V135" i="34"/>
  <c r="W135" i="34"/>
  <c r="N136" i="34"/>
  <c r="V136" i="34"/>
  <c r="W136" i="34"/>
  <c r="N137" i="34"/>
  <c r="V137" i="34"/>
  <c r="W137" i="34"/>
  <c r="N138" i="34"/>
  <c r="V138" i="34"/>
  <c r="W138" i="34"/>
  <c r="N139" i="34"/>
  <c r="V139" i="34"/>
  <c r="W139" i="34"/>
  <c r="N140" i="34"/>
  <c r="V140" i="34"/>
  <c r="W1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834" i="34"/>
  <c r="R834" i="34"/>
  <c r="S834" i="34"/>
  <c r="T834" i="34"/>
  <c r="V834" i="34"/>
  <c r="W83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R2266" i="34"/>
  <c r="S2266" i="34"/>
  <c r="T2266" i="34"/>
  <c r="V2266" i="34"/>
  <c r="W2266" i="34"/>
  <c r="N2267" i="34"/>
  <c r="R2267" i="34"/>
  <c r="S2267" i="34"/>
  <c r="T2267" i="34"/>
  <c r="V2267" i="34"/>
  <c r="W2267" i="34"/>
  <c r="N2268" i="34"/>
  <c r="R2268" i="34"/>
  <c r="S2268" i="34"/>
  <c r="T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R2350" i="34"/>
  <c r="S2350" i="34"/>
  <c r="T2350" i="34"/>
  <c r="V2350" i="34"/>
  <c r="W2350" i="34"/>
  <c r="N2351" i="34"/>
  <c r="R2351" i="34"/>
  <c r="S2351" i="34"/>
  <c r="T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R2401" i="34"/>
  <c r="S2401" i="34"/>
  <c r="T2401" i="34"/>
  <c r="V2401" i="34"/>
  <c r="W2401" i="34"/>
  <c r="N2402" i="34"/>
  <c r="R2402" i="34"/>
  <c r="S2402" i="34"/>
  <c r="T2402" i="34"/>
  <c r="V2402" i="34"/>
  <c r="W2402" i="34"/>
  <c r="N2403" i="34"/>
  <c r="R2403" i="34"/>
  <c r="S2403" i="34"/>
  <c r="T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R2411" i="34"/>
  <c r="S2411" i="34"/>
  <c r="T2411" i="34"/>
  <c r="V2411" i="34"/>
  <c r="W2411" i="34"/>
  <c r="N2412" i="34"/>
  <c r="R2412" i="34"/>
  <c r="S2412" i="34"/>
  <c r="T2412" i="34"/>
  <c r="V2412" i="34"/>
  <c r="W2412" i="34"/>
  <c r="N2413" i="34"/>
  <c r="R2413" i="34"/>
  <c r="S2413" i="34"/>
  <c r="T2413" i="34"/>
  <c r="V2413" i="34"/>
  <c r="W2413" i="34"/>
  <c r="N2414" i="34"/>
  <c r="R2414" i="34"/>
  <c r="S2414" i="34"/>
  <c r="T2414" i="34"/>
  <c r="V2414" i="34"/>
  <c r="W2414" i="34"/>
  <c r="N2415" i="34"/>
  <c r="R2415" i="34"/>
  <c r="S2415" i="34"/>
  <c r="T2415" i="34"/>
  <c r="V2415" i="34"/>
  <c r="W2415" i="34"/>
  <c r="N2416" i="34"/>
  <c r="R2416" i="34"/>
  <c r="S2416" i="34"/>
  <c r="T2416" i="34"/>
  <c r="V2416" i="34"/>
  <c r="W2416" i="34"/>
  <c r="N2417" i="34"/>
  <c r="R2417" i="34"/>
  <c r="S2417" i="34"/>
  <c r="T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R2442" i="34"/>
  <c r="S2442" i="34"/>
  <c r="T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R2446" i="34"/>
  <c r="S2446" i="34"/>
  <c r="T2446" i="34"/>
  <c r="V2446" i="34"/>
  <c r="W2446" i="34"/>
  <c r="N2447" i="34"/>
  <c r="R2447" i="34"/>
  <c r="S2447" i="34"/>
  <c r="T2447" i="34"/>
  <c r="V2447" i="34"/>
  <c r="W2447" i="34"/>
  <c r="N2448" i="34"/>
  <c r="R2448" i="34"/>
  <c r="S2448" i="34"/>
  <c r="T2448" i="34"/>
  <c r="V2448" i="34"/>
  <c r="W2448" i="34"/>
  <c r="N2449" i="34"/>
  <c r="R2449" i="34"/>
  <c r="S2449" i="34"/>
  <c r="T2449" i="34"/>
  <c r="V2449" i="34"/>
  <c r="W2449" i="34"/>
  <c r="N2450" i="34"/>
  <c r="R2450" i="34"/>
  <c r="S2450" i="34"/>
  <c r="T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R2454" i="34"/>
  <c r="S2454" i="34"/>
  <c r="T2454" i="34"/>
  <c r="V2454" i="34"/>
  <c r="W2454" i="34"/>
  <c r="N2455" i="34"/>
  <c r="R2455" i="34"/>
  <c r="S2455" i="34"/>
  <c r="T2455" i="34"/>
  <c r="V2455" i="34"/>
  <c r="W2455" i="34"/>
  <c r="N2456" i="34"/>
  <c r="R2456" i="34"/>
  <c r="S2456" i="34"/>
  <c r="T2456" i="34"/>
  <c r="V2456" i="34"/>
  <c r="W2456" i="34"/>
  <c r="N2457" i="34"/>
  <c r="R2457" i="34"/>
  <c r="S2457" i="34"/>
  <c r="T2457" i="34"/>
  <c r="V2457" i="34"/>
  <c r="W2457" i="34"/>
  <c r="N2458" i="34"/>
  <c r="R2458" i="34"/>
  <c r="S2458" i="34"/>
  <c r="T2458" i="34"/>
  <c r="V2458" i="34"/>
  <c r="W2458" i="34"/>
  <c r="N2459" i="34"/>
  <c r="R2459" i="34"/>
  <c r="S2459" i="34"/>
  <c r="T2459" i="34"/>
  <c r="V2459" i="34"/>
  <c r="W2459" i="34"/>
  <c r="N2460" i="34"/>
  <c r="R2460" i="34"/>
  <c r="S2460" i="34"/>
  <c r="T2460" i="34"/>
  <c r="V2460" i="34"/>
  <c r="W2460" i="34"/>
  <c r="N2461" i="34"/>
  <c r="R2461" i="34"/>
  <c r="S2461" i="34"/>
  <c r="T2461" i="34"/>
  <c r="V2461" i="34"/>
  <c r="W2461" i="34"/>
  <c r="N2462" i="34"/>
  <c r="R2462" i="34"/>
  <c r="S2462" i="34"/>
  <c r="T2462" i="34"/>
  <c r="V2462" i="34"/>
  <c r="W2462" i="34"/>
  <c r="N2463" i="34"/>
  <c r="R2463" i="34"/>
  <c r="S2463" i="34"/>
  <c r="T2463" i="34"/>
  <c r="V2463" i="34"/>
  <c r="W2463" i="34"/>
  <c r="N2464" i="34"/>
  <c r="R2464" i="34"/>
  <c r="S2464" i="34"/>
  <c r="T2464" i="34"/>
  <c r="V2464" i="34"/>
  <c r="W2464" i="34"/>
  <c r="N2465" i="34"/>
  <c r="R2465" i="34"/>
  <c r="S2465" i="34"/>
  <c r="T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R2486" i="34"/>
  <c r="S2486" i="34"/>
  <c r="T2486" i="34"/>
  <c r="V2486" i="34"/>
  <c r="W2486" i="34"/>
  <c r="N2487" i="34"/>
  <c r="R2487" i="34"/>
  <c r="S2487" i="34"/>
  <c r="T2487" i="34"/>
  <c r="V2487" i="34"/>
  <c r="W2487" i="34"/>
  <c r="N2488" i="34"/>
  <c r="R2488" i="34"/>
  <c r="S2488" i="34"/>
  <c r="T2488" i="34"/>
  <c r="V2488" i="34"/>
  <c r="W2488" i="34"/>
  <c r="N2489" i="34"/>
  <c r="R2489" i="34"/>
  <c r="S2489" i="34"/>
  <c r="T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R2502" i="34"/>
  <c r="S2502" i="34"/>
  <c r="T2502" i="34"/>
  <c r="V2502" i="34"/>
  <c r="W2502" i="34"/>
  <c r="N2503" i="34"/>
  <c r="R2503" i="34"/>
  <c r="S2503" i="34"/>
  <c r="T2503" i="34"/>
  <c r="V2503" i="34"/>
  <c r="W2503" i="34"/>
  <c r="N2504" i="34"/>
  <c r="R2504" i="34"/>
  <c r="S2504" i="34"/>
  <c r="T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R2511" i="34"/>
  <c r="S2511" i="34"/>
  <c r="T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R2517" i="34"/>
  <c r="S2517" i="34"/>
  <c r="T2517" i="34"/>
  <c r="V2517" i="34"/>
  <c r="W2517" i="34"/>
  <c r="N2518" i="34"/>
  <c r="R2518" i="34"/>
  <c r="S2518" i="34"/>
  <c r="T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R2593" i="34"/>
  <c r="S2593" i="34"/>
  <c r="T2593" i="34"/>
  <c r="V2593" i="34"/>
  <c r="W2593" i="34"/>
  <c r="N2594" i="34"/>
  <c r="R2594" i="34"/>
  <c r="S2594" i="34"/>
  <c r="T2594" i="34"/>
  <c r="V2594" i="34"/>
  <c r="W2594" i="34"/>
  <c r="N2595" i="34"/>
  <c r="R2595" i="34"/>
  <c r="S2595" i="34"/>
  <c r="T2595" i="34"/>
  <c r="V2595" i="34"/>
  <c r="W2595" i="34"/>
  <c r="N2596" i="34"/>
  <c r="R2596" i="34"/>
  <c r="S2596" i="34"/>
  <c r="T2596" i="34"/>
  <c r="V2596" i="34"/>
  <c r="W2596" i="34"/>
  <c r="N2597" i="34"/>
  <c r="R2597" i="34"/>
  <c r="S2597" i="34"/>
  <c r="T2597" i="34"/>
  <c r="V2597" i="34"/>
  <c r="W2597" i="34"/>
  <c r="N2598" i="34"/>
  <c r="R2598" i="34"/>
  <c r="S2598" i="34"/>
  <c r="T2598" i="34"/>
  <c r="V2598" i="34"/>
  <c r="W2598" i="34"/>
  <c r="N2599" i="34"/>
  <c r="R2599" i="34"/>
  <c r="S2599" i="34"/>
  <c r="T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R2617" i="34"/>
  <c r="S2617" i="34"/>
  <c r="T2617" i="34"/>
  <c r="V2617" i="34"/>
  <c r="W2617" i="34"/>
  <c r="N2618" i="34"/>
  <c r="R2618" i="34"/>
  <c r="S2618" i="34"/>
  <c r="T2618" i="34"/>
  <c r="V2618" i="34"/>
  <c r="W2618" i="34"/>
  <c r="N2619" i="34"/>
  <c r="R2619" i="34"/>
  <c r="S2619" i="34"/>
  <c r="T2619" i="34"/>
  <c r="V2619" i="34"/>
  <c r="W2619" i="34"/>
  <c r="N2620" i="34"/>
  <c r="R2620" i="34"/>
  <c r="S2620" i="34"/>
  <c r="T2620" i="34"/>
  <c r="V2620" i="34"/>
  <c r="W2620" i="34"/>
  <c r="N2621" i="34"/>
  <c r="R2621" i="34"/>
  <c r="S2621" i="34"/>
  <c r="T2621" i="34"/>
  <c r="V2621" i="34"/>
  <c r="W2621" i="34"/>
  <c r="N2622" i="34"/>
  <c r="R2622" i="34"/>
  <c r="S2622" i="34"/>
  <c r="T2622" i="34"/>
  <c r="V2622" i="34"/>
  <c r="W2622" i="34"/>
  <c r="N2623" i="34"/>
  <c r="R2623" i="34"/>
  <c r="S2623" i="34"/>
  <c r="T2623" i="34"/>
  <c r="V2623" i="34"/>
  <c r="W2623" i="34"/>
  <c r="N2624" i="34"/>
  <c r="R2624" i="34"/>
  <c r="S2624" i="34"/>
  <c r="T2624" i="34"/>
  <c r="V2624" i="34"/>
  <c r="W2624" i="34"/>
  <c r="N2625" i="34"/>
  <c r="R2625" i="34"/>
  <c r="S2625" i="34"/>
  <c r="T2625" i="34"/>
  <c r="V2625" i="34"/>
  <c r="W2625" i="34"/>
  <c r="N2626" i="34"/>
  <c r="R2626" i="34"/>
  <c r="S2626" i="34"/>
  <c r="T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C664" i="34"/>
  <c r="C665" i="34"/>
  <c r="B665" i="34" s="1"/>
  <c r="A665" i="34" s="1"/>
  <c r="C666" i="34"/>
  <c r="B666" i="34" s="1"/>
  <c r="P666" i="34" s="1"/>
  <c r="C667" i="34"/>
  <c r="C668" i="34"/>
  <c r="B668" i="34" s="1"/>
  <c r="C669" i="34"/>
  <c r="B669" i="34" s="1"/>
  <c r="C670" i="34"/>
  <c r="C671" i="34"/>
  <c r="B671" i="34" s="1"/>
  <c r="C672" i="34"/>
  <c r="B672" i="34" s="1"/>
  <c r="C673" i="34"/>
  <c r="B673" i="34" s="1"/>
  <c r="C674" i="34"/>
  <c r="B674" i="34" s="1"/>
  <c r="C675" i="34"/>
  <c r="B675" i="34" s="1"/>
  <c r="C746" i="34"/>
  <c r="B746" i="34" s="1"/>
  <c r="C747" i="34"/>
  <c r="C748" i="34"/>
  <c r="C749" i="34"/>
  <c r="B749" i="34" s="1"/>
  <c r="C750" i="34"/>
  <c r="B750" i="34" s="1"/>
  <c r="C751" i="34"/>
  <c r="B751" i="34" s="1"/>
  <c r="C752" i="34"/>
  <c r="B752" i="34" s="1"/>
  <c r="C753" i="34"/>
  <c r="B753" i="34" s="1"/>
  <c r="A753" i="34" s="1"/>
  <c r="C754" i="34"/>
  <c r="C834" i="34"/>
  <c r="B834" i="34" s="1"/>
  <c r="Z834" i="34" s="1"/>
  <c r="C875" i="34"/>
  <c r="B875" i="34" s="1"/>
  <c r="C876" i="34"/>
  <c r="B876" i="34" s="1"/>
  <c r="C878" i="34"/>
  <c r="B878" i="34" s="1"/>
  <c r="A878" i="34" s="1"/>
  <c r="C879" i="34"/>
  <c r="B879" i="34" s="1"/>
  <c r="K664" i="34"/>
  <c r="K665" i="34"/>
  <c r="K666" i="34"/>
  <c r="K667" i="34"/>
  <c r="K669" i="34"/>
  <c r="K670" i="34"/>
  <c r="K671" i="34"/>
  <c r="K672" i="34"/>
  <c r="K673" i="34"/>
  <c r="K674" i="34"/>
  <c r="K747" i="34"/>
  <c r="K748" i="34"/>
  <c r="K749" i="34"/>
  <c r="K750" i="34"/>
  <c r="K751" i="34"/>
  <c r="K752" i="34"/>
  <c r="K753" i="34"/>
  <c r="K876" i="34"/>
  <c r="K878" i="34"/>
  <c r="C661" i="34"/>
  <c r="B661" i="34" s="1"/>
  <c r="C662" i="34"/>
  <c r="B662" i="34" s="1"/>
  <c r="C660" i="34"/>
  <c r="B660" i="34" s="1"/>
  <c r="C663" i="34"/>
  <c r="B663" i="34" s="1"/>
  <c r="K643" i="34"/>
  <c r="K644" i="34"/>
  <c r="K645" i="34"/>
  <c r="K646" i="34"/>
  <c r="K647" i="34"/>
  <c r="K649" i="34"/>
  <c r="K650" i="34"/>
  <c r="K652" i="34"/>
  <c r="K653" i="34"/>
  <c r="K654" i="34"/>
  <c r="K656" i="34"/>
  <c r="K658" i="34"/>
  <c r="K659" i="34"/>
  <c r="K661" i="34"/>
  <c r="K660" i="34"/>
  <c r="K663" i="34"/>
  <c r="K630" i="34"/>
  <c r="C630" i="34"/>
  <c r="B630" i="34" s="1"/>
  <c r="K635" i="34"/>
  <c r="K637" i="34"/>
  <c r="K639" i="34"/>
  <c r="K640" i="34"/>
  <c r="K641" i="34"/>
  <c r="K642" i="34"/>
  <c r="C127" i="34"/>
  <c r="B127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U120" i="34" s="1"/>
  <c r="C119" i="34"/>
  <c r="B119" i="34" s="1"/>
  <c r="C118" i="34"/>
  <c r="B118" i="34" s="1"/>
  <c r="C117" i="34"/>
  <c r="B117" i="34" s="1"/>
  <c r="C116" i="34"/>
  <c r="B116" i="34" s="1"/>
  <c r="C115" i="34"/>
  <c r="B115" i="34" s="1"/>
  <c r="C140" i="34"/>
  <c r="B140" i="34" s="1"/>
  <c r="C139" i="34"/>
  <c r="B139" i="34" s="1"/>
  <c r="C138" i="34"/>
  <c r="B138" i="34" s="1"/>
  <c r="U138" i="34" s="1"/>
  <c r="C137" i="34"/>
  <c r="B137" i="34" s="1"/>
  <c r="C136" i="34"/>
  <c r="B136" i="34" s="1"/>
  <c r="C135" i="34"/>
  <c r="B135" i="34" s="1"/>
  <c r="C134" i="34"/>
  <c r="B134" i="34" s="1"/>
  <c r="C133" i="34"/>
  <c r="B133" i="34" s="1"/>
  <c r="C132" i="34"/>
  <c r="B132" i="34" s="1"/>
  <c r="C131" i="34"/>
  <c r="B131" i="34" s="1"/>
  <c r="C130" i="34"/>
  <c r="B130" i="34" s="1"/>
  <c r="C129" i="34"/>
  <c r="B129" i="34" s="1"/>
  <c r="C128" i="34"/>
  <c r="B128" i="34" s="1"/>
  <c r="C113" i="34"/>
  <c r="B113" i="34" s="1"/>
  <c r="C112" i="34"/>
  <c r="B112" i="34" s="1"/>
  <c r="U112" i="34" s="1"/>
  <c r="C111" i="34"/>
  <c r="B111" i="34" s="1"/>
  <c r="A111" i="34" s="1"/>
  <c r="C110" i="34"/>
  <c r="B110" i="34" s="1"/>
  <c r="C109" i="34"/>
  <c r="B109" i="34" s="1"/>
  <c r="A109" i="34" s="1"/>
  <c r="C108" i="34"/>
  <c r="B108" i="34" s="1"/>
  <c r="C107" i="34"/>
  <c r="B107" i="34" s="1"/>
  <c r="C114" i="34"/>
  <c r="B114" i="34" s="1"/>
  <c r="C106" i="34"/>
  <c r="B106" i="34" s="1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67" i="34"/>
  <c r="C467" i="34"/>
  <c r="B467" i="34" s="1"/>
  <c r="K466" i="34"/>
  <c r="C466" i="34"/>
  <c r="B466" i="34" s="1"/>
  <c r="C427" i="34"/>
  <c r="B427" i="34" s="1"/>
  <c r="K426" i="34"/>
  <c r="C426" i="34"/>
  <c r="B426" i="34" s="1"/>
  <c r="K425" i="34"/>
  <c r="C425" i="34"/>
  <c r="B425" i="34" s="1"/>
  <c r="C424" i="34"/>
  <c r="B424" i="34" s="1"/>
  <c r="A424" i="34" s="1"/>
  <c r="C423" i="34"/>
  <c r="B423" i="34" s="1"/>
  <c r="C422" i="34"/>
  <c r="B422" i="34" s="1"/>
  <c r="C421" i="34"/>
  <c r="B421" i="34" s="1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A389" i="34" s="1"/>
  <c r="C388" i="34"/>
  <c r="B388" i="34" s="1"/>
  <c r="K387" i="34"/>
  <c r="C387" i="34"/>
  <c r="B387" i="34" s="1"/>
  <c r="K386" i="34"/>
  <c r="C386" i="34"/>
  <c r="B386" i="34" s="1"/>
  <c r="K385" i="34"/>
  <c r="C385" i="34"/>
  <c r="B385" i="34" s="1"/>
  <c r="A385" i="34" s="1"/>
  <c r="K384" i="34"/>
  <c r="C384" i="34"/>
  <c r="B384" i="34" s="1"/>
  <c r="C383" i="34"/>
  <c r="B383" i="34" s="1"/>
  <c r="C382" i="34"/>
  <c r="B382" i="34" s="1"/>
  <c r="C381" i="34"/>
  <c r="B381" i="34" s="1"/>
  <c r="K380" i="34"/>
  <c r="C380" i="34"/>
  <c r="B380" i="34" s="1"/>
  <c r="C379" i="34"/>
  <c r="B379" i="34" s="1"/>
  <c r="K378" i="34"/>
  <c r="C378" i="34"/>
  <c r="B378" i="34" s="1"/>
  <c r="C377" i="34"/>
  <c r="B377" i="34" s="1"/>
  <c r="K376" i="34"/>
  <c r="C376" i="34"/>
  <c r="B376" i="34" s="1"/>
  <c r="C375" i="34"/>
  <c r="B375" i="34" s="1"/>
  <c r="A375" i="34" s="1"/>
  <c r="K374" i="34"/>
  <c r="C374" i="34"/>
  <c r="B374" i="34" s="1"/>
  <c r="C373" i="34"/>
  <c r="B373" i="34" s="1"/>
  <c r="K372" i="34"/>
  <c r="C372" i="34"/>
  <c r="B372" i="34" s="1"/>
  <c r="A372" i="34" s="1"/>
  <c r="K371" i="34"/>
  <c r="C371" i="34"/>
  <c r="B371" i="34" s="1"/>
  <c r="K370" i="34"/>
  <c r="C370" i="34"/>
  <c r="B370" i="34" s="1"/>
  <c r="A370" i="34" s="1"/>
  <c r="C369" i="34"/>
  <c r="B369" i="34" s="1"/>
  <c r="K368" i="34"/>
  <c r="C368" i="34"/>
  <c r="B368" i="34" s="1"/>
  <c r="C367" i="34"/>
  <c r="B367" i="34" s="1"/>
  <c r="C366" i="34"/>
  <c r="B366" i="34" s="1"/>
  <c r="C365" i="34"/>
  <c r="B365" i="34" s="1"/>
  <c r="K364" i="34"/>
  <c r="C364" i="34"/>
  <c r="B364" i="34" s="1"/>
  <c r="C363" i="34"/>
  <c r="B363" i="34" s="1"/>
  <c r="K362" i="34"/>
  <c r="C362" i="34"/>
  <c r="B362" i="34" s="1"/>
  <c r="C361" i="34"/>
  <c r="B361" i="34" s="1"/>
  <c r="K360" i="34"/>
  <c r="C360" i="34"/>
  <c r="B360" i="34" s="1"/>
  <c r="C359" i="34"/>
  <c r="B359" i="34" s="1"/>
  <c r="K358" i="34"/>
  <c r="C358" i="34"/>
  <c r="B358" i="34" s="1"/>
  <c r="C357" i="34"/>
  <c r="B357" i="34" s="1"/>
  <c r="K356" i="34"/>
  <c r="C356" i="34"/>
  <c r="B356" i="34" s="1"/>
  <c r="K355" i="34"/>
  <c r="C355" i="34"/>
  <c r="B355" i="34" s="1"/>
  <c r="K354" i="34"/>
  <c r="C354" i="34"/>
  <c r="B354" i="34" s="1"/>
  <c r="K462" i="34"/>
  <c r="C462" i="34"/>
  <c r="B462" i="34" s="1"/>
  <c r="K461" i="34"/>
  <c r="C461" i="34"/>
  <c r="B461" i="34" s="1"/>
  <c r="K460" i="34"/>
  <c r="C460" i="34"/>
  <c r="B460" i="34" s="1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K455" i="34"/>
  <c r="C455" i="34"/>
  <c r="B455" i="34" s="1"/>
  <c r="C454" i="34"/>
  <c r="B454" i="34" s="1"/>
  <c r="C453" i="34"/>
  <c r="B453" i="34" s="1"/>
  <c r="C450" i="34"/>
  <c r="B450" i="34" s="1"/>
  <c r="C449" i="34"/>
  <c r="B449" i="34" s="1"/>
  <c r="C444" i="34"/>
  <c r="B444" i="34" s="1"/>
  <c r="K443" i="34"/>
  <c r="C443" i="34"/>
  <c r="B443" i="34" s="1"/>
  <c r="K442" i="34"/>
  <c r="C442" i="34"/>
  <c r="B442" i="34" s="1"/>
  <c r="C439" i="34"/>
  <c r="B439" i="34" s="1"/>
  <c r="K438" i="34"/>
  <c r="C438" i="34"/>
  <c r="B438" i="34" s="1"/>
  <c r="C435" i="34"/>
  <c r="B435" i="34" s="1"/>
  <c r="K434" i="34"/>
  <c r="C434" i="34"/>
  <c r="B434" i="34" s="1"/>
  <c r="C433" i="34"/>
  <c r="B433" i="34" s="1"/>
  <c r="K432" i="34"/>
  <c r="C432" i="34"/>
  <c r="B432" i="34" s="1"/>
  <c r="C431" i="34"/>
  <c r="B431" i="34" s="1"/>
  <c r="K430" i="34"/>
  <c r="C430" i="34"/>
  <c r="B430" i="34" s="1"/>
  <c r="C468" i="34"/>
  <c r="B468" i="34" s="1"/>
  <c r="K440" i="34"/>
  <c r="C440" i="34"/>
  <c r="B440" i="34" s="1"/>
  <c r="C437" i="34"/>
  <c r="B437" i="34" s="1"/>
  <c r="K436" i="34"/>
  <c r="C436" i="34"/>
  <c r="B436" i="34" s="1"/>
  <c r="C476" i="34"/>
  <c r="B476" i="34" s="1"/>
  <c r="C475" i="34"/>
  <c r="B475" i="34" s="1"/>
  <c r="C474" i="34"/>
  <c r="B474" i="34" s="1"/>
  <c r="C473" i="34"/>
  <c r="B473" i="34" s="1"/>
  <c r="C470" i="34"/>
  <c r="B470" i="34" s="1"/>
  <c r="C469" i="34"/>
  <c r="B469" i="34" s="1"/>
  <c r="C465" i="34"/>
  <c r="B465" i="34" s="1"/>
  <c r="K464" i="34"/>
  <c r="C464" i="34"/>
  <c r="B464" i="34" s="1"/>
  <c r="K463" i="34"/>
  <c r="C463" i="34"/>
  <c r="B463" i="34" s="1"/>
  <c r="K477" i="34"/>
  <c r="C477" i="34"/>
  <c r="B477" i="34" s="1"/>
  <c r="C472" i="34"/>
  <c r="B472" i="34" s="1"/>
  <c r="K471" i="34"/>
  <c r="C471" i="34"/>
  <c r="B471" i="34" s="1"/>
  <c r="C452" i="34"/>
  <c r="B452" i="34" s="1"/>
  <c r="K451" i="34"/>
  <c r="C451" i="34"/>
  <c r="B451" i="34" s="1"/>
  <c r="C441" i="34"/>
  <c r="B441" i="34" s="1"/>
  <c r="K480" i="34"/>
  <c r="C480" i="34"/>
  <c r="B480" i="34" s="1"/>
  <c r="K479" i="34"/>
  <c r="C479" i="34"/>
  <c r="B479" i="34" s="1"/>
  <c r="K478" i="34"/>
  <c r="C478" i="34"/>
  <c r="B478" i="34" s="1"/>
  <c r="K628" i="34"/>
  <c r="K631" i="34"/>
  <c r="K632" i="34"/>
  <c r="K633" i="34"/>
  <c r="K627" i="34"/>
  <c r="C597" i="34"/>
  <c r="B597" i="34" s="1"/>
  <c r="C598" i="34"/>
  <c r="C599" i="34"/>
  <c r="B599" i="34" s="1"/>
  <c r="C600" i="34"/>
  <c r="B600" i="34" s="1"/>
  <c r="C627" i="34"/>
  <c r="B627" i="34" s="1"/>
  <c r="A627" i="34" s="1"/>
  <c r="C628" i="34"/>
  <c r="C629" i="34"/>
  <c r="B629" i="34" s="1"/>
  <c r="C631" i="34"/>
  <c r="B631" i="34" s="1"/>
  <c r="U631" i="34" s="1"/>
  <c r="C632" i="34"/>
  <c r="C633" i="34"/>
  <c r="C634" i="34"/>
  <c r="B634" i="34" s="1"/>
  <c r="C635" i="34"/>
  <c r="B635" i="34" s="1"/>
  <c r="O635" i="34" s="1"/>
  <c r="C636" i="34"/>
  <c r="C637" i="34"/>
  <c r="B637" i="34" s="1"/>
  <c r="P637" i="34" s="1"/>
  <c r="C638" i="34"/>
  <c r="C639" i="34"/>
  <c r="B639" i="34" s="1"/>
  <c r="A639" i="34" s="1"/>
  <c r="C640" i="34"/>
  <c r="B640" i="34" s="1"/>
  <c r="C641" i="34"/>
  <c r="B641" i="34" s="1"/>
  <c r="C642" i="34"/>
  <c r="B642" i="34" s="1"/>
  <c r="C643" i="34"/>
  <c r="C644" i="34"/>
  <c r="C645" i="34"/>
  <c r="B645" i="34" s="1"/>
  <c r="C646" i="34"/>
  <c r="B646" i="34" s="1"/>
  <c r="C647" i="34"/>
  <c r="B647" i="34" s="1"/>
  <c r="C648" i="34"/>
  <c r="C649" i="34"/>
  <c r="B649" i="34" s="1"/>
  <c r="A649" i="34" s="1"/>
  <c r="C650" i="34"/>
  <c r="B650" i="34" s="1"/>
  <c r="C651" i="34"/>
  <c r="B651" i="34" s="1"/>
  <c r="C652" i="34"/>
  <c r="C653" i="34"/>
  <c r="B653" i="34" s="1"/>
  <c r="C654" i="34"/>
  <c r="B654" i="34" s="1"/>
  <c r="A654" i="34" s="1"/>
  <c r="C655" i="34"/>
  <c r="B655" i="34" s="1"/>
  <c r="C656" i="34"/>
  <c r="C657" i="34"/>
  <c r="B657" i="34" s="1"/>
  <c r="C658" i="34"/>
  <c r="B658" i="34" s="1"/>
  <c r="C659" i="34"/>
  <c r="B659" i="34" s="1"/>
  <c r="K267" i="34"/>
  <c r="K253" i="34"/>
  <c r="K255" i="34"/>
  <c r="K257" i="34"/>
  <c r="K259" i="34"/>
  <c r="K263" i="34"/>
  <c r="K269" i="34"/>
  <c r="K270" i="34"/>
  <c r="K271" i="34"/>
  <c r="K272" i="34"/>
  <c r="K274" i="34"/>
  <c r="K276" i="34"/>
  <c r="K278" i="34"/>
  <c r="K243" i="34"/>
  <c r="K244" i="34"/>
  <c r="K246" i="34"/>
  <c r="K247" i="34"/>
  <c r="K249" i="34"/>
  <c r="K241" i="34"/>
  <c r="C241" i="34"/>
  <c r="B241" i="34" s="1"/>
  <c r="Z241" i="34" s="1"/>
  <c r="C242" i="34"/>
  <c r="C243" i="34"/>
  <c r="B243" i="34" s="1"/>
  <c r="C244" i="34"/>
  <c r="B244" i="34" s="1"/>
  <c r="C245" i="34"/>
  <c r="B245" i="34" s="1"/>
  <c r="C246" i="34"/>
  <c r="B246" i="34" s="1"/>
  <c r="C247" i="34"/>
  <c r="B247" i="34" s="1"/>
  <c r="C248" i="34"/>
  <c r="B248" i="34" s="1"/>
  <c r="C249" i="34"/>
  <c r="C250" i="34"/>
  <c r="C251" i="34"/>
  <c r="B251" i="34" s="1"/>
  <c r="C252" i="34"/>
  <c r="B252" i="34" s="1"/>
  <c r="C253" i="34"/>
  <c r="C254" i="34"/>
  <c r="B254" i="34" s="1"/>
  <c r="C255" i="34"/>
  <c r="B255" i="34" s="1"/>
  <c r="C256" i="34"/>
  <c r="C257" i="34"/>
  <c r="B257" i="34" s="1"/>
  <c r="C258" i="34"/>
  <c r="B258" i="34" s="1"/>
  <c r="C259" i="34"/>
  <c r="C260" i="34"/>
  <c r="C261" i="34"/>
  <c r="B261" i="34" s="1"/>
  <c r="C262" i="34"/>
  <c r="B262" i="34" s="1"/>
  <c r="C263" i="34"/>
  <c r="B263" i="34" s="1"/>
  <c r="C264" i="34"/>
  <c r="B264" i="34" s="1"/>
  <c r="A264" i="34" s="1"/>
  <c r="C265" i="34"/>
  <c r="B265" i="34" s="1"/>
  <c r="C266" i="34"/>
  <c r="C267" i="34"/>
  <c r="B267" i="34" s="1"/>
  <c r="A267" i="34" s="1"/>
  <c r="C268" i="34"/>
  <c r="B268" i="34" s="1"/>
  <c r="A268" i="34" s="1"/>
  <c r="C269" i="34"/>
  <c r="B269" i="34" s="1"/>
  <c r="C270" i="34"/>
  <c r="B270" i="34" s="1"/>
  <c r="C271" i="34"/>
  <c r="C272" i="34"/>
  <c r="B272" i="34" s="1"/>
  <c r="C273" i="34"/>
  <c r="B273" i="34" s="1"/>
  <c r="U273" i="34" s="1"/>
  <c r="C274" i="34"/>
  <c r="B274" i="34" s="1"/>
  <c r="U274" i="34" s="1"/>
  <c r="C275" i="34"/>
  <c r="B275" i="34" s="1"/>
  <c r="C276" i="34"/>
  <c r="C277" i="34"/>
  <c r="B277" i="34" s="1"/>
  <c r="C278" i="34"/>
  <c r="B278" i="34" s="1"/>
  <c r="C279" i="34"/>
  <c r="B279" i="34" s="1"/>
  <c r="C280" i="34"/>
  <c r="B280" i="34" s="1"/>
  <c r="C281" i="34"/>
  <c r="B281" i="34" s="1"/>
  <c r="C352" i="34"/>
  <c r="C353" i="34"/>
  <c r="B353" i="34" s="1"/>
  <c r="C481" i="34"/>
  <c r="C103" i="34"/>
  <c r="B103" i="34" s="1"/>
  <c r="K99" i="34"/>
  <c r="C97" i="34"/>
  <c r="B97" i="34" s="1"/>
  <c r="U97" i="34" s="1"/>
  <c r="C98" i="34"/>
  <c r="B98" i="34" s="1"/>
  <c r="Z98" i="34" s="1"/>
  <c r="C99" i="34"/>
  <c r="B99" i="34" s="1"/>
  <c r="C100" i="34"/>
  <c r="C101" i="34"/>
  <c r="B101" i="34" s="1"/>
  <c r="A101" i="34" s="1"/>
  <c r="C102" i="34"/>
  <c r="B102" i="34" s="1"/>
  <c r="U102" i="34" s="1"/>
  <c r="C104" i="34"/>
  <c r="B104" i="34" s="1"/>
  <c r="C105" i="34"/>
  <c r="B105" i="34" s="1"/>
  <c r="C83" i="34"/>
  <c r="B83" i="34" s="1"/>
  <c r="C84" i="34"/>
  <c r="B84" i="34" s="1"/>
  <c r="A84" i="34" s="1"/>
  <c r="C85" i="34"/>
  <c r="B85" i="34" s="1"/>
  <c r="C86" i="34"/>
  <c r="C87" i="34"/>
  <c r="B87" i="34" s="1"/>
  <c r="C88" i="34"/>
  <c r="B88" i="34" s="1"/>
  <c r="C89" i="34"/>
  <c r="C90" i="34"/>
  <c r="B90" i="34" s="1"/>
  <c r="C91" i="34"/>
  <c r="B91" i="34" s="1"/>
  <c r="C92" i="34"/>
  <c r="B92" i="34" s="1"/>
  <c r="C93" i="34"/>
  <c r="B93" i="34" s="1"/>
  <c r="C94" i="34"/>
  <c r="B94" i="34" s="1"/>
  <c r="C95" i="34"/>
  <c r="B95" i="34" s="1"/>
  <c r="C96" i="34"/>
  <c r="B96" i="34" s="1"/>
  <c r="C69" i="34"/>
  <c r="B69" i="34" s="1"/>
  <c r="C70" i="34"/>
  <c r="B70" i="34" s="1"/>
  <c r="C71" i="34"/>
  <c r="B71" i="34" s="1"/>
  <c r="C72" i="34"/>
  <c r="B72" i="34" s="1"/>
  <c r="U72" i="34" s="1"/>
  <c r="C73" i="34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A80" i="34" s="1"/>
  <c r="C68" i="34"/>
  <c r="B68" i="34" s="1"/>
  <c r="D5" i="61"/>
  <c r="C39" i="15"/>
  <c r="D39" i="15"/>
  <c r="C37" i="15"/>
  <c r="D37" i="15"/>
  <c r="C34" i="15"/>
  <c r="D34" i="15"/>
  <c r="C42" i="15"/>
  <c r="D42" i="15"/>
  <c r="A177" i="60"/>
  <c r="K11" i="34"/>
  <c r="K13" i="34"/>
  <c r="K14" i="34"/>
  <c r="K10" i="34"/>
  <c r="K17" i="34"/>
  <c r="K18" i="34"/>
  <c r="K20" i="34"/>
  <c r="K21" i="34"/>
  <c r="B2448" i="34"/>
  <c r="B2447" i="34"/>
  <c r="B2446" i="34"/>
  <c r="P3" i="56"/>
  <c r="Q3" i="56"/>
  <c r="D7" i="56"/>
  <c r="E6" i="43"/>
  <c r="A5" i="43"/>
  <c r="Y7" i="34"/>
  <c r="A51" i="60"/>
  <c r="B2120" i="34"/>
  <c r="B2462" i="34"/>
  <c r="B1087" i="34"/>
  <c r="B1067" i="34"/>
  <c r="B944" i="34"/>
  <c r="B1819" i="34"/>
  <c r="B2293" i="34"/>
  <c r="B2147" i="34"/>
  <c r="B2103" i="34"/>
  <c r="B1384" i="34"/>
  <c r="B949" i="34"/>
  <c r="B1813" i="34"/>
  <c r="B2323" i="34"/>
  <c r="B1378" i="34"/>
  <c r="B1358" i="34"/>
  <c r="B1349" i="34"/>
  <c r="B1344" i="34"/>
  <c r="B1325" i="34"/>
  <c r="B2004" i="34"/>
  <c r="B2296" i="34"/>
  <c r="B2572" i="34"/>
  <c r="B2470" i="34"/>
  <c r="B2469" i="34"/>
  <c r="B1628" i="34"/>
  <c r="B1542" i="34"/>
  <c r="B2468" i="34"/>
  <c r="B2467" i="34"/>
  <c r="B2466" i="34"/>
  <c r="B2465" i="34"/>
  <c r="B2464" i="34"/>
  <c r="B2463" i="34"/>
  <c r="B2449" i="34"/>
  <c r="B2416" i="34"/>
  <c r="B2415" i="34"/>
  <c r="B2154" i="34"/>
  <c r="B2153" i="34"/>
  <c r="B2143" i="34"/>
  <c r="B2142" i="34"/>
  <c r="B2113" i="34"/>
  <c r="B2112" i="34"/>
  <c r="B2111" i="34"/>
  <c r="B1965" i="34"/>
  <c r="B1964" i="34"/>
  <c r="B1832" i="34"/>
  <c r="B1641" i="34"/>
  <c r="B1640" i="34"/>
  <c r="B1639" i="34"/>
  <c r="B1638" i="34"/>
  <c r="B1637" i="34"/>
  <c r="B1636" i="34"/>
  <c r="B1635" i="34"/>
  <c r="B1627" i="34"/>
  <c r="B1626" i="34"/>
  <c r="B1625" i="34"/>
  <c r="B1624" i="34"/>
  <c r="B1271" i="34"/>
  <c r="B1270" i="34"/>
  <c r="B1266" i="34"/>
  <c r="B955" i="34"/>
  <c r="A60" i="70"/>
  <c r="A128" i="55"/>
  <c r="A299" i="55"/>
  <c r="A148" i="55"/>
  <c r="A98" i="55"/>
  <c r="F128" i="55" a="1"/>
  <c r="F128" i="55" s="1"/>
  <c r="H128" i="55" a="1"/>
  <c r="H128" i="55" s="1"/>
  <c r="F299" i="55" a="1"/>
  <c r="F299" i="55" s="1"/>
  <c r="H299" i="55" a="1"/>
  <c r="H299" i="55" s="1"/>
  <c r="F63" i="55" a="1"/>
  <c r="F63" i="55" s="1"/>
  <c r="H63" i="55" a="1"/>
  <c r="H63" i="55" s="1"/>
  <c r="F148" i="55" a="1"/>
  <c r="F148" i="55" s="1"/>
  <c r="H148" i="55" a="1"/>
  <c r="H148" i="55" s="1"/>
  <c r="F98" i="55" a="1"/>
  <c r="F98" i="55" s="1"/>
  <c r="H98" i="55" a="1"/>
  <c r="H98" i="55" s="1"/>
  <c r="V10" i="34"/>
  <c r="V11" i="34"/>
  <c r="A178" i="60"/>
  <c r="A179" i="60"/>
  <c r="Q236" i="60"/>
  <c r="C236" i="60" s="1"/>
  <c r="I238" i="60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H230" i="60" s="1"/>
  <c r="Q229" i="60"/>
  <c r="C229" i="60" s="1"/>
  <c r="Q228" i="60"/>
  <c r="C228" i="60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H222" i="60" s="1"/>
  <c r="D238" i="60"/>
  <c r="Q201" i="60"/>
  <c r="C201" i="60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Q185" i="60"/>
  <c r="C185" i="60"/>
  <c r="Q184" i="60"/>
  <c r="C184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H215" i="60" s="1"/>
  <c r="Q214" i="60"/>
  <c r="C214" i="60" s="1"/>
  <c r="Q213" i="60"/>
  <c r="C213" i="60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/>
  <c r="Q204" i="60"/>
  <c r="C204" i="60" s="1"/>
  <c r="Q203" i="60"/>
  <c r="C203" i="60" s="1"/>
  <c r="Q202" i="60"/>
  <c r="C202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4" i="55" a="1"/>
  <c r="H134" i="55" s="1"/>
  <c r="F134" i="55" a="1"/>
  <c r="F134" i="55" s="1"/>
  <c r="A134" i="55"/>
  <c r="H146" i="55" a="1"/>
  <c r="H146" i="55" s="1"/>
  <c r="F146" i="55" a="1"/>
  <c r="F146" i="55" s="1"/>
  <c r="A146" i="55"/>
  <c r="H64" i="55" a="1"/>
  <c r="H64" i="55" s="1"/>
  <c r="F64" i="55" a="1"/>
  <c r="F64" i="55" s="1"/>
  <c r="A64" i="55"/>
  <c r="H65" i="55" a="1"/>
  <c r="H65" i="55" s="1"/>
  <c r="F65" i="55" a="1"/>
  <c r="F65" i="55" s="1"/>
  <c r="A65" i="55"/>
  <c r="H143" i="55" a="1"/>
  <c r="H143" i="55" s="1"/>
  <c r="F143" i="55" a="1"/>
  <c r="F143" i="55" s="1"/>
  <c r="A143" i="55"/>
  <c r="H139" i="55" a="1"/>
  <c r="H139" i="55" s="1"/>
  <c r="F139" i="55" a="1"/>
  <c r="F139" i="55" s="1"/>
  <c r="A139" i="55"/>
  <c r="H74" i="55" a="1"/>
  <c r="H74" i="55" s="1"/>
  <c r="F74" i="55" a="1"/>
  <c r="F74" i="55" s="1"/>
  <c r="H346" i="55" a="1"/>
  <c r="H346" i="55" s="1"/>
  <c r="F346" i="55" a="1"/>
  <c r="F346" i="55" s="1"/>
  <c r="A346" i="55"/>
  <c r="H336" i="55" a="1"/>
  <c r="H336" i="55" s="1"/>
  <c r="F336" i="55" a="1"/>
  <c r="F336" i="55" s="1"/>
  <c r="A336" i="55"/>
  <c r="H227" i="55" a="1"/>
  <c r="H227" i="55" s="1"/>
  <c r="F227" i="55" a="1"/>
  <c r="F227" i="55" s="1"/>
  <c r="H130" i="55" a="1"/>
  <c r="H130" i="55" s="1"/>
  <c r="F130" i="55" a="1"/>
  <c r="F130" i="55" s="1"/>
  <c r="A130" i="55"/>
  <c r="H204" i="55" a="1"/>
  <c r="H204" i="55" s="1"/>
  <c r="F204" i="55" a="1"/>
  <c r="F204" i="55" s="1"/>
  <c r="A59" i="70"/>
  <c r="A24" i="70"/>
  <c r="A25" i="70"/>
  <c r="A55" i="70"/>
  <c r="A56" i="70"/>
  <c r="A57" i="70"/>
  <c r="A58" i="70"/>
  <c r="B1055" i="34"/>
  <c r="A54" i="70"/>
  <c r="A23" i="70"/>
  <c r="A127" i="55"/>
  <c r="F127" i="55" a="1"/>
  <c r="F127" i="55" s="1"/>
  <c r="H127" i="55" a="1"/>
  <c r="H127" i="55" s="1"/>
  <c r="F167" i="55" a="1"/>
  <c r="F167" i="55" s="1"/>
  <c r="H167" i="55" a="1"/>
  <c r="H167" i="55" s="1"/>
  <c r="A133" i="55"/>
  <c r="F133" i="55" a="1"/>
  <c r="F133" i="55" s="1"/>
  <c r="H133" i="55" a="1"/>
  <c r="H133" i="55" s="1"/>
  <c r="A147" i="55"/>
  <c r="F147" i="55" a="1"/>
  <c r="F147" i="55" s="1"/>
  <c r="H147" i="55" a="1"/>
  <c r="H147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44" i="55"/>
  <c r="F144" i="55" a="1"/>
  <c r="F144" i="55" s="1"/>
  <c r="H144" i="55" a="1"/>
  <c r="H144" i="55" s="1"/>
  <c r="Q168" i="60"/>
  <c r="C168" i="60" s="1"/>
  <c r="Q166" i="60"/>
  <c r="C166" i="60" s="1"/>
  <c r="Q154" i="60"/>
  <c r="C154" i="60" s="1"/>
  <c r="Q155" i="60"/>
  <c r="C155" i="60" s="1"/>
  <c r="Q156" i="60"/>
  <c r="Q157" i="60"/>
  <c r="C157" i="60" s="1"/>
  <c r="Q158" i="60"/>
  <c r="C158" i="60" s="1"/>
  <c r="Q159" i="60"/>
  <c r="C159" i="60" s="1"/>
  <c r="Q160" i="60"/>
  <c r="C160" i="60" s="1"/>
  <c r="Q162" i="60"/>
  <c r="C162" i="60" s="1"/>
  <c r="Q163" i="60"/>
  <c r="C163" i="60" s="1"/>
  <c r="Q164" i="60"/>
  <c r="C164" i="60"/>
  <c r="Q167" i="60"/>
  <c r="C167" i="60" s="1"/>
  <c r="Q153" i="60"/>
  <c r="C153" i="60" s="1"/>
  <c r="Q150" i="60"/>
  <c r="C150" i="60" s="1"/>
  <c r="Q151" i="60"/>
  <c r="C151" i="60" s="1"/>
  <c r="Q152" i="60"/>
  <c r="C152" i="60" s="1"/>
  <c r="Q161" i="60"/>
  <c r="C161" i="60" s="1"/>
  <c r="Q165" i="60"/>
  <c r="C165" i="60" s="1"/>
  <c r="Q169" i="60"/>
  <c r="C169" i="60"/>
  <c r="Q141" i="60"/>
  <c r="C141" i="60" s="1"/>
  <c r="Q142" i="60"/>
  <c r="C142" i="60" s="1"/>
  <c r="Q143" i="60"/>
  <c r="C143" i="60" s="1"/>
  <c r="Q144" i="60"/>
  <c r="C144" i="60" s="1"/>
  <c r="Q145" i="60"/>
  <c r="C145" i="60" s="1"/>
  <c r="Q146" i="60"/>
  <c r="C146" i="60" s="1"/>
  <c r="Q147" i="60"/>
  <c r="C147" i="60" s="1"/>
  <c r="Q148" i="60"/>
  <c r="C148" i="60"/>
  <c r="Q149" i="60"/>
  <c r="C149" i="60" s="1"/>
  <c r="A85" i="55"/>
  <c r="F85" i="55" a="1"/>
  <c r="F85" i="55" s="1"/>
  <c r="H85" i="55" a="1"/>
  <c r="H85" i="55" s="1"/>
  <c r="B2418" i="34"/>
  <c r="Z2418" i="34" s="1"/>
  <c r="B2417" i="34"/>
  <c r="U2417" i="34" s="1"/>
  <c r="B1985" i="34"/>
  <c r="B1984" i="34"/>
  <c r="B1019" i="34"/>
  <c r="B1018" i="34"/>
  <c r="B2404" i="34"/>
  <c r="B2403" i="34"/>
  <c r="A2403" i="34" s="1"/>
  <c r="D171" i="60"/>
  <c r="B1661" i="34"/>
  <c r="A10" i="56"/>
  <c r="D44" i="60"/>
  <c r="B2557" i="34"/>
  <c r="B2556" i="34"/>
  <c r="B2555" i="34"/>
  <c r="B2503" i="34"/>
  <c r="A2503" i="34" s="1"/>
  <c r="B2502" i="34"/>
  <c r="H72" i="55" a="1"/>
  <c r="H72" i="55" s="1"/>
  <c r="F72" i="55" a="1"/>
  <c r="F72" i="55" s="1"/>
  <c r="A72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6" i="55" a="1"/>
  <c r="H86" i="55" s="1"/>
  <c r="F86" i="55" a="1"/>
  <c r="F86" i="55" s="1"/>
  <c r="A86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1" i="55" a="1"/>
  <c r="H61" i="55" s="1"/>
  <c r="F61" i="55" a="1"/>
  <c r="F61" i="55" s="1"/>
  <c r="A61" i="55"/>
  <c r="H89" i="55" a="1"/>
  <c r="H89" i="55" s="1"/>
  <c r="F89" i="55" a="1"/>
  <c r="F89" i="55" s="1"/>
  <c r="A89" i="55"/>
  <c r="H38" i="55" a="1"/>
  <c r="H38" i="55" s="1"/>
  <c r="F38" i="55" a="1"/>
  <c r="F38" i="55" s="1"/>
  <c r="A38" i="55"/>
  <c r="H108" i="55" a="1"/>
  <c r="H108" i="55" s="1"/>
  <c r="F108" i="55" a="1"/>
  <c r="F108" i="55" s="1"/>
  <c r="A108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101" i="55" a="1"/>
  <c r="H101" i="55" s="1"/>
  <c r="F101" i="55" a="1"/>
  <c r="F101" i="55" s="1"/>
  <c r="A101" i="55"/>
  <c r="H102" i="55" a="1"/>
  <c r="H102" i="55" s="1"/>
  <c r="F102" i="55" a="1"/>
  <c r="F102" i="55" s="1"/>
  <c r="A102" i="55"/>
  <c r="H107" i="55" a="1"/>
  <c r="H107" i="55" s="1"/>
  <c r="F107" i="55" a="1"/>
  <c r="F107" i="55" s="1"/>
  <c r="A107" i="55"/>
  <c r="H36" i="55" a="1"/>
  <c r="H36" i="55" s="1"/>
  <c r="F36" i="55" a="1"/>
  <c r="F36" i="55" s="1"/>
  <c r="A36" i="55"/>
  <c r="H80" i="55" a="1"/>
  <c r="H80" i="55" s="1"/>
  <c r="F80" i="55" a="1"/>
  <c r="F80" i="55" s="1"/>
  <c r="A80" i="55"/>
  <c r="H100" i="55" a="1"/>
  <c r="H100" i="55" s="1"/>
  <c r="F100" i="55" a="1"/>
  <c r="F100" i="55" s="1"/>
  <c r="A100" i="55"/>
  <c r="H79" i="55" a="1"/>
  <c r="H79" i="55" s="1"/>
  <c r="F79" i="55" a="1"/>
  <c r="F79" i="55" s="1"/>
  <c r="A79" i="55"/>
  <c r="H88" i="55" a="1"/>
  <c r="H88" i="55" s="1"/>
  <c r="F88" i="55" a="1"/>
  <c r="F88" i="55" s="1"/>
  <c r="A88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2" i="55" a="1"/>
  <c r="H82" i="55" s="1"/>
  <c r="F82" i="55" a="1"/>
  <c r="F82" i="55" s="1"/>
  <c r="A82" i="55"/>
  <c r="H18" i="55" a="1"/>
  <c r="H18" i="55" s="1"/>
  <c r="F18" i="55" a="1"/>
  <c r="F18" i="55" s="1"/>
  <c r="A18" i="55"/>
  <c r="B2554" i="34"/>
  <c r="A2554" i="34" s="1"/>
  <c r="B2553" i="34"/>
  <c r="Q2553" i="34" s="1"/>
  <c r="B2532" i="34"/>
  <c r="B2531" i="34"/>
  <c r="A2531" i="34" s="1"/>
  <c r="B2530" i="34"/>
  <c r="U2530" i="34" s="1"/>
  <c r="B2529" i="34"/>
  <c r="U2529" i="34" s="1"/>
  <c r="B2528" i="34"/>
  <c r="Q2528" i="34" s="1"/>
  <c r="B2527" i="34"/>
  <c r="A2527" i="34" s="1"/>
  <c r="B2526" i="34"/>
  <c r="O2526" i="34" s="1"/>
  <c r="B2525" i="34"/>
  <c r="Z2525" i="34" s="1"/>
  <c r="B2524" i="34"/>
  <c r="P2524" i="34" s="1"/>
  <c r="B2523" i="34"/>
  <c r="A2523" i="34" s="1"/>
  <c r="B2522" i="34"/>
  <c r="O2522" i="34" s="1"/>
  <c r="B2521" i="34"/>
  <c r="O2521" i="34" s="1"/>
  <c r="B2520" i="34"/>
  <c r="U2520" i="34" s="1"/>
  <c r="B2519" i="34"/>
  <c r="A2519" i="34" s="1"/>
  <c r="B2518" i="34"/>
  <c r="O2518" i="34" s="1"/>
  <c r="B2517" i="34"/>
  <c r="Q2517" i="34" s="1"/>
  <c r="B2516" i="34"/>
  <c r="A2516" i="34" s="1"/>
  <c r="B2515" i="34"/>
  <c r="A2515" i="34" s="1"/>
  <c r="B2514" i="34"/>
  <c r="O2514" i="34" s="1"/>
  <c r="B2513" i="34"/>
  <c r="U2513" i="34" s="1"/>
  <c r="B2542" i="34"/>
  <c r="Q2542" i="34" s="1"/>
  <c r="B2541" i="34"/>
  <c r="A2541" i="34" s="1"/>
  <c r="B2540" i="34"/>
  <c r="P2540" i="34" s="1"/>
  <c r="B2539" i="34"/>
  <c r="Z2539" i="34" s="1"/>
  <c r="B2538" i="34"/>
  <c r="U2538" i="34" s="1"/>
  <c r="B2537" i="34"/>
  <c r="A2537" i="34" s="1"/>
  <c r="B2536" i="34"/>
  <c r="O2536" i="34" s="1"/>
  <c r="B2535" i="34"/>
  <c r="O2535" i="34" s="1"/>
  <c r="B2534" i="34"/>
  <c r="Q2534" i="34" s="1"/>
  <c r="B2533" i="34"/>
  <c r="A2533" i="34" s="1"/>
  <c r="B2422" i="34"/>
  <c r="U2422" i="34" s="1"/>
  <c r="B2421" i="34"/>
  <c r="O2421" i="34" s="1"/>
  <c r="B2558" i="34"/>
  <c r="O2558" i="34" s="1"/>
  <c r="B2496" i="34"/>
  <c r="A2496" i="34" s="1"/>
  <c r="B2495" i="34"/>
  <c r="Z2495" i="34" s="1"/>
  <c r="B2494" i="34"/>
  <c r="O2494" i="34" s="1"/>
  <c r="B2493" i="34"/>
  <c r="A2493" i="34" s="1"/>
  <c r="B2492" i="34"/>
  <c r="A2492" i="34" s="1"/>
  <c r="B2491" i="34"/>
  <c r="P2491" i="34" s="1"/>
  <c r="B2490" i="34"/>
  <c r="B2544" i="34"/>
  <c r="U2544" i="34" s="1"/>
  <c r="B2543" i="34"/>
  <c r="A2543" i="34" s="1"/>
  <c r="B2431" i="34"/>
  <c r="Q2431" i="34" s="1"/>
  <c r="B2430" i="34"/>
  <c r="Q2430" i="34" s="1"/>
  <c r="B2429" i="34"/>
  <c r="Q2429" i="34" s="1"/>
  <c r="B2428" i="34"/>
  <c r="A2428" i="34" s="1"/>
  <c r="B2427" i="34"/>
  <c r="Z2427" i="34" s="1"/>
  <c r="B2426" i="34"/>
  <c r="U2426" i="34" s="1"/>
  <c r="B2425" i="34"/>
  <c r="Q2425" i="34" s="1"/>
  <c r="B2424" i="34"/>
  <c r="A2424" i="34" s="1"/>
  <c r="B2423" i="34"/>
  <c r="Z2423" i="34" s="1"/>
  <c r="B2549" i="34"/>
  <c r="O2549" i="34" s="1"/>
  <c r="B2548" i="34"/>
  <c r="O2548" i="34" s="1"/>
  <c r="B2547" i="34"/>
  <c r="A2547" i="34" s="1"/>
  <c r="B2546" i="34"/>
  <c r="Z2546" i="34" s="1"/>
  <c r="B2545" i="34"/>
  <c r="O2545" i="34" s="1"/>
  <c r="B2489" i="34"/>
  <c r="U2489" i="34" s="1"/>
  <c r="B2552" i="34"/>
  <c r="A2552" i="34" s="1"/>
  <c r="B2551" i="34"/>
  <c r="P2551" i="34" s="1"/>
  <c r="B2550" i="34"/>
  <c r="U2550" i="34" s="1"/>
  <c r="H126" i="55" a="1"/>
  <c r="H126" i="55" s="1"/>
  <c r="F126" i="55" a="1"/>
  <c r="F126" i="55" s="1"/>
  <c r="H308" i="55" a="1"/>
  <c r="H308" i="55" s="1"/>
  <c r="F308" i="55" a="1"/>
  <c r="F308" i="55" s="1"/>
  <c r="H149" i="55" a="1"/>
  <c r="H149" i="55" s="1"/>
  <c r="F149" i="55" a="1"/>
  <c r="F149" i="55" s="1"/>
  <c r="A149" i="55"/>
  <c r="H140" i="55" a="1"/>
  <c r="H140" i="55" s="1"/>
  <c r="F140" i="55" a="1"/>
  <c r="F140" i="55" s="1"/>
  <c r="A140" i="55"/>
  <c r="H62" i="55" a="1"/>
  <c r="H62" i="55" s="1"/>
  <c r="F62" i="55" a="1"/>
  <c r="F62" i="55" s="1"/>
  <c r="A62" i="55"/>
  <c r="H119" i="55" a="1"/>
  <c r="H119" i="55" s="1"/>
  <c r="F119" i="55" a="1"/>
  <c r="F119" i="55" s="1"/>
  <c r="H112" i="55" a="1"/>
  <c r="H112" i="55" s="1"/>
  <c r="F112" i="55" a="1"/>
  <c r="F112" i="55" s="1"/>
  <c r="A112" i="55"/>
  <c r="H129" i="55" a="1"/>
  <c r="H129" i="55" s="1"/>
  <c r="F129" i="55" a="1"/>
  <c r="F129" i="55" s="1"/>
  <c r="A129" i="55"/>
  <c r="H104" i="55" a="1"/>
  <c r="H104" i="55" s="1"/>
  <c r="F104" i="55" a="1"/>
  <c r="F104" i="55" s="1"/>
  <c r="H27" i="55" a="1"/>
  <c r="H27" i="55" s="1"/>
  <c r="F27" i="55" a="1"/>
  <c r="F27" i="55" s="1"/>
  <c r="A27" i="55"/>
  <c r="H105" i="55" a="1"/>
  <c r="H105" i="55" s="1"/>
  <c r="F105" i="55" a="1"/>
  <c r="F105" i="55" s="1"/>
  <c r="A105" i="55"/>
  <c r="H81" i="55" a="1"/>
  <c r="H81" i="55" s="1"/>
  <c r="F81" i="55" a="1"/>
  <c r="F81" i="55" s="1"/>
  <c r="A81" i="55"/>
  <c r="H49" i="55" a="1"/>
  <c r="H49" i="55" s="1"/>
  <c r="F49" i="55" a="1"/>
  <c r="F49" i="55" s="1"/>
  <c r="A49" i="55"/>
  <c r="B2644" i="34"/>
  <c r="Z2644" i="34" s="1"/>
  <c r="B2643" i="34"/>
  <c r="O2643" i="34" s="1"/>
  <c r="B2642" i="34"/>
  <c r="O2642" i="34" s="1"/>
  <c r="B2641" i="34"/>
  <c r="P2641" i="34" s="1"/>
  <c r="B2640" i="34"/>
  <c r="O2640" i="34" s="1"/>
  <c r="B2639" i="34"/>
  <c r="B2638" i="34"/>
  <c r="O2638" i="34" s="1"/>
  <c r="B2637" i="34"/>
  <c r="A2637" i="34" s="1"/>
  <c r="B2636" i="34"/>
  <c r="Z2636" i="34" s="1"/>
  <c r="B2635" i="34"/>
  <c r="Q2635" i="34" s="1"/>
  <c r="B2634" i="34"/>
  <c r="Z2634" i="34" s="1"/>
  <c r="B2633" i="34"/>
  <c r="Z2633" i="34" s="1"/>
  <c r="B2632" i="34"/>
  <c r="U2632" i="34" s="1"/>
  <c r="B2631" i="34"/>
  <c r="B2630" i="34"/>
  <c r="Z2630" i="34" s="1"/>
  <c r="B2629" i="34"/>
  <c r="Z2629" i="34" s="1"/>
  <c r="B2628" i="34"/>
  <c r="Z2628" i="34" s="1"/>
  <c r="B2627" i="34"/>
  <c r="P2627" i="34" s="1"/>
  <c r="B2626" i="34"/>
  <c r="Z2626" i="34" s="1"/>
  <c r="B2625" i="34"/>
  <c r="U2625" i="34" s="1"/>
  <c r="B2624" i="34"/>
  <c r="O2624" i="34" s="1"/>
  <c r="B2623" i="34"/>
  <c r="P2623" i="34" s="1"/>
  <c r="B2622" i="34"/>
  <c r="U2622" i="34" s="1"/>
  <c r="B2621" i="34"/>
  <c r="Z2621" i="34" s="1"/>
  <c r="B2620" i="34"/>
  <c r="U2620" i="34" s="1"/>
  <c r="B2619" i="34"/>
  <c r="Q2619" i="34" s="1"/>
  <c r="B2618" i="34"/>
  <c r="U2618" i="34" s="1"/>
  <c r="B2617" i="34"/>
  <c r="O2617" i="34" s="1"/>
  <c r="B2616" i="34"/>
  <c r="U2616" i="34" s="1"/>
  <c r="B2615" i="34"/>
  <c r="B2614" i="34"/>
  <c r="U2614" i="34" s="1"/>
  <c r="B2613" i="34"/>
  <c r="Z2613" i="34" s="1"/>
  <c r="B2612" i="34"/>
  <c r="Z2612" i="34" s="1"/>
  <c r="B2611" i="34"/>
  <c r="B2610" i="34"/>
  <c r="Q2610" i="34" s="1"/>
  <c r="B2609" i="34"/>
  <c r="O2609" i="34" s="1"/>
  <c r="B2608" i="34"/>
  <c r="O2608" i="34" s="1"/>
  <c r="B2607" i="34"/>
  <c r="Q2607" i="34" s="1"/>
  <c r="B2606" i="34"/>
  <c r="P2606" i="34" s="1"/>
  <c r="B2605" i="34"/>
  <c r="O2605" i="34" s="1"/>
  <c r="B2604" i="34"/>
  <c r="Z2604" i="34" s="1"/>
  <c r="B2603" i="34"/>
  <c r="P2603" i="34" s="1"/>
  <c r="B2602" i="34"/>
  <c r="P2602" i="34" s="1"/>
  <c r="B2601" i="34"/>
  <c r="Z2601" i="34" s="1"/>
  <c r="B2600" i="34"/>
  <c r="U2600" i="34" s="1"/>
  <c r="B2599" i="34"/>
  <c r="Z2599" i="34" s="1"/>
  <c r="B2598" i="34"/>
  <c r="Z2598" i="34" s="1"/>
  <c r="B2597" i="34"/>
  <c r="Q2597" i="34" s="1"/>
  <c r="B2596" i="34"/>
  <c r="Q2596" i="34" s="1"/>
  <c r="B2595" i="34"/>
  <c r="O2595" i="34" s="1"/>
  <c r="B2594" i="34"/>
  <c r="P2594" i="34" s="1"/>
  <c r="B2593" i="34"/>
  <c r="O2593" i="34" s="1"/>
  <c r="B2592" i="34"/>
  <c r="U2592" i="34" s="1"/>
  <c r="B2591" i="34"/>
  <c r="Q2591" i="34" s="1"/>
  <c r="B2590" i="34"/>
  <c r="P2590" i="34" s="1"/>
  <c r="B2589" i="34"/>
  <c r="B2588" i="34"/>
  <c r="Z2588" i="34" s="1"/>
  <c r="B2587" i="34"/>
  <c r="O2587" i="34" s="1"/>
  <c r="B2586" i="34"/>
  <c r="Z2586" i="34" s="1"/>
  <c r="B2585" i="34"/>
  <c r="Z2585" i="34" s="1"/>
  <c r="B2584" i="34"/>
  <c r="O2584" i="34" s="1"/>
  <c r="B2583" i="34"/>
  <c r="O2583" i="34" s="1"/>
  <c r="B2582" i="34"/>
  <c r="Z2582" i="34" s="1"/>
  <c r="B2581" i="34"/>
  <c r="U2581" i="34" s="1"/>
  <c r="B2580" i="34"/>
  <c r="U2580" i="34" s="1"/>
  <c r="B2579" i="34"/>
  <c r="B2578" i="34"/>
  <c r="Z2578" i="34" s="1"/>
  <c r="B2577" i="34"/>
  <c r="B2576" i="34"/>
  <c r="U2576" i="34" s="1"/>
  <c r="B2575" i="34"/>
  <c r="U2575" i="34" s="1"/>
  <c r="B2574" i="34"/>
  <c r="U2574" i="34" s="1"/>
  <c r="B2573" i="34"/>
  <c r="U2573" i="34" s="1"/>
  <c r="B2707" i="34"/>
  <c r="Z2707" i="34" s="1"/>
  <c r="B2706" i="34"/>
  <c r="U2706" i="34" s="1"/>
  <c r="B2705" i="34"/>
  <c r="U2705" i="34" s="1"/>
  <c r="B2704" i="34"/>
  <c r="B2703" i="34"/>
  <c r="P2703" i="34" s="1"/>
  <c r="B2702" i="34"/>
  <c r="O2702" i="34" s="1"/>
  <c r="B2701" i="34"/>
  <c r="U2701" i="34" s="1"/>
  <c r="B2700" i="34"/>
  <c r="Q2700" i="34" s="1"/>
  <c r="B2699" i="34"/>
  <c r="U2699" i="34" s="1"/>
  <c r="B2698" i="34"/>
  <c r="Q2698" i="34" s="1"/>
  <c r="B2697" i="34"/>
  <c r="Q2697" i="34" s="1"/>
  <c r="B2696" i="34"/>
  <c r="A2696" i="34" s="1"/>
  <c r="B2695" i="34"/>
  <c r="Z2695" i="34" s="1"/>
  <c r="B2694" i="34"/>
  <c r="Q2694" i="34" s="1"/>
  <c r="B2693" i="34"/>
  <c r="B2692" i="34"/>
  <c r="A2692" i="34" s="1"/>
  <c r="B2691" i="34"/>
  <c r="Z2691" i="34" s="1"/>
  <c r="B2690" i="34"/>
  <c r="B2689" i="34"/>
  <c r="Q2689" i="34" s="1"/>
  <c r="B2688" i="34"/>
  <c r="Z2688" i="34" s="1"/>
  <c r="B2687" i="34"/>
  <c r="U2687" i="34" s="1"/>
  <c r="B2686" i="34"/>
  <c r="Q2686" i="34" s="1"/>
  <c r="B2685" i="34"/>
  <c r="O2685" i="34" s="1"/>
  <c r="B2684" i="34"/>
  <c r="U2684" i="34" s="1"/>
  <c r="B2683" i="34"/>
  <c r="Z2683" i="34" s="1"/>
  <c r="B2682" i="34"/>
  <c r="Q2682" i="34" s="1"/>
  <c r="B2681" i="34"/>
  <c r="P2681" i="34" s="1"/>
  <c r="B2680" i="34"/>
  <c r="Z2680" i="34" s="1"/>
  <c r="B2679" i="34"/>
  <c r="O2679" i="34" s="1"/>
  <c r="B2678" i="34"/>
  <c r="B2677" i="34"/>
  <c r="P2677" i="34" s="1"/>
  <c r="B2676" i="34"/>
  <c r="B2675" i="34"/>
  <c r="O2675" i="34" s="1"/>
  <c r="B2674" i="34"/>
  <c r="Z2674" i="34" s="1"/>
  <c r="B2673" i="34"/>
  <c r="P2673" i="34" s="1"/>
  <c r="B2672" i="34"/>
  <c r="Z2672" i="34" s="1"/>
  <c r="B2671" i="34"/>
  <c r="U2671" i="34" s="1"/>
  <c r="B2670" i="34"/>
  <c r="Q2670" i="34" s="1"/>
  <c r="B2669" i="34"/>
  <c r="O2669" i="34" s="1"/>
  <c r="B2668" i="34"/>
  <c r="B2667" i="34"/>
  <c r="Z2667" i="34" s="1"/>
  <c r="B2666" i="34"/>
  <c r="O2666" i="34" s="1"/>
  <c r="B2665" i="34"/>
  <c r="O2665" i="34" s="1"/>
  <c r="B2664" i="34"/>
  <c r="Q2664" i="34" s="1"/>
  <c r="B2663" i="34"/>
  <c r="Z2663" i="34" s="1"/>
  <c r="B2662" i="34"/>
  <c r="B2661" i="34"/>
  <c r="O2661" i="34" s="1"/>
  <c r="B2660" i="34"/>
  <c r="Q2660" i="34" s="1"/>
  <c r="B2659" i="34"/>
  <c r="U2659" i="34" s="1"/>
  <c r="B2658" i="34"/>
  <c r="Z2658" i="34" s="1"/>
  <c r="B2657" i="34"/>
  <c r="Z2657" i="34" s="1"/>
  <c r="B2656" i="34"/>
  <c r="A2656" i="34" s="1"/>
  <c r="B2655" i="34"/>
  <c r="Z2655" i="34" s="1"/>
  <c r="B2654" i="34"/>
  <c r="P2654" i="34" s="1"/>
  <c r="B2653" i="34"/>
  <c r="Z2653" i="34" s="1"/>
  <c r="B2652" i="34"/>
  <c r="P2652" i="34" s="1"/>
  <c r="B2651" i="34"/>
  <c r="O2651" i="34" s="1"/>
  <c r="B2650" i="34"/>
  <c r="B2649" i="34"/>
  <c r="Z2649" i="34" s="1"/>
  <c r="B2648" i="34"/>
  <c r="Q2648" i="34" s="1"/>
  <c r="B2647" i="34"/>
  <c r="Z2647" i="34" s="1"/>
  <c r="B2646" i="34"/>
  <c r="B2645" i="34"/>
  <c r="U2645" i="34" s="1"/>
  <c r="B2571" i="34"/>
  <c r="Q2571" i="34" s="1"/>
  <c r="B2570" i="34"/>
  <c r="U2570" i="34" s="1"/>
  <c r="B2569" i="34"/>
  <c r="Z2569" i="34" s="1"/>
  <c r="B2568" i="34"/>
  <c r="U2568" i="34" s="1"/>
  <c r="B2567" i="34"/>
  <c r="A2567" i="34" s="1"/>
  <c r="B2566" i="34"/>
  <c r="Z2566" i="34" s="1"/>
  <c r="B2565" i="34"/>
  <c r="O2565" i="34" s="1"/>
  <c r="B2562" i="34"/>
  <c r="U2562" i="34" s="1"/>
  <c r="B2561" i="34"/>
  <c r="B2560" i="34"/>
  <c r="O2560" i="34" s="1"/>
  <c r="B2559" i="34"/>
  <c r="O2559" i="34" s="1"/>
  <c r="B2500" i="34"/>
  <c r="Q2500" i="34" s="1"/>
  <c r="B2499" i="34"/>
  <c r="Z2499" i="34" s="1"/>
  <c r="B2498" i="34"/>
  <c r="U2498" i="34" s="1"/>
  <c r="B2497" i="34"/>
  <c r="O2497" i="34" s="1"/>
  <c r="H17" i="55" a="1"/>
  <c r="H17" i="55" s="1"/>
  <c r="F17" i="55" a="1"/>
  <c r="F17" i="55" s="1"/>
  <c r="A17" i="55"/>
  <c r="H120" i="55" a="1"/>
  <c r="H120" i="55" s="1"/>
  <c r="F120" i="55" a="1"/>
  <c r="F120" i="55" s="1"/>
  <c r="A120" i="55"/>
  <c r="A22" i="70"/>
  <c r="A48" i="70"/>
  <c r="A49" i="70"/>
  <c r="A50" i="70"/>
  <c r="A51" i="70"/>
  <c r="B2434" i="34"/>
  <c r="B2453" i="34"/>
  <c r="B2452" i="34"/>
  <c r="Z2452" i="34" s="1"/>
  <c r="B2451" i="34"/>
  <c r="U2451" i="34" s="1"/>
  <c r="B2450" i="34"/>
  <c r="Z2450" i="34" s="1"/>
  <c r="B2443" i="34"/>
  <c r="Q2443" i="34" s="1"/>
  <c r="B2442" i="34"/>
  <c r="Z2442" i="34" s="1"/>
  <c r="B2441" i="34"/>
  <c r="Z2441" i="34" s="1"/>
  <c r="B2440" i="34"/>
  <c r="Q2440" i="34" s="1"/>
  <c r="B2439" i="34"/>
  <c r="B2461" i="34"/>
  <c r="O2461" i="34" s="1"/>
  <c r="B2460" i="34"/>
  <c r="O2460" i="34" s="1"/>
  <c r="B2454" i="34"/>
  <c r="P2454" i="34" s="1"/>
  <c r="B2433" i="34"/>
  <c r="P2433" i="34" s="1"/>
  <c r="B2432" i="34"/>
  <c r="A2432" i="34" s="1"/>
  <c r="B2486" i="34"/>
  <c r="O2486" i="34" s="1"/>
  <c r="B2485" i="34"/>
  <c r="B2484" i="34"/>
  <c r="P2484" i="34" s="1"/>
  <c r="B2473" i="34"/>
  <c r="Z2473" i="34" s="1"/>
  <c r="B2472" i="34"/>
  <c r="U2472" i="34" s="1"/>
  <c r="B2471" i="34"/>
  <c r="B2409" i="34"/>
  <c r="P2409" i="34" s="1"/>
  <c r="B2408" i="34"/>
  <c r="A2408" i="34" s="1"/>
  <c r="B2407" i="34"/>
  <c r="U2407" i="34" s="1"/>
  <c r="B2406" i="34"/>
  <c r="B2405" i="34"/>
  <c r="Z2405" i="34" s="1"/>
  <c r="B2402" i="34"/>
  <c r="A2402" i="34" s="1"/>
  <c r="B2401" i="34"/>
  <c r="U2401" i="34" s="1"/>
  <c r="B2512" i="34"/>
  <c r="B2511" i="34"/>
  <c r="O2511" i="34" s="1"/>
  <c r="B2137" i="34"/>
  <c r="B2136" i="34"/>
  <c r="P2136" i="34" s="1"/>
  <c r="B2138" i="34"/>
  <c r="P2138" i="34" s="1"/>
  <c r="B2509" i="34"/>
  <c r="B2477" i="34"/>
  <c r="B2476" i="34"/>
  <c r="U2476" i="34" s="1"/>
  <c r="B2488" i="34"/>
  <c r="O2488" i="34" s="1"/>
  <c r="B2483" i="34"/>
  <c r="B2479" i="34"/>
  <c r="O2479" i="34" s="1"/>
  <c r="B2506" i="34"/>
  <c r="Z2506" i="34" s="1"/>
  <c r="B2414" i="34"/>
  <c r="B2400" i="34"/>
  <c r="Q2400" i="34" s="1"/>
  <c r="B2410" i="34"/>
  <c r="P2410" i="34" s="1"/>
  <c r="B2436" i="34"/>
  <c r="Z2436" i="34" s="1"/>
  <c r="B2399" i="34"/>
  <c r="Q2399" i="34" s="1"/>
  <c r="B2437" i="34"/>
  <c r="B2457" i="34"/>
  <c r="Q2457" i="34" s="1"/>
  <c r="B2478" i="34"/>
  <c r="Z2478" i="34" s="1"/>
  <c r="B2563" i="34"/>
  <c r="O2563" i="34" s="1"/>
  <c r="B1655" i="34"/>
  <c r="B1654" i="34"/>
  <c r="P1654" i="34" s="1"/>
  <c r="B1619" i="34"/>
  <c r="U1619" i="34" s="1"/>
  <c r="B1618" i="34"/>
  <c r="B1617" i="34"/>
  <c r="Z1617" i="34" s="1"/>
  <c r="B2723" i="34"/>
  <c r="O2723" i="34" s="1"/>
  <c r="B2722" i="34"/>
  <c r="Z2722" i="34" s="1"/>
  <c r="B2721" i="34"/>
  <c r="Z2721" i="34" s="1"/>
  <c r="B2720" i="34"/>
  <c r="Z2720" i="34" s="1"/>
  <c r="B2719" i="34"/>
  <c r="A2719" i="34" s="1"/>
  <c r="B2718" i="34"/>
  <c r="O2718" i="34" s="1"/>
  <c r="B2717" i="34"/>
  <c r="U2717" i="34" s="1"/>
  <c r="B2716" i="34"/>
  <c r="B2715" i="34"/>
  <c r="O2715" i="34" s="1"/>
  <c r="B2714" i="34"/>
  <c r="U2714" i="34" s="1"/>
  <c r="B2713" i="34"/>
  <c r="Q2713" i="34" s="1"/>
  <c r="B2712" i="34"/>
  <c r="B2711" i="34"/>
  <c r="B2710" i="34"/>
  <c r="P2710" i="34" s="1"/>
  <c r="B2709" i="34"/>
  <c r="Q2709" i="34" s="1"/>
  <c r="B2708" i="34"/>
  <c r="U2708" i="34" s="1"/>
  <c r="B952" i="34"/>
  <c r="Q952" i="34" s="1"/>
  <c r="B951" i="34"/>
  <c r="B950" i="34"/>
  <c r="Q950" i="34" s="1"/>
  <c r="B1269" i="34"/>
  <c r="Q1269" i="34" s="1"/>
  <c r="B1268" i="34"/>
  <c r="Q1268" i="34" s="1"/>
  <c r="B1267" i="34"/>
  <c r="B1653" i="34"/>
  <c r="B1847" i="34"/>
  <c r="P1847" i="34" s="1"/>
  <c r="B1846" i="34"/>
  <c r="Q1846" i="34" s="1"/>
  <c r="B1845" i="34"/>
  <c r="U1845" i="34" s="1"/>
  <c r="B1844" i="34"/>
  <c r="Z1844" i="34" s="1"/>
  <c r="B1843" i="34"/>
  <c r="O1843" i="34" s="1"/>
  <c r="B1842" i="34"/>
  <c r="P1842" i="34" s="1"/>
  <c r="B1841" i="34"/>
  <c r="B1840" i="34"/>
  <c r="U1840" i="34" s="1"/>
  <c r="B1839" i="34"/>
  <c r="O1839" i="34" s="1"/>
  <c r="B1838" i="34"/>
  <c r="P1838" i="34" s="1"/>
  <c r="B1837" i="34"/>
  <c r="Q1837" i="34" s="1"/>
  <c r="B1836" i="34"/>
  <c r="P1836" i="34" s="1"/>
  <c r="B1835" i="34"/>
  <c r="Z1835" i="34" s="1"/>
  <c r="B1834" i="34"/>
  <c r="Q1834" i="34" s="1"/>
  <c r="B1833" i="34"/>
  <c r="B2299" i="34"/>
  <c r="Q2299" i="34" s="1"/>
  <c r="B2300" i="34"/>
  <c r="P2300" i="34" s="1"/>
  <c r="B2301" i="34"/>
  <c r="U2301" i="34" s="1"/>
  <c r="B2302" i="34"/>
  <c r="Q2302" i="34" s="1"/>
  <c r="B2303" i="34"/>
  <c r="Z2303" i="34" s="1"/>
  <c r="B2304" i="34"/>
  <c r="Z2304" i="34" s="1"/>
  <c r="B2305" i="34"/>
  <c r="Q2305" i="34" s="1"/>
  <c r="B2306" i="34"/>
  <c r="Q2306" i="34" s="1"/>
  <c r="B2307" i="34"/>
  <c r="U2307" i="34" s="1"/>
  <c r="B2308" i="34"/>
  <c r="Z2308" i="34" s="1"/>
  <c r="B2309" i="34"/>
  <c r="Q2309" i="34" s="1"/>
  <c r="B2310" i="34"/>
  <c r="Z2310" i="34" s="1"/>
  <c r="B2311" i="34"/>
  <c r="Q2311" i="34" s="1"/>
  <c r="B2298" i="34"/>
  <c r="Z2298" i="34" s="1"/>
  <c r="B2297" i="34"/>
  <c r="O2297" i="34" s="1"/>
  <c r="D118" i="60"/>
  <c r="Q116" i="60"/>
  <c r="C116" i="60" s="1"/>
  <c r="Q59" i="60"/>
  <c r="C59" i="60" s="1"/>
  <c r="Q68" i="60"/>
  <c r="C68" i="60" s="1"/>
  <c r="Q73" i="60"/>
  <c r="C73" i="60" s="1"/>
  <c r="Q67" i="60"/>
  <c r="C67" i="60" s="1"/>
  <c r="Q66" i="60"/>
  <c r="C66" i="60" s="1"/>
  <c r="Q65" i="60"/>
  <c r="C65" i="60" s="1"/>
  <c r="H65" i="60" s="1"/>
  <c r="Q64" i="60"/>
  <c r="C64" i="60" s="1"/>
  <c r="Q63" i="60"/>
  <c r="C63" i="60"/>
  <c r="Q62" i="60"/>
  <c r="C62" i="60" s="1"/>
  <c r="Q61" i="60"/>
  <c r="C61" i="60" s="1"/>
  <c r="Q60" i="60"/>
  <c r="C60" i="60" s="1"/>
  <c r="Q58" i="60"/>
  <c r="C58" i="60" s="1"/>
  <c r="Q57" i="60"/>
  <c r="C57" i="60" s="1"/>
  <c r="Q56" i="60"/>
  <c r="C56" i="60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2" i="60"/>
  <c r="C72" i="60" s="1"/>
  <c r="Q71" i="60"/>
  <c r="C71" i="60" s="1"/>
  <c r="H71" i="60" s="1"/>
  <c r="Q70" i="60"/>
  <c r="C70" i="60" s="1"/>
  <c r="Q69" i="60"/>
  <c r="C69" i="60"/>
  <c r="Q91" i="60"/>
  <c r="C91" i="60" s="1"/>
  <c r="Q90" i="60"/>
  <c r="C90" i="60" s="1"/>
  <c r="Q89" i="60"/>
  <c r="C89" i="60" s="1"/>
  <c r="Q88" i="60"/>
  <c r="C88" i="60" s="1"/>
  <c r="Q87" i="60"/>
  <c r="C87" i="60" s="1"/>
  <c r="Q86" i="60"/>
  <c r="C86" i="60" s="1"/>
  <c r="H86" i="60" s="1"/>
  <c r="Q85" i="60"/>
  <c r="C85" i="60" s="1"/>
  <c r="Q84" i="60"/>
  <c r="C84" i="60"/>
  <c r="Q83" i="60"/>
  <c r="C83" i="60" s="1"/>
  <c r="Q82" i="60"/>
  <c r="C82" i="60" s="1"/>
  <c r="Q81" i="60"/>
  <c r="C81" i="60" s="1"/>
  <c r="Q80" i="60"/>
  <c r="C80" i="60" s="1"/>
  <c r="Q103" i="60"/>
  <c r="C103" i="60" s="1"/>
  <c r="Q102" i="60"/>
  <c r="C102" i="60" s="1"/>
  <c r="Q101" i="60"/>
  <c r="C101" i="60" s="1"/>
  <c r="Q100" i="60"/>
  <c r="C100" i="60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/>
  <c r="Q14" i="60"/>
  <c r="C14" i="60" s="1"/>
  <c r="Q15" i="60"/>
  <c r="Q16" i="60"/>
  <c r="C16" i="60" s="1"/>
  <c r="Q17" i="60"/>
  <c r="C17" i="60" s="1"/>
  <c r="Q18" i="60"/>
  <c r="C18" i="60" s="1"/>
  <c r="H18" i="60" s="1"/>
  <c r="J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H24" i="60" s="1"/>
  <c r="J24" i="60" s="1"/>
  <c r="Q25" i="60"/>
  <c r="C25" i="60" s="1"/>
  <c r="Q26" i="60"/>
  <c r="C26" i="60" s="1"/>
  <c r="H26" i="60" s="1"/>
  <c r="J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H40" i="60" s="1"/>
  <c r="J40" i="60" s="1"/>
  <c r="Q41" i="60"/>
  <c r="C41" i="60" s="1"/>
  <c r="Q42" i="60"/>
  <c r="C42" i="60" s="1"/>
  <c r="H42" i="60" s="1"/>
  <c r="J42" i="60" s="1"/>
  <c r="Q8" i="60"/>
  <c r="C8" i="60" s="1"/>
  <c r="Q9" i="60"/>
  <c r="C9" i="60" s="1"/>
  <c r="Q10" i="60"/>
  <c r="C10" i="60" s="1"/>
  <c r="Q11" i="60"/>
  <c r="C11" i="60" s="1"/>
  <c r="H11" i="60" s="1"/>
  <c r="J11" i="60" s="1"/>
  <c r="Q12" i="60"/>
  <c r="C12" i="60" s="1"/>
  <c r="Q13" i="60"/>
  <c r="C13" i="60" s="1"/>
  <c r="B2012" i="34"/>
  <c r="Z2012" i="34" s="1"/>
  <c r="B2011" i="34"/>
  <c r="U2011" i="34" s="1"/>
  <c r="B2010" i="34"/>
  <c r="Z2010" i="34" s="1"/>
  <c r="B2009" i="34"/>
  <c r="Q2009" i="34" s="1"/>
  <c r="B2016" i="34"/>
  <c r="A2016" i="34" s="1"/>
  <c r="B2015" i="34"/>
  <c r="O2015" i="34" s="1"/>
  <c r="B2014" i="34"/>
  <c r="U2014" i="34" s="1"/>
  <c r="B2013" i="34"/>
  <c r="O2013" i="34" s="1"/>
  <c r="B2020" i="34"/>
  <c r="U2020" i="34" s="1"/>
  <c r="B2019" i="34"/>
  <c r="B2018" i="34"/>
  <c r="B2017" i="34"/>
  <c r="O2017" i="34" s="1"/>
  <c r="B2008" i="34"/>
  <c r="Z2008" i="34" s="1"/>
  <c r="B2007" i="34"/>
  <c r="Q2007" i="34" s="1"/>
  <c r="B2006" i="34"/>
  <c r="U2006" i="34" s="1"/>
  <c r="A23" i="55"/>
  <c r="F23" i="55" a="1"/>
  <c r="F23" i="55" s="1"/>
  <c r="H23" i="55" a="1"/>
  <c r="H23" i="55" s="1"/>
  <c r="B2289" i="34"/>
  <c r="U2289" i="34" s="1"/>
  <c r="B2119" i="34"/>
  <c r="U2119" i="34" s="1"/>
  <c r="B2095" i="34"/>
  <c r="O2095" i="34" s="1"/>
  <c r="B1981" i="34"/>
  <c r="P1981" i="34" s="1"/>
  <c r="B1831" i="34"/>
  <c r="A1831" i="34" s="1"/>
  <c r="B2140" i="34"/>
  <c r="B2139" i="34"/>
  <c r="P2139" i="34" s="1"/>
  <c r="B1222" i="34"/>
  <c r="Q1222" i="34" s="1"/>
  <c r="B1225" i="34"/>
  <c r="Q1225" i="34" s="1"/>
  <c r="B1161" i="34"/>
  <c r="B1151" i="34"/>
  <c r="Z1151" i="34" s="1"/>
  <c r="B1082" i="34"/>
  <c r="O1082" i="34" s="1"/>
  <c r="B1015" i="34"/>
  <c r="B754" i="34"/>
  <c r="P754" i="34" s="1"/>
  <c r="B249" i="34"/>
  <c r="U249" i="34" s="1"/>
  <c r="B1248" i="34"/>
  <c r="A1248" i="34" s="1"/>
  <c r="B1247" i="34"/>
  <c r="P1247" i="34" s="1"/>
  <c r="B1246" i="34"/>
  <c r="Z1246" i="34" s="1"/>
  <c r="B1245" i="34"/>
  <c r="Z1245" i="34" s="1"/>
  <c r="B1244" i="34"/>
  <c r="B1243" i="34"/>
  <c r="Q1243" i="34" s="1"/>
  <c r="B1242" i="34"/>
  <c r="Z1242" i="34" s="1"/>
  <c r="B1241" i="34"/>
  <c r="U1241" i="34" s="1"/>
  <c r="B1240" i="34"/>
  <c r="B1239" i="34"/>
  <c r="U1239" i="34" s="1"/>
  <c r="B1238" i="34"/>
  <c r="B1237" i="34"/>
  <c r="O1237" i="34" s="1"/>
  <c r="B1236" i="34"/>
  <c r="Z1236" i="34" s="1"/>
  <c r="B1235" i="34"/>
  <c r="O1235" i="34" s="1"/>
  <c r="B1234" i="34"/>
  <c r="U1234" i="34" s="1"/>
  <c r="B1233" i="34"/>
  <c r="U1233" i="34" s="1"/>
  <c r="B1256" i="34"/>
  <c r="U1256" i="34" s="1"/>
  <c r="B1255" i="34"/>
  <c r="P1255" i="34" s="1"/>
  <c r="B1254" i="34"/>
  <c r="Q1254" i="34" s="1"/>
  <c r="B1253" i="34"/>
  <c r="A1253" i="34" s="1"/>
  <c r="B1252" i="34"/>
  <c r="B1251" i="34"/>
  <c r="Q1251" i="34" s="1"/>
  <c r="B1250" i="34"/>
  <c r="U1250" i="34" s="1"/>
  <c r="B1249" i="34"/>
  <c r="B1260" i="34"/>
  <c r="P1260" i="34" s="1"/>
  <c r="B1259" i="34"/>
  <c r="O1259" i="34" s="1"/>
  <c r="B1258" i="34"/>
  <c r="O1258" i="34" s="1"/>
  <c r="B1257" i="34"/>
  <c r="Q1257" i="34" s="1"/>
  <c r="B1262" i="34"/>
  <c r="B1261" i="34"/>
  <c r="P1261" i="34" s="1"/>
  <c r="B972" i="34"/>
  <c r="B971" i="34"/>
  <c r="A971" i="34" s="1"/>
  <c r="B970" i="34"/>
  <c r="O970" i="34" s="1"/>
  <c r="B969" i="34"/>
  <c r="Z969" i="34" s="1"/>
  <c r="B968" i="34"/>
  <c r="Z968" i="34" s="1"/>
  <c r="B967" i="34"/>
  <c r="B966" i="34"/>
  <c r="B965" i="34"/>
  <c r="O965" i="34" s="1"/>
  <c r="B964" i="34"/>
  <c r="B963" i="34"/>
  <c r="O963" i="34" s="1"/>
  <c r="B962" i="34"/>
  <c r="P962" i="34" s="1"/>
  <c r="B961" i="34"/>
  <c r="Q961" i="34" s="1"/>
  <c r="B960" i="34"/>
  <c r="B959" i="34"/>
  <c r="B958" i="34"/>
  <c r="B980" i="34"/>
  <c r="U980" i="34" s="1"/>
  <c r="B979" i="34"/>
  <c r="U979" i="34" s="1"/>
  <c r="B978" i="34"/>
  <c r="Q978" i="34" s="1"/>
  <c r="B977" i="34"/>
  <c r="O977" i="34" s="1"/>
  <c r="B976" i="34"/>
  <c r="Z976" i="34" s="1"/>
  <c r="B975" i="34"/>
  <c r="B974" i="34"/>
  <c r="Q974" i="34" s="1"/>
  <c r="B973" i="34"/>
  <c r="B984" i="34"/>
  <c r="Q984" i="34" s="1"/>
  <c r="B983" i="34"/>
  <c r="O983" i="34" s="1"/>
  <c r="B982" i="34"/>
  <c r="B981" i="34"/>
  <c r="U981" i="34" s="1"/>
  <c r="B985" i="34"/>
  <c r="U985" i="34" s="1"/>
  <c r="B1072" i="34"/>
  <c r="B1073" i="34"/>
  <c r="P1073" i="34" s="1"/>
  <c r="B940" i="34"/>
  <c r="B941" i="34"/>
  <c r="B956" i="34"/>
  <c r="B1197" i="34"/>
  <c r="A1197" i="34" s="1"/>
  <c r="B1198" i="34"/>
  <c r="U1198" i="34" s="1"/>
  <c r="B1174" i="34"/>
  <c r="O1174" i="34" s="1"/>
  <c r="B89" i="34"/>
  <c r="P89" i="34" s="1"/>
  <c r="B632" i="34"/>
  <c r="Z632" i="34" s="1"/>
  <c r="B994" i="34"/>
  <c r="Z994" i="34" s="1"/>
  <c r="B995" i="34"/>
  <c r="P995" i="34" s="1"/>
  <c r="B996" i="34"/>
  <c r="A996" i="34" s="1"/>
  <c r="B998" i="34"/>
  <c r="O998" i="34" s="1"/>
  <c r="B999" i="34"/>
  <c r="U999" i="34" s="1"/>
  <c r="B1000" i="34"/>
  <c r="Z1000" i="34" s="1"/>
  <c r="B1002" i="34"/>
  <c r="P1002" i="34" s="1"/>
  <c r="B1003" i="34"/>
  <c r="P1003" i="34" s="1"/>
  <c r="B1004" i="34"/>
  <c r="Q1004" i="34" s="1"/>
  <c r="B1006" i="34"/>
  <c r="Z1006" i="34" s="1"/>
  <c r="B1007" i="34"/>
  <c r="U1007" i="34" s="1"/>
  <c r="B1008" i="34"/>
  <c r="Z1008" i="34" s="1"/>
  <c r="B1009" i="34"/>
  <c r="B1011" i="34"/>
  <c r="A1011" i="34" s="1"/>
  <c r="B1056" i="34"/>
  <c r="P1056" i="34" s="1"/>
  <c r="B1058" i="34"/>
  <c r="A1058" i="34" s="1"/>
  <c r="B1059" i="34"/>
  <c r="U1059" i="34" s="1"/>
  <c r="B1060" i="34"/>
  <c r="Z1060" i="34" s="1"/>
  <c r="B1062" i="34"/>
  <c r="Q1062" i="34" s="1"/>
  <c r="B1088" i="34"/>
  <c r="O1088" i="34" s="1"/>
  <c r="B1089" i="34"/>
  <c r="Z1089" i="34" s="1"/>
  <c r="B1090" i="34"/>
  <c r="B1091" i="34"/>
  <c r="Q1091" i="34" s="1"/>
  <c r="B1092" i="34"/>
  <c r="O1092" i="34" s="1"/>
  <c r="B1093" i="34"/>
  <c r="B1094" i="34"/>
  <c r="B1095" i="34"/>
  <c r="B1176" i="34"/>
  <c r="P1176" i="34" s="1"/>
  <c r="B1177" i="34"/>
  <c r="B1179" i="34"/>
  <c r="P1179" i="34" s="1"/>
  <c r="B1180" i="34"/>
  <c r="A1180" i="34" s="1"/>
  <c r="B1181" i="34"/>
  <c r="P1181" i="34" s="1"/>
  <c r="B1183" i="34"/>
  <c r="B1226" i="34"/>
  <c r="U1226" i="34" s="1"/>
  <c r="B1227" i="34"/>
  <c r="B1185" i="34"/>
  <c r="Z1185" i="34" s="1"/>
  <c r="B1186" i="34"/>
  <c r="B1187" i="34"/>
  <c r="B1189" i="34"/>
  <c r="Z1189" i="34" s="1"/>
  <c r="B1190" i="34"/>
  <c r="P1190" i="34" s="1"/>
  <c r="B1193" i="34"/>
  <c r="Z1193" i="34" s="1"/>
  <c r="B1194" i="34"/>
  <c r="Z1194" i="34" s="1"/>
  <c r="B643" i="34"/>
  <c r="Q643" i="34" s="1"/>
  <c r="B664" i="34"/>
  <c r="P664" i="34" s="1"/>
  <c r="B938" i="34"/>
  <c r="B939" i="34"/>
  <c r="P939" i="34" s="1"/>
  <c r="B942" i="34"/>
  <c r="P942" i="34" s="1"/>
  <c r="B943" i="34"/>
  <c r="P943" i="34" s="1"/>
  <c r="B945" i="34"/>
  <c r="U945" i="34" s="1"/>
  <c r="B947" i="34"/>
  <c r="B948" i="34"/>
  <c r="Z948" i="34" s="1"/>
  <c r="B986" i="34"/>
  <c r="A986" i="34" s="1"/>
  <c r="B988" i="34"/>
  <c r="Q988" i="34" s="1"/>
  <c r="B1016" i="34"/>
  <c r="B1017" i="34"/>
  <c r="B1021" i="34"/>
  <c r="O1021" i="34" s="1"/>
  <c r="B1026" i="34"/>
  <c r="B1066" i="34"/>
  <c r="Q1066" i="34" s="1"/>
  <c r="B1068" i="34"/>
  <c r="P1068" i="34" s="1"/>
  <c r="B1069" i="34"/>
  <c r="O1069" i="34" s="1"/>
  <c r="B1075" i="34"/>
  <c r="B1076" i="34"/>
  <c r="Q1076" i="34" s="1"/>
  <c r="B1077" i="34"/>
  <c r="Q1077" i="34" s="1"/>
  <c r="B1079" i="34"/>
  <c r="Z1079" i="34" s="1"/>
  <c r="B1080" i="34"/>
  <c r="A1080" i="34" s="1"/>
  <c r="B1083" i="34"/>
  <c r="P1083" i="34" s="1"/>
  <c r="B1085" i="34"/>
  <c r="Q1085" i="34" s="1"/>
  <c r="B1086" i="34"/>
  <c r="Z1086" i="34" s="1"/>
  <c r="B1102" i="34"/>
  <c r="B1104" i="34"/>
  <c r="Z1104" i="34" s="1"/>
  <c r="B1105" i="34"/>
  <c r="A1105" i="34" s="1"/>
  <c r="B1144" i="34"/>
  <c r="A1144" i="34" s="1"/>
  <c r="B1145" i="34"/>
  <c r="B1146" i="34"/>
  <c r="B1158" i="34"/>
  <c r="U1158" i="34" s="1"/>
  <c r="B1159" i="34"/>
  <c r="A1159" i="34" s="1"/>
  <c r="B1228" i="34"/>
  <c r="B1229" i="34"/>
  <c r="B1230" i="34"/>
  <c r="P1230" i="34" s="1"/>
  <c r="B1232" i="34"/>
  <c r="U1232" i="34" s="1"/>
  <c r="B1263" i="34"/>
  <c r="B2005" i="34"/>
  <c r="U2005" i="34" s="1"/>
  <c r="B2021" i="34"/>
  <c r="Q2021" i="34" s="1"/>
  <c r="B1958" i="34"/>
  <c r="O1958" i="34" s="1"/>
  <c r="B1620" i="34"/>
  <c r="B1621" i="34"/>
  <c r="B1272" i="34"/>
  <c r="Z1272" i="34" s="1"/>
  <c r="B991" i="34"/>
  <c r="P991" i="34" s="1"/>
  <c r="B992" i="34"/>
  <c r="Z992" i="34" s="1"/>
  <c r="B1220" i="34"/>
  <c r="B1221" i="34"/>
  <c r="B1223" i="34"/>
  <c r="U1223" i="34" s="1"/>
  <c r="B1224" i="34"/>
  <c r="P1224" i="34" s="1"/>
  <c r="B953" i="34"/>
  <c r="P953" i="34" s="1"/>
  <c r="B954" i="34"/>
  <c r="B1012" i="34"/>
  <c r="Z1012" i="34" s="1"/>
  <c r="B1070" i="34"/>
  <c r="B1148" i="34"/>
  <c r="Q1148" i="34" s="1"/>
  <c r="B1155" i="34"/>
  <c r="Q1155" i="34" s="1"/>
  <c r="B1218" i="34"/>
  <c r="Z1218" i="34" s="1"/>
  <c r="B990" i="34"/>
  <c r="B1014" i="34"/>
  <c r="A1014" i="34" s="1"/>
  <c r="B1071" i="34"/>
  <c r="U1071" i="34" s="1"/>
  <c r="B1081" i="34"/>
  <c r="Z1081" i="34" s="1"/>
  <c r="B1150" i="34"/>
  <c r="Z1150" i="34" s="1"/>
  <c r="B1153" i="34"/>
  <c r="P1153" i="34" s="1"/>
  <c r="B1154" i="34"/>
  <c r="B1157" i="34"/>
  <c r="A1157" i="34" s="1"/>
  <c r="B1160" i="34"/>
  <c r="B1676" i="34"/>
  <c r="O1676" i="34" s="1"/>
  <c r="B1677" i="34"/>
  <c r="A1677" i="34" s="1"/>
  <c r="B1678" i="34"/>
  <c r="A1678" i="34" s="1"/>
  <c r="B1679" i="34"/>
  <c r="Q1679" i="34" s="1"/>
  <c r="B1680" i="34"/>
  <c r="B1681" i="34"/>
  <c r="Q1681" i="34" s="1"/>
  <c r="B1682" i="34"/>
  <c r="Q1682" i="34" s="1"/>
  <c r="B1683" i="34"/>
  <c r="A1683" i="34" s="1"/>
  <c r="B1684" i="34"/>
  <c r="U1684" i="34" s="1"/>
  <c r="B1685" i="34"/>
  <c r="O1685" i="34" s="1"/>
  <c r="B1686" i="34"/>
  <c r="U1686" i="34" s="1"/>
  <c r="B1687" i="34"/>
  <c r="U1687" i="34" s="1"/>
  <c r="B1688" i="34"/>
  <c r="U1688" i="34" s="1"/>
  <c r="B1689" i="34"/>
  <c r="A1689" i="34" s="1"/>
  <c r="B1690" i="34"/>
  <c r="Q1690" i="34" s="1"/>
  <c r="B1691" i="34"/>
  <c r="U1691" i="34" s="1"/>
  <c r="B1692" i="34"/>
  <c r="U1692" i="34" s="1"/>
  <c r="B1693" i="34"/>
  <c r="Q1693" i="34" s="1"/>
  <c r="B1694" i="34"/>
  <c r="O1694" i="34" s="1"/>
  <c r="B1695" i="34"/>
  <c r="B1696" i="34"/>
  <c r="P1696" i="34" s="1"/>
  <c r="B1697" i="34"/>
  <c r="A1697" i="34" s="1"/>
  <c r="B1698" i="34"/>
  <c r="Q1698" i="34" s="1"/>
  <c r="B1699" i="34"/>
  <c r="A1699" i="34" s="1"/>
  <c r="B1700" i="34"/>
  <c r="B1701" i="34"/>
  <c r="O1701" i="34" s="1"/>
  <c r="B1702" i="34"/>
  <c r="A1702" i="34" s="1"/>
  <c r="B1703" i="34"/>
  <c r="U1703" i="34" s="1"/>
  <c r="B1704" i="34"/>
  <c r="P1704" i="34" s="1"/>
  <c r="B1705" i="34"/>
  <c r="A1705" i="34" s="1"/>
  <c r="B1706" i="34"/>
  <c r="Z1706" i="34" s="1"/>
  <c r="B1707" i="34"/>
  <c r="B1708" i="34"/>
  <c r="B1709" i="34"/>
  <c r="Q1709" i="34" s="1"/>
  <c r="B1710" i="34"/>
  <c r="P1710" i="34" s="1"/>
  <c r="B1711" i="34"/>
  <c r="Q1711" i="34" s="1"/>
  <c r="B1712" i="34"/>
  <c r="B1713" i="34"/>
  <c r="A1713" i="34" s="1"/>
  <c r="B1714" i="34"/>
  <c r="O1714" i="34" s="1"/>
  <c r="B1715" i="34"/>
  <c r="A1715" i="34" s="1"/>
  <c r="B1716" i="34"/>
  <c r="Q1716" i="34" s="1"/>
  <c r="B1717" i="34"/>
  <c r="O1717" i="34" s="1"/>
  <c r="B1718" i="34"/>
  <c r="U1718" i="34" s="1"/>
  <c r="B1719" i="34"/>
  <c r="B1720" i="34"/>
  <c r="Z1720" i="34" s="1"/>
  <c r="B1721" i="34"/>
  <c r="Q1721" i="34" s="1"/>
  <c r="B1722" i="34"/>
  <c r="A1722" i="34" s="1"/>
  <c r="B1723" i="34"/>
  <c r="O1723" i="34" s="1"/>
  <c r="B1724" i="34"/>
  <c r="P1724" i="34" s="1"/>
  <c r="B1725" i="34"/>
  <c r="A1725" i="34" s="1"/>
  <c r="B1726" i="34"/>
  <c r="U1726" i="34" s="1"/>
  <c r="B1727" i="34"/>
  <c r="P1727" i="34" s="1"/>
  <c r="B1728" i="34"/>
  <c r="Q1728" i="34" s="1"/>
  <c r="B1729" i="34"/>
  <c r="O1729" i="34" s="1"/>
  <c r="B1730" i="34"/>
  <c r="U1730" i="34" s="1"/>
  <c r="B1731" i="34"/>
  <c r="B1732" i="34"/>
  <c r="Q1732" i="34" s="1"/>
  <c r="B1733" i="34"/>
  <c r="P1733" i="34" s="1"/>
  <c r="B1734" i="34"/>
  <c r="O1734" i="34" s="1"/>
  <c r="B1735" i="34"/>
  <c r="B1736" i="34"/>
  <c r="Z1736" i="34" s="1"/>
  <c r="B1737" i="34"/>
  <c r="U1737" i="34" s="1"/>
  <c r="B1738" i="34"/>
  <c r="U1738" i="34" s="1"/>
  <c r="B1739" i="34"/>
  <c r="B1740" i="34"/>
  <c r="Q1740" i="34" s="1"/>
  <c r="B1741" i="34"/>
  <c r="B1742" i="34"/>
  <c r="Q1742" i="34" s="1"/>
  <c r="B1743" i="34"/>
  <c r="B1744" i="34"/>
  <c r="Z1744" i="34" s="1"/>
  <c r="B1745" i="34"/>
  <c r="U1745" i="34" s="1"/>
  <c r="B1746" i="34"/>
  <c r="A1746" i="34" s="1"/>
  <c r="B1747" i="34"/>
  <c r="B1748" i="34"/>
  <c r="Q1748" i="34" s="1"/>
  <c r="B1749" i="34"/>
  <c r="Z1749" i="34" s="1"/>
  <c r="B1750" i="34"/>
  <c r="U1750" i="34" s="1"/>
  <c r="B1751" i="34"/>
  <c r="Z1751" i="34" s="1"/>
  <c r="B1752" i="34"/>
  <c r="Q1752" i="34" s="1"/>
  <c r="B1753" i="34"/>
  <c r="P1753" i="34" s="1"/>
  <c r="B1754" i="34"/>
  <c r="A1754" i="34" s="1"/>
  <c r="B1755" i="34"/>
  <c r="B1756" i="34"/>
  <c r="B1757" i="34"/>
  <c r="B1758" i="34"/>
  <c r="U1758" i="34" s="1"/>
  <c r="B1759" i="34"/>
  <c r="B1760" i="34"/>
  <c r="O1760" i="34" s="1"/>
  <c r="B1761" i="34"/>
  <c r="U1761" i="34" s="1"/>
  <c r="B1762" i="34"/>
  <c r="A1762" i="34" s="1"/>
  <c r="B1763" i="34"/>
  <c r="B1764" i="34"/>
  <c r="B1765" i="34"/>
  <c r="A1765" i="34" s="1"/>
  <c r="B1766" i="34"/>
  <c r="U1766" i="34" s="1"/>
  <c r="B1767" i="34"/>
  <c r="U1767" i="34" s="1"/>
  <c r="B1768" i="34"/>
  <c r="B1769" i="34"/>
  <c r="O1769" i="34" s="1"/>
  <c r="B1770" i="34"/>
  <c r="P1770" i="34" s="1"/>
  <c r="B1771" i="34"/>
  <c r="Z1771" i="34" s="1"/>
  <c r="B1772" i="34"/>
  <c r="B1773" i="34"/>
  <c r="Q1773" i="34" s="1"/>
  <c r="B1774" i="34"/>
  <c r="A1774" i="34" s="1"/>
  <c r="B1775" i="34"/>
  <c r="B1776" i="34"/>
  <c r="P1776" i="34" s="1"/>
  <c r="B1777" i="34"/>
  <c r="U1777" i="34" s="1"/>
  <c r="B1778" i="34"/>
  <c r="A1778" i="34" s="1"/>
  <c r="B1779" i="34"/>
  <c r="B1780" i="34"/>
  <c r="B1781" i="34"/>
  <c r="A1781" i="34" s="1"/>
  <c r="B1782" i="34"/>
  <c r="A1782" i="34" s="1"/>
  <c r="B1783" i="34"/>
  <c r="B1784" i="34"/>
  <c r="O1784" i="34" s="1"/>
  <c r="B1785" i="34"/>
  <c r="Q1785" i="34" s="1"/>
  <c r="B1786" i="34"/>
  <c r="U1786" i="34" s="1"/>
  <c r="B1787" i="34"/>
  <c r="P1787" i="34" s="1"/>
  <c r="B1788" i="34"/>
  <c r="B1789" i="34"/>
  <c r="O1789" i="34" s="1"/>
  <c r="B1790" i="34"/>
  <c r="A1790" i="34" s="1"/>
  <c r="B1791" i="34"/>
  <c r="B1792" i="34"/>
  <c r="O1792" i="34" s="1"/>
  <c r="B1793" i="34"/>
  <c r="O1793" i="34" s="1"/>
  <c r="B1794" i="34"/>
  <c r="A1794" i="34" s="1"/>
  <c r="B1795" i="34"/>
  <c r="A1795" i="34" s="1"/>
  <c r="B1796" i="34"/>
  <c r="B1797" i="34"/>
  <c r="P1797" i="34" s="1"/>
  <c r="B1798" i="34"/>
  <c r="Q1798" i="34" s="1"/>
  <c r="B1799" i="34"/>
  <c r="B2155" i="34"/>
  <c r="B2156" i="34"/>
  <c r="U2156" i="34" s="1"/>
  <c r="B2157" i="34"/>
  <c r="B2158" i="34"/>
  <c r="U2158" i="34" s="1"/>
  <c r="B2159" i="34"/>
  <c r="B2160" i="34"/>
  <c r="P2160" i="34" s="1"/>
  <c r="B2161" i="34"/>
  <c r="A2161" i="34" s="1"/>
  <c r="B2162" i="34"/>
  <c r="U2162" i="34" s="1"/>
  <c r="B2163" i="34"/>
  <c r="U2163" i="34" s="1"/>
  <c r="B2164" i="34"/>
  <c r="B2165" i="34"/>
  <c r="U2165" i="34" s="1"/>
  <c r="B2166" i="34"/>
  <c r="Z2166" i="34" s="1"/>
  <c r="B2167" i="34"/>
  <c r="Z2167" i="34" s="1"/>
  <c r="B2168" i="34"/>
  <c r="P2168" i="34" s="1"/>
  <c r="B2169" i="34"/>
  <c r="Q2169" i="34" s="1"/>
  <c r="B2170" i="34"/>
  <c r="B2171" i="34"/>
  <c r="Q2171" i="34" s="1"/>
  <c r="B2172" i="34"/>
  <c r="B2173" i="34"/>
  <c r="U2173" i="34" s="1"/>
  <c r="B2174" i="34"/>
  <c r="B2175" i="34"/>
  <c r="Q2175" i="34" s="1"/>
  <c r="B2176" i="34"/>
  <c r="P2176" i="34" s="1"/>
  <c r="B2177" i="34"/>
  <c r="O2177" i="34" s="1"/>
  <c r="B2178" i="34"/>
  <c r="B2179" i="34"/>
  <c r="B2180" i="34"/>
  <c r="B2181" i="34"/>
  <c r="O2181" i="34" s="1"/>
  <c r="B2182" i="34"/>
  <c r="U2182" i="34" s="1"/>
  <c r="B2183" i="34"/>
  <c r="O2183" i="34" s="1"/>
  <c r="B2184" i="34"/>
  <c r="P2184" i="34" s="1"/>
  <c r="B2185" i="34"/>
  <c r="P2185" i="34" s="1"/>
  <c r="B2186" i="34"/>
  <c r="B2187" i="34"/>
  <c r="Z2187" i="34" s="1"/>
  <c r="B2188" i="34"/>
  <c r="Z2188" i="34" s="1"/>
  <c r="B2189" i="34"/>
  <c r="A2189" i="34" s="1"/>
  <c r="B2190" i="34"/>
  <c r="P2190" i="34" s="1"/>
  <c r="B2191" i="34"/>
  <c r="U2191" i="34" s="1"/>
  <c r="B2192" i="34"/>
  <c r="U2192" i="34" s="1"/>
  <c r="B2193" i="34"/>
  <c r="Z2193" i="34" s="1"/>
  <c r="B2194" i="34"/>
  <c r="B2195" i="34"/>
  <c r="Z2195" i="34" s="1"/>
  <c r="B2196" i="34"/>
  <c r="O2196" i="34" s="1"/>
  <c r="B2197" i="34"/>
  <c r="P2197" i="34" s="1"/>
  <c r="B2198" i="34"/>
  <c r="B2199" i="34"/>
  <c r="U2199" i="34" s="1"/>
  <c r="B2200" i="34"/>
  <c r="B2201" i="34"/>
  <c r="A2201" i="34" s="1"/>
  <c r="B2202" i="34"/>
  <c r="B2203" i="34"/>
  <c r="Z2203" i="34" s="1"/>
  <c r="B2204" i="34"/>
  <c r="P2204" i="34" s="1"/>
  <c r="B2205" i="34"/>
  <c r="Z2205" i="34" s="1"/>
  <c r="B2206" i="34"/>
  <c r="A2206" i="34" s="1"/>
  <c r="B2207" i="34"/>
  <c r="O2207" i="34" s="1"/>
  <c r="B2208" i="34"/>
  <c r="O2208" i="34" s="1"/>
  <c r="B2209" i="34"/>
  <c r="A2209" i="34" s="1"/>
  <c r="B2210" i="34"/>
  <c r="B2211" i="34"/>
  <c r="Q2211" i="34" s="1"/>
  <c r="B2212" i="34"/>
  <c r="Z2212" i="34" s="1"/>
  <c r="B2213" i="34"/>
  <c r="Q2213" i="34" s="1"/>
  <c r="B2214" i="34"/>
  <c r="B2215" i="34"/>
  <c r="Q2215" i="34" s="1"/>
  <c r="B2216" i="34"/>
  <c r="A2216" i="34" s="1"/>
  <c r="B2217" i="34"/>
  <c r="A2217" i="34" s="1"/>
  <c r="B2218" i="34"/>
  <c r="O2218" i="34" s="1"/>
  <c r="B2219" i="34"/>
  <c r="U2219" i="34" s="1"/>
  <c r="B2220" i="34"/>
  <c r="U2220" i="34" s="1"/>
  <c r="B2221" i="34"/>
  <c r="Z2221" i="34" s="1"/>
  <c r="B2222" i="34"/>
  <c r="B2223" i="34"/>
  <c r="A2223" i="34" s="1"/>
  <c r="B2224" i="34"/>
  <c r="Z2224" i="34" s="1"/>
  <c r="B2225" i="34"/>
  <c r="A2225" i="34" s="1"/>
  <c r="B2226" i="34"/>
  <c r="Z2226" i="34" s="1"/>
  <c r="B2227" i="34"/>
  <c r="B2228" i="34"/>
  <c r="B2229" i="34"/>
  <c r="A2229" i="34" s="1"/>
  <c r="B2230" i="34"/>
  <c r="U2230" i="34" s="1"/>
  <c r="B2231" i="34"/>
  <c r="O2231" i="34" s="1"/>
  <c r="B2232" i="34"/>
  <c r="Z2232" i="34" s="1"/>
  <c r="B2233" i="34"/>
  <c r="U2233" i="34" s="1"/>
  <c r="B2234" i="34"/>
  <c r="O2234" i="34" s="1"/>
  <c r="B2235" i="34"/>
  <c r="Q2235" i="34" s="1"/>
  <c r="B2236" i="34"/>
  <c r="B2237" i="34"/>
  <c r="O2237" i="34" s="1"/>
  <c r="B2238" i="34"/>
  <c r="P2238" i="34" s="1"/>
  <c r="B2239" i="34"/>
  <c r="O2239" i="34" s="1"/>
  <c r="B2240" i="34"/>
  <c r="Z2240" i="34" s="1"/>
  <c r="B2241" i="34"/>
  <c r="O2241" i="34" s="1"/>
  <c r="B2242" i="34"/>
  <c r="A2242" i="34" s="1"/>
  <c r="B2243" i="34"/>
  <c r="Z2243" i="34" s="1"/>
  <c r="B2244" i="34"/>
  <c r="O2244" i="34" s="1"/>
  <c r="B2245" i="34"/>
  <c r="Q2245" i="34" s="1"/>
  <c r="B2246" i="34"/>
  <c r="O2246" i="34" s="1"/>
  <c r="B2247" i="34"/>
  <c r="P2247" i="34" s="1"/>
  <c r="B2248" i="34"/>
  <c r="B2249" i="34"/>
  <c r="B2250" i="34"/>
  <c r="U2250" i="34" s="1"/>
  <c r="B2251" i="34"/>
  <c r="P2251" i="34" s="1"/>
  <c r="B2252" i="34"/>
  <c r="Q2252" i="34" s="1"/>
  <c r="B2253" i="34"/>
  <c r="Z2253" i="34" s="1"/>
  <c r="B2254" i="34"/>
  <c r="B2255" i="34"/>
  <c r="O2255" i="34" s="1"/>
  <c r="B2256" i="34"/>
  <c r="Q2256" i="34" s="1"/>
  <c r="B2257" i="34"/>
  <c r="A2257" i="34" s="1"/>
  <c r="B2258" i="34"/>
  <c r="Z2258" i="34" s="1"/>
  <c r="B2259" i="34"/>
  <c r="B2260" i="34"/>
  <c r="Z2260" i="34" s="1"/>
  <c r="B2261" i="34"/>
  <c r="U2261" i="34" s="1"/>
  <c r="B2262" i="34"/>
  <c r="B2263" i="34"/>
  <c r="B2264" i="34"/>
  <c r="A2264" i="34" s="1"/>
  <c r="B2265" i="34"/>
  <c r="P2265" i="34" s="1"/>
  <c r="B2266" i="34"/>
  <c r="Z2266" i="34" s="1"/>
  <c r="B2267" i="34"/>
  <c r="B2268" i="34"/>
  <c r="B2269" i="34"/>
  <c r="O2269" i="34" s="1"/>
  <c r="B2270" i="34"/>
  <c r="B2271" i="34"/>
  <c r="A2271" i="34" s="1"/>
  <c r="B2272" i="34"/>
  <c r="O2272" i="34" s="1"/>
  <c r="B2273" i="34"/>
  <c r="U2273" i="34" s="1"/>
  <c r="B2274" i="34"/>
  <c r="P2274" i="34" s="1"/>
  <c r="B2275" i="34"/>
  <c r="B2276" i="34"/>
  <c r="Z2276" i="34" s="1"/>
  <c r="B2277" i="34"/>
  <c r="Z2277" i="34" s="1"/>
  <c r="B2278" i="34"/>
  <c r="A2278" i="34" s="1"/>
  <c r="B2279" i="34"/>
  <c r="B2280" i="34"/>
  <c r="P2280" i="34" s="1"/>
  <c r="B2281" i="34"/>
  <c r="A2281" i="34" s="1"/>
  <c r="B2282" i="34"/>
  <c r="Q2282" i="34" s="1"/>
  <c r="B2283" i="34"/>
  <c r="Q2283" i="34" s="1"/>
  <c r="B2073" i="34"/>
  <c r="O2073" i="34" s="1"/>
  <c r="B2074" i="34"/>
  <c r="Z2074" i="34" s="1"/>
  <c r="B2075" i="34"/>
  <c r="B2076" i="34"/>
  <c r="A2076" i="34" s="1"/>
  <c r="B2077" i="34"/>
  <c r="B2078" i="34"/>
  <c r="Q2078" i="34" s="1"/>
  <c r="B2079" i="34"/>
  <c r="P2079" i="34" s="1"/>
  <c r="B2080" i="34"/>
  <c r="O2080" i="34" s="1"/>
  <c r="B2081" i="34"/>
  <c r="U2081" i="34" s="1"/>
  <c r="B2082" i="34"/>
  <c r="Z2082" i="34" s="1"/>
  <c r="B2083" i="34"/>
  <c r="B2084" i="34"/>
  <c r="B2085" i="34"/>
  <c r="P2085" i="34" s="1"/>
  <c r="B2086" i="34"/>
  <c r="A2086" i="34" s="1"/>
  <c r="B1976" i="34"/>
  <c r="B1966" i="34"/>
  <c r="P1966" i="34" s="1"/>
  <c r="B1967" i="34"/>
  <c r="P1967" i="34" s="1"/>
  <c r="B1968" i="34"/>
  <c r="P1968" i="34" s="1"/>
  <c r="B1969" i="34"/>
  <c r="O1969" i="34" s="1"/>
  <c r="B1970" i="34"/>
  <c r="B1971" i="34"/>
  <c r="Z1971" i="34" s="1"/>
  <c r="B1972" i="34"/>
  <c r="Z1972" i="34" s="1"/>
  <c r="B1973" i="34"/>
  <c r="P1973" i="34" s="1"/>
  <c r="B1974" i="34"/>
  <c r="B1975" i="34"/>
  <c r="B2087" i="34"/>
  <c r="A2087" i="34" s="1"/>
  <c r="A54" i="55"/>
  <c r="F54" i="55" a="1"/>
  <c r="F54" i="55" s="1"/>
  <c r="H54" i="55" a="1"/>
  <c r="H54" i="55" s="1"/>
  <c r="A60" i="55"/>
  <c r="F60" i="55" a="1"/>
  <c r="F60" i="55" s="1"/>
  <c r="H60" i="55" a="1"/>
  <c r="H60" i="55" s="1"/>
  <c r="A39" i="55"/>
  <c r="F39" i="55" a="1"/>
  <c r="F39" i="55" s="1"/>
  <c r="H39" i="55" a="1"/>
  <c r="H39" i="55" s="1"/>
  <c r="A70" i="55"/>
  <c r="F70" i="55" a="1"/>
  <c r="F70" i="55" s="1"/>
  <c r="H70" i="55" a="1"/>
  <c r="H70" i="55" s="1"/>
  <c r="A73" i="55"/>
  <c r="F73" i="55" a="1"/>
  <c r="F73" i="55" s="1"/>
  <c r="H73" i="55" a="1"/>
  <c r="H73" i="55" s="1"/>
  <c r="A114" i="55"/>
  <c r="F114" i="55" a="1"/>
  <c r="F114" i="55" s="1"/>
  <c r="H114" i="55" a="1"/>
  <c r="H114" i="55" s="1"/>
  <c r="A141" i="55"/>
  <c r="F141" i="55" a="1"/>
  <c r="F141" i="55" s="1"/>
  <c r="H141" i="55" a="1"/>
  <c r="H141" i="55" s="1"/>
  <c r="A124" i="55"/>
  <c r="F124" i="55" a="1"/>
  <c r="F124" i="55" s="1"/>
  <c r="H124" i="55" a="1"/>
  <c r="H124" i="55" s="1"/>
  <c r="A77" i="55"/>
  <c r="F77" i="55" a="1"/>
  <c r="F77" i="55" s="1"/>
  <c r="H77" i="55" a="1"/>
  <c r="H77" i="55" s="1"/>
  <c r="A78" i="55"/>
  <c r="F78" i="55" a="1"/>
  <c r="F78" i="55" s="1"/>
  <c r="H78" i="55" a="1"/>
  <c r="H78" i="55" s="1"/>
  <c r="A83" i="55"/>
  <c r="F83" i="55" a="1"/>
  <c r="F83" i="55" s="1"/>
  <c r="H83" i="55" a="1"/>
  <c r="H83" i="55" s="1"/>
  <c r="A44" i="55"/>
  <c r="F44" i="55" a="1"/>
  <c r="F44" i="55" s="1"/>
  <c r="H44" i="55" a="1"/>
  <c r="H44" i="55" s="1"/>
  <c r="A95" i="55"/>
  <c r="F95" i="55" a="1"/>
  <c r="F95" i="55" s="1"/>
  <c r="H95" i="55" a="1"/>
  <c r="H95" i="55" s="1"/>
  <c r="A94" i="55"/>
  <c r="F94" i="55" a="1"/>
  <c r="F94" i="55" s="1"/>
  <c r="H94" i="55" a="1"/>
  <c r="H94" i="55" s="1"/>
  <c r="A84" i="55"/>
  <c r="F84" i="55" a="1"/>
  <c r="F84" i="55" s="1"/>
  <c r="H84" i="55" a="1"/>
  <c r="H84" i="55" s="1"/>
  <c r="A99" i="55"/>
  <c r="F99" i="55" a="1"/>
  <c r="F99" i="55" s="1"/>
  <c r="H99" i="55" a="1"/>
  <c r="H99" i="55" s="1"/>
  <c r="A121" i="55"/>
  <c r="F121" i="55" a="1"/>
  <c r="F121" i="55" s="1"/>
  <c r="H121" i="55" a="1"/>
  <c r="H121" i="55" s="1"/>
  <c r="A53" i="55"/>
  <c r="F53" i="55" a="1"/>
  <c r="F53" i="55" s="1"/>
  <c r="H53" i="55" a="1"/>
  <c r="H53" i="55" s="1"/>
  <c r="A58" i="55"/>
  <c r="F58" i="55" a="1"/>
  <c r="F58" i="55" s="1"/>
  <c r="H58" i="55" a="1"/>
  <c r="H58" i="55" s="1"/>
  <c r="A57" i="55"/>
  <c r="F57" i="55" a="1"/>
  <c r="F57" i="55" s="1"/>
  <c r="H57" i="55" a="1"/>
  <c r="H57" i="55" s="1"/>
  <c r="A69" i="55"/>
  <c r="F69" i="55" a="1"/>
  <c r="F69" i="55" s="1"/>
  <c r="H69" i="55" a="1"/>
  <c r="H69" i="55" s="1"/>
  <c r="A110" i="55"/>
  <c r="F110" i="55" a="1"/>
  <c r="F110" i="55" s="1"/>
  <c r="H110" i="55" a="1"/>
  <c r="H110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56" i="55"/>
  <c r="F56" i="55" a="1"/>
  <c r="F56" i="55" s="1"/>
  <c r="H56" i="55" a="1"/>
  <c r="H56" i="55" s="1"/>
  <c r="F255" i="55" a="1"/>
  <c r="F255" i="55" s="1"/>
  <c r="H255" i="55" a="1"/>
  <c r="H255" i="55" s="1"/>
  <c r="F87" i="55" a="1"/>
  <c r="F87" i="55" s="1"/>
  <c r="H87" i="55" a="1"/>
  <c r="H87" i="55" s="1"/>
  <c r="A117" i="55"/>
  <c r="F117" i="55" a="1"/>
  <c r="F117" i="55" s="1"/>
  <c r="H117" i="55" a="1"/>
  <c r="H117" i="55" s="1"/>
  <c r="A116" i="55"/>
  <c r="F116" i="55" a="1"/>
  <c r="F116" i="55" s="1"/>
  <c r="H116" i="55" a="1"/>
  <c r="H116" i="55" s="1"/>
  <c r="A135" i="55"/>
  <c r="F135" i="55" a="1"/>
  <c r="F135" i="55" s="1"/>
  <c r="H135" i="55" a="1"/>
  <c r="H135" i="55" s="1"/>
  <c r="A111" i="55"/>
  <c r="F111" i="55" a="1"/>
  <c r="F111" i="55" s="1"/>
  <c r="H111" i="55" a="1"/>
  <c r="H111" i="55" s="1"/>
  <c r="A45" i="55"/>
  <c r="F45" i="55" a="1"/>
  <c r="F45" i="55" s="1"/>
  <c r="H45" i="55" a="1"/>
  <c r="H45" i="55" s="1"/>
  <c r="A76" i="55"/>
  <c r="F76" i="55" a="1"/>
  <c r="F76" i="55" s="1"/>
  <c r="H76" i="55" a="1"/>
  <c r="H76" i="55" s="1"/>
  <c r="A115" i="55"/>
  <c r="F115" i="55" a="1"/>
  <c r="F115" i="55" s="1"/>
  <c r="H115" i="55" a="1"/>
  <c r="H115" i="55" s="1"/>
  <c r="A43" i="55"/>
  <c r="F43" i="55" a="1"/>
  <c r="F43" i="55" s="1"/>
  <c r="H43" i="55" a="1"/>
  <c r="H43" i="55" s="1"/>
  <c r="F339" i="55" a="1"/>
  <c r="F339" i="55" s="1"/>
  <c r="H339" i="55" a="1"/>
  <c r="H339" i="55" s="1"/>
  <c r="A113" i="55"/>
  <c r="F113" i="55" a="1"/>
  <c r="F113" i="55" s="1"/>
  <c r="H113" i="55" a="1"/>
  <c r="H113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8" i="55" a="1"/>
  <c r="F68" i="55" s="1"/>
  <c r="H68" i="55" a="1"/>
  <c r="H68" i="55" s="1"/>
  <c r="F90" i="55" a="1"/>
  <c r="F90" i="55" s="1"/>
  <c r="H90" i="55" a="1"/>
  <c r="H90" i="55" s="1"/>
  <c r="F92" i="55" a="1"/>
  <c r="F92" i="55" s="1"/>
  <c r="H92" i="55" a="1"/>
  <c r="H92" i="55" s="1"/>
  <c r="F96" i="55" a="1"/>
  <c r="F96" i="55" s="1"/>
  <c r="H96" i="55" a="1"/>
  <c r="H96" i="55" s="1"/>
  <c r="F103" i="55" a="1"/>
  <c r="F103" i="55" s="1"/>
  <c r="H103" i="55" a="1"/>
  <c r="H103" i="55" s="1"/>
  <c r="F106" i="55" a="1"/>
  <c r="F106" i="55" s="1"/>
  <c r="H106" i="55" a="1"/>
  <c r="H106" i="55" s="1"/>
  <c r="F118" i="55" a="1"/>
  <c r="F118" i="55" s="1"/>
  <c r="H118" i="55" a="1"/>
  <c r="H118" i="55" s="1"/>
  <c r="F122" i="55" a="1"/>
  <c r="F122" i="55" s="1"/>
  <c r="H122" i="55" a="1"/>
  <c r="H122" i="55" s="1"/>
  <c r="F123" i="55" a="1"/>
  <c r="F123" i="55" s="1"/>
  <c r="H123" i="55" a="1"/>
  <c r="H123" i="55" s="1"/>
  <c r="F125" i="55" a="1"/>
  <c r="F125" i="55" s="1"/>
  <c r="H125" i="55" a="1"/>
  <c r="H125" i="55" s="1"/>
  <c r="F142" i="55" a="1"/>
  <c r="F142" i="55" s="1"/>
  <c r="H142" i="55" a="1"/>
  <c r="H142" i="55" s="1"/>
  <c r="F331" i="55" a="1"/>
  <c r="F331" i="55" s="1"/>
  <c r="H331" i="55" a="1"/>
  <c r="H331" i="55" s="1"/>
  <c r="F234" i="55" a="1"/>
  <c r="F234" i="55" s="1"/>
  <c r="H234" i="55" a="1"/>
  <c r="H234" i="55" s="1"/>
  <c r="F305" i="55" a="1"/>
  <c r="F305" i="55" s="1"/>
  <c r="H305" i="55" a="1"/>
  <c r="H305" i="55" s="1"/>
  <c r="F132" i="55" a="1"/>
  <c r="F132" i="55" s="1"/>
  <c r="H132" i="55" a="1"/>
  <c r="H132" i="55" s="1"/>
  <c r="F137" i="55" a="1"/>
  <c r="F137" i="55" s="1"/>
  <c r="H137" i="55" a="1"/>
  <c r="H137" i="55" s="1"/>
  <c r="F22" i="55" a="1"/>
  <c r="F22" i="55" s="1"/>
  <c r="H22" i="55" a="1"/>
  <c r="H22" i="55" s="1"/>
  <c r="F91" i="55" a="1"/>
  <c r="F91" i="55" s="1"/>
  <c r="H91" i="55" a="1"/>
  <c r="H91" i="55" s="1"/>
  <c r="F75" i="55" a="1"/>
  <c r="F75" i="55" s="1"/>
  <c r="H75" i="55" a="1"/>
  <c r="H75" i="55" s="1"/>
  <c r="F109" i="55" a="1"/>
  <c r="F109" i="55" s="1"/>
  <c r="H109" i="55" a="1"/>
  <c r="H109" i="55" s="1"/>
  <c r="H15" i="55" a="1"/>
  <c r="H15" i="55" s="1"/>
  <c r="F15" i="55" a="1"/>
  <c r="F15" i="55" s="1"/>
  <c r="D349" i="55"/>
  <c r="A16" i="55"/>
  <c r="A20" i="55"/>
  <c r="A29" i="55"/>
  <c r="A31" i="55"/>
  <c r="A40" i="55"/>
  <c r="A41" i="55"/>
  <c r="A42" i="55"/>
  <c r="A46" i="55"/>
  <c r="A68" i="55"/>
  <c r="A90" i="55"/>
  <c r="A92" i="55"/>
  <c r="A96" i="55"/>
  <c r="A103" i="55"/>
  <c r="A106" i="55"/>
  <c r="A118" i="55"/>
  <c r="A122" i="55"/>
  <c r="A123" i="55"/>
  <c r="A125" i="55"/>
  <c r="A142" i="55"/>
  <c r="A132" i="55"/>
  <c r="A137" i="55"/>
  <c r="A22" i="55"/>
  <c r="A91" i="55"/>
  <c r="A75" i="55"/>
  <c r="A109" i="55"/>
  <c r="A15" i="55"/>
  <c r="B1668" i="34"/>
  <c r="Q1668" i="34" s="1"/>
  <c r="B1667" i="34"/>
  <c r="Q1667" i="34" s="1"/>
  <c r="B1666" i="34"/>
  <c r="B1665" i="34"/>
  <c r="P1665" i="34" s="1"/>
  <c r="B1664" i="34"/>
  <c r="B1663" i="34"/>
  <c r="Q1663" i="34" s="1"/>
  <c r="B1669" i="34"/>
  <c r="U1669" i="34" s="1"/>
  <c r="B1662" i="34"/>
  <c r="Q1662" i="34" s="1"/>
  <c r="B1800" i="34"/>
  <c r="Z1800" i="34" s="1"/>
  <c r="B2284" i="34"/>
  <c r="B2288" i="34"/>
  <c r="Z2288" i="34" s="1"/>
  <c r="B2141" i="34"/>
  <c r="Z2141" i="34" s="1"/>
  <c r="B2287" i="34"/>
  <c r="B2001" i="34"/>
  <c r="P2001" i="34" s="1"/>
  <c r="B2022" i="34"/>
  <c r="Z2022" i="34" s="1"/>
  <c r="B2023" i="34"/>
  <c r="Z2023" i="34" s="1"/>
  <c r="B2094" i="34"/>
  <c r="Z2094" i="34" s="1"/>
  <c r="B2096" i="34"/>
  <c r="Z2096" i="34" s="1"/>
  <c r="B2097" i="34"/>
  <c r="B2116" i="34"/>
  <c r="U2116" i="34" s="1"/>
  <c r="B2117" i="34"/>
  <c r="B2118" i="34"/>
  <c r="B2128" i="34"/>
  <c r="O2128" i="34" s="1"/>
  <c r="B2129" i="34"/>
  <c r="U2129" i="34" s="1"/>
  <c r="B2130" i="34"/>
  <c r="Z2130" i="34" s="1"/>
  <c r="B1397" i="34"/>
  <c r="P1397" i="34" s="1"/>
  <c r="B1393" i="34"/>
  <c r="A1393" i="34" s="1"/>
  <c r="B1362" i="34"/>
  <c r="B1337" i="34"/>
  <c r="U1337" i="34" s="1"/>
  <c r="B1883" i="34"/>
  <c r="Z1883" i="34" s="1"/>
  <c r="G45" i="15"/>
  <c r="H45" i="15"/>
  <c r="B1823" i="34"/>
  <c r="B1824" i="34"/>
  <c r="C18" i="34"/>
  <c r="B18" i="34" s="1"/>
  <c r="P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936" i="34"/>
  <c r="A1936" i="34" s="1"/>
  <c r="B1947" i="34"/>
  <c r="A1947" i="34" s="1"/>
  <c r="B1944" i="34"/>
  <c r="B1916" i="34"/>
  <c r="P1916" i="34" s="1"/>
  <c r="B1865" i="34"/>
  <c r="P1865" i="34" s="1"/>
  <c r="B1848" i="34"/>
  <c r="Z1848" i="34" s="1"/>
  <c r="B1867" i="34"/>
  <c r="O1867" i="34" s="1"/>
  <c r="B1874" i="34"/>
  <c r="O1874" i="34" s="1"/>
  <c r="B1864" i="34"/>
  <c r="Z1864" i="34" s="1"/>
  <c r="B1934" i="34"/>
  <c r="A1934" i="34" s="1"/>
  <c r="B1922" i="34"/>
  <c r="Z1922" i="34" s="1"/>
  <c r="B1902" i="34"/>
  <c r="P1902" i="34" s="1"/>
  <c r="B1878" i="34"/>
  <c r="U1878" i="34" s="1"/>
  <c r="B1872" i="34"/>
  <c r="Z1872" i="34" s="1"/>
  <c r="B1873" i="34"/>
  <c r="P1873" i="34" s="1"/>
  <c r="B1886" i="34"/>
  <c r="Z1886" i="34" s="1"/>
  <c r="B1946" i="34"/>
  <c r="Z1946" i="34" s="1"/>
  <c r="B1937" i="34"/>
  <c r="A1937" i="34" s="1"/>
  <c r="B1879" i="34"/>
  <c r="B1951" i="34"/>
  <c r="Q1951" i="34" s="1"/>
  <c r="B1900" i="34"/>
  <c r="U1900" i="34" s="1"/>
  <c r="B1921" i="34"/>
  <c r="P1921" i="34" s="1"/>
  <c r="B1952" i="34"/>
  <c r="Z1952" i="34" s="1"/>
  <c r="B1866" i="34"/>
  <c r="Z1866" i="34" s="1"/>
  <c r="B1942" i="34"/>
  <c r="B1895" i="34"/>
  <c r="B1908" i="34"/>
  <c r="Q1908" i="34" s="1"/>
  <c r="B1909" i="34"/>
  <c r="U1909" i="34" s="1"/>
  <c r="B1880" i="34"/>
  <c r="P1880" i="34" s="1"/>
  <c r="B1875" i="34"/>
  <c r="A1875" i="34" s="1"/>
  <c r="B1877" i="34"/>
  <c r="Q1877" i="34" s="1"/>
  <c r="B1863" i="34"/>
  <c r="U1863" i="34" s="1"/>
  <c r="B1920" i="34"/>
  <c r="A1920" i="34" s="1"/>
  <c r="B1935" i="34"/>
  <c r="B1882" i="34"/>
  <c r="B1898" i="34"/>
  <c r="U1898" i="34" s="1"/>
  <c r="B1906" i="34"/>
  <c r="A1906" i="34" s="1"/>
  <c r="B1897" i="34"/>
  <c r="O1897" i="34" s="1"/>
  <c r="B1881" i="34"/>
  <c r="B1938" i="34"/>
  <c r="O1938" i="34" s="1"/>
  <c r="B1955" i="34"/>
  <c r="B1857" i="34"/>
  <c r="B1927" i="34"/>
  <c r="Q1927" i="34" s="1"/>
  <c r="B1940" i="34"/>
  <c r="B1914" i="34"/>
  <c r="B1928" i="34"/>
  <c r="Z1928" i="34" s="1"/>
  <c r="B1850" i="34"/>
  <c r="U1850" i="34" s="1"/>
  <c r="B1911" i="34"/>
  <c r="Z1911" i="34" s="1"/>
  <c r="B1939" i="34"/>
  <c r="A1939" i="34" s="1"/>
  <c r="B1949" i="34"/>
  <c r="Z1949" i="34" s="1"/>
  <c r="B1930" i="34"/>
  <c r="B1933" i="34"/>
  <c r="U1933" i="34" s="1"/>
  <c r="B1903" i="34"/>
  <c r="P1903" i="34" s="1"/>
  <c r="B1884" i="34"/>
  <c r="B1858" i="34"/>
  <c r="U1858" i="34" s="1"/>
  <c r="B1929" i="34"/>
  <c r="O1929" i="34" s="1"/>
  <c r="B1956" i="34"/>
  <c r="Q1956" i="34" s="1"/>
  <c r="B1854" i="34"/>
  <c r="A1854" i="34" s="1"/>
  <c r="B1888" i="34"/>
  <c r="P1888" i="34" s="1"/>
  <c r="B1904" i="34"/>
  <c r="A1904" i="34" s="1"/>
  <c r="B1931" i="34"/>
  <c r="B1923" i="34"/>
  <c r="U1923" i="34" s="1"/>
  <c r="B1948" i="34"/>
  <c r="B1953" i="34"/>
  <c r="Q1953" i="34" s="1"/>
  <c r="B1887" i="34"/>
  <c r="P1887" i="34" s="1"/>
  <c r="B1896" i="34"/>
  <c r="U1896" i="34" s="1"/>
  <c r="B1913" i="34"/>
  <c r="Z1913" i="34" s="1"/>
  <c r="B1912" i="34"/>
  <c r="A1912" i="34" s="1"/>
  <c r="B1855" i="34"/>
  <c r="B1868" i="34"/>
  <c r="B1901" i="34"/>
  <c r="O1901" i="34" s="1"/>
  <c r="B1899" i="34"/>
  <c r="B1943" i="34"/>
  <c r="Z1943" i="34" s="1"/>
  <c r="B1869" i="34"/>
  <c r="Z1869" i="34" s="1"/>
  <c r="B1862" i="34"/>
  <c r="O1862" i="34" s="1"/>
  <c r="B1860" i="34"/>
  <c r="U1860" i="34" s="1"/>
  <c r="B1890" i="34"/>
  <c r="A1890" i="34" s="1"/>
  <c r="B1918" i="34"/>
  <c r="O1918" i="34" s="1"/>
  <c r="B1870" i="34"/>
  <c r="B1924" i="34"/>
  <c r="Q1924" i="34" s="1"/>
  <c r="B1893" i="34"/>
  <c r="A1893" i="34" s="1"/>
  <c r="B1957" i="34"/>
  <c r="B1977" i="34"/>
  <c r="A1977" i="34" s="1"/>
  <c r="B1978" i="34"/>
  <c r="U1978" i="34" s="1"/>
  <c r="B1986" i="34"/>
  <c r="Q1986" i="34" s="1"/>
  <c r="B1987" i="34"/>
  <c r="A1987" i="34" s="1"/>
  <c r="B1988" i="34"/>
  <c r="A1988" i="34" s="1"/>
  <c r="B1989" i="34"/>
  <c r="Q1989" i="34" s="1"/>
  <c r="B1990" i="34"/>
  <c r="Q1990" i="34" s="1"/>
  <c r="B1991" i="34"/>
  <c r="Q1991" i="34" s="1"/>
  <c r="B1992" i="34"/>
  <c r="B1993" i="34"/>
  <c r="P1993" i="34" s="1"/>
  <c r="B1994" i="34"/>
  <c r="U1994" i="34" s="1"/>
  <c r="B1995" i="34"/>
  <c r="U1995" i="34" s="1"/>
  <c r="B1996" i="34"/>
  <c r="Z1996" i="34" s="1"/>
  <c r="B1997" i="34"/>
  <c r="Z1997" i="34" s="1"/>
  <c r="B1998" i="34"/>
  <c r="A1998" i="34" s="1"/>
  <c r="B2002" i="34"/>
  <c r="U2002" i="34" s="1"/>
  <c r="B2003" i="34"/>
  <c r="P2003" i="34" s="1"/>
  <c r="B2024" i="34"/>
  <c r="Z2024" i="34" s="1"/>
  <c r="B2025" i="34"/>
  <c r="A2025" i="34" s="1"/>
  <c r="B2026" i="34"/>
  <c r="O2026" i="34" s="1"/>
  <c r="B2027" i="34"/>
  <c r="O2027" i="34" s="1"/>
  <c r="B2028" i="34"/>
  <c r="Z2028" i="34" s="1"/>
  <c r="B2029" i="34"/>
  <c r="Q2029" i="34" s="1"/>
  <c r="B2030" i="34"/>
  <c r="A2030" i="34" s="1"/>
  <c r="B2031" i="34"/>
  <c r="U2031" i="34" s="1"/>
  <c r="B2032" i="34"/>
  <c r="O2032" i="34" s="1"/>
  <c r="B2033" i="34"/>
  <c r="U2033" i="34" s="1"/>
  <c r="B2034" i="34"/>
  <c r="Z2034" i="34" s="1"/>
  <c r="B2035" i="34"/>
  <c r="Z2035" i="34" s="1"/>
  <c r="B2036" i="34"/>
  <c r="B2037" i="34"/>
  <c r="A2037" i="34" s="1"/>
  <c r="B2038" i="34"/>
  <c r="U2038" i="34" s="1"/>
  <c r="B2039" i="34"/>
  <c r="Q2039" i="34" s="1"/>
  <c r="B2040" i="34"/>
  <c r="P2040" i="34" s="1"/>
  <c r="B2041" i="34"/>
  <c r="B2042" i="34"/>
  <c r="B2043" i="34"/>
  <c r="B2044" i="34"/>
  <c r="Q2044" i="34" s="1"/>
  <c r="B2045" i="34"/>
  <c r="A2045" i="34" s="1"/>
  <c r="B2046" i="34"/>
  <c r="A2046" i="34" s="1"/>
  <c r="B2047" i="34"/>
  <c r="B2048" i="34"/>
  <c r="P2048" i="34" s="1"/>
  <c r="B2049" i="34"/>
  <c r="O2049" i="34" s="1"/>
  <c r="B2050" i="34"/>
  <c r="Q2050" i="34" s="1"/>
  <c r="B2051" i="34"/>
  <c r="U2051" i="34" s="1"/>
  <c r="B2052" i="34"/>
  <c r="B2053" i="34"/>
  <c r="P2053" i="34" s="1"/>
  <c r="B2054" i="34"/>
  <c r="Q2054" i="34" s="1"/>
  <c r="B2055" i="34"/>
  <c r="B2056" i="34"/>
  <c r="Z2056" i="34" s="1"/>
  <c r="B2057" i="34"/>
  <c r="B2058" i="34"/>
  <c r="B2059" i="34"/>
  <c r="P2059" i="34" s="1"/>
  <c r="B2060" i="34"/>
  <c r="B2061" i="34"/>
  <c r="B2062" i="34"/>
  <c r="A2062" i="34" s="1"/>
  <c r="B2063" i="34"/>
  <c r="Q2063" i="34" s="1"/>
  <c r="B2064" i="34"/>
  <c r="B2065" i="34"/>
  <c r="O2065" i="34" s="1"/>
  <c r="B2066" i="34"/>
  <c r="U2066" i="34" s="1"/>
  <c r="B2067" i="34"/>
  <c r="O2067" i="34" s="1"/>
  <c r="B2068" i="34"/>
  <c r="U2068" i="34" s="1"/>
  <c r="B2069" i="34"/>
  <c r="O2069" i="34" s="1"/>
  <c r="B2070" i="34"/>
  <c r="O2070" i="34" s="1"/>
  <c r="B2071" i="34"/>
  <c r="B2072" i="34"/>
  <c r="U2072" i="34" s="1"/>
  <c r="B2088" i="34"/>
  <c r="P2088" i="34" s="1"/>
  <c r="B2089" i="34"/>
  <c r="Q2089" i="34" s="1"/>
  <c r="B2090" i="34"/>
  <c r="Q2090" i="34" s="1"/>
  <c r="B2091" i="34"/>
  <c r="P2091" i="34" s="1"/>
  <c r="B2092" i="34"/>
  <c r="A2092" i="34" s="1"/>
  <c r="B2099" i="34"/>
  <c r="Q2099" i="34" s="1"/>
  <c r="B2100" i="34"/>
  <c r="Q2100" i="34" s="1"/>
  <c r="B2101" i="34"/>
  <c r="Q2101" i="34" s="1"/>
  <c r="B2102" i="34"/>
  <c r="Z2102" i="34" s="1"/>
  <c r="B2104" i="34"/>
  <c r="Z2104" i="34" s="1"/>
  <c r="B2105" i="34"/>
  <c r="B2106" i="34"/>
  <c r="Q2106" i="34" s="1"/>
  <c r="B2109" i="34"/>
  <c r="A2109" i="34" s="1"/>
  <c r="B2110" i="34"/>
  <c r="B2121" i="34"/>
  <c r="B2122" i="34"/>
  <c r="O2122" i="34" s="1"/>
  <c r="B2123" i="34"/>
  <c r="Q2123" i="34" s="1"/>
  <c r="B2124" i="34"/>
  <c r="A2124" i="34" s="1"/>
  <c r="B2125" i="34"/>
  <c r="U2125" i="34" s="1"/>
  <c r="B2144" i="34"/>
  <c r="Z2144" i="34" s="1"/>
  <c r="B2145" i="34"/>
  <c r="Q2145" i="34" s="1"/>
  <c r="B2146" i="34"/>
  <c r="Q2146" i="34" s="1"/>
  <c r="B2148" i="34"/>
  <c r="Z2148" i="34" s="1"/>
  <c r="B2149" i="34"/>
  <c r="U2149" i="34" s="1"/>
  <c r="B2150" i="34"/>
  <c r="O2150" i="34" s="1"/>
  <c r="B2151" i="34"/>
  <c r="B2152" i="34"/>
  <c r="B2285" i="34"/>
  <c r="P2285" i="34" s="1"/>
  <c r="B2286" i="34"/>
  <c r="A2286" i="34" s="1"/>
  <c r="B2291" i="34"/>
  <c r="Q2291" i="34" s="1"/>
  <c r="B2292" i="34"/>
  <c r="B2294" i="34"/>
  <c r="A2294" i="34" s="1"/>
  <c r="B2295" i="34"/>
  <c r="Q2295" i="34" s="1"/>
  <c r="B2315" i="34"/>
  <c r="U2315" i="34" s="1"/>
  <c r="B2316" i="34"/>
  <c r="B2317" i="34"/>
  <c r="Z2317" i="34" s="1"/>
  <c r="B2318" i="34"/>
  <c r="A2318" i="34" s="1"/>
  <c r="B2319" i="34"/>
  <c r="B2320" i="34"/>
  <c r="Z2320" i="34" s="1"/>
  <c r="B2321" i="34"/>
  <c r="O2321" i="34" s="1"/>
  <c r="B2322" i="34"/>
  <c r="B2324" i="34"/>
  <c r="Z2324" i="34" s="1"/>
  <c r="B2325" i="34"/>
  <c r="U2325" i="34" s="1"/>
  <c r="B2326" i="34"/>
  <c r="Z2326" i="34" s="1"/>
  <c r="B2346" i="34"/>
  <c r="A2346" i="34" s="1"/>
  <c r="B2348" i="34"/>
  <c r="B2353" i="34"/>
  <c r="B2344" i="34"/>
  <c r="U2344" i="34" s="1"/>
  <c r="B2354" i="34"/>
  <c r="O2354" i="34" s="1"/>
  <c r="B2351" i="34"/>
  <c r="B2355" i="34"/>
  <c r="B2369" i="34"/>
  <c r="P2369" i="34" s="1"/>
  <c r="B2342" i="34"/>
  <c r="Z2342" i="34" s="1"/>
  <c r="B2343" i="34"/>
  <c r="O2343" i="34" s="1"/>
  <c r="B2349" i="34"/>
  <c r="B2363" i="34"/>
  <c r="A2363" i="34" s="1"/>
  <c r="B2360" i="34"/>
  <c r="B2367" i="34"/>
  <c r="P2367" i="34" s="1"/>
  <c r="B2345" i="34"/>
  <c r="U2345" i="34" s="1"/>
  <c r="B2350" i="34"/>
  <c r="O2350" i="34" s="1"/>
  <c r="B2347" i="34"/>
  <c r="O2347" i="34" s="1"/>
  <c r="B2371" i="34"/>
  <c r="O2371" i="34" s="1"/>
  <c r="B2352" i="34"/>
  <c r="O2352" i="34" s="1"/>
  <c r="B2361" i="34"/>
  <c r="B2377" i="34"/>
  <c r="U2377" i="34" s="1"/>
  <c r="B2362" i="34"/>
  <c r="Q2362" i="34" s="1"/>
  <c r="B2364" i="34"/>
  <c r="P2364" i="34" s="1"/>
  <c r="B2378" i="34"/>
  <c r="Z2378" i="34" s="1"/>
  <c r="B2385" i="34"/>
  <c r="Q2385" i="34" s="1"/>
  <c r="B2330" i="34"/>
  <c r="P2330" i="34" s="1"/>
  <c r="B2333" i="34"/>
  <c r="Z2333" i="34" s="1"/>
  <c r="B2336" i="34"/>
  <c r="O2336" i="34" s="1"/>
  <c r="B2382" i="34"/>
  <c r="U2382" i="34" s="1"/>
  <c r="B2379" i="34"/>
  <c r="O2379" i="34" s="1"/>
  <c r="B2390" i="34"/>
  <c r="U2390" i="34" s="1"/>
  <c r="B2338" i="34"/>
  <c r="Q2338" i="34" s="1"/>
  <c r="B2365" i="34"/>
  <c r="O2365" i="34" s="1"/>
  <c r="B2340" i="34"/>
  <c r="Z2340" i="34" s="1"/>
  <c r="B2380" i="34"/>
  <c r="B2339" i="34"/>
  <c r="Z2339" i="34" s="1"/>
  <c r="B2383" i="34"/>
  <c r="P2383" i="34" s="1"/>
  <c r="B2384" i="34"/>
  <c r="B2370" i="34"/>
  <c r="U2370" i="34" s="1"/>
  <c r="B2376" i="34"/>
  <c r="O2376" i="34" s="1"/>
  <c r="B2356" i="34"/>
  <c r="Q2356" i="34" s="1"/>
  <c r="B2358" i="34"/>
  <c r="Z2358" i="34" s="1"/>
  <c r="B2334" i="34"/>
  <c r="B2373" i="34"/>
  <c r="U2373" i="34" s="1"/>
  <c r="B2335" i="34"/>
  <c r="B2372" i="34"/>
  <c r="Q2372" i="34" s="1"/>
  <c r="B2331" i="34"/>
  <c r="Z2331" i="34" s="1"/>
  <c r="B2359" i="34"/>
  <c r="U2359" i="34" s="1"/>
  <c r="B2368" i="34"/>
  <c r="Q2368" i="34" s="1"/>
  <c r="B2374" i="34"/>
  <c r="B2391" i="34"/>
  <c r="U2391" i="34" s="1"/>
  <c r="B2395" i="34"/>
  <c r="B2394" i="34"/>
  <c r="P2394" i="34" s="1"/>
  <c r="B2328" i="34"/>
  <c r="O2328" i="34" s="1"/>
  <c r="B2381" i="34"/>
  <c r="P2381" i="34" s="1"/>
  <c r="B2329" i="34"/>
  <c r="U2329" i="34" s="1"/>
  <c r="B2357" i="34"/>
  <c r="Q2357" i="34" s="1"/>
  <c r="B2387" i="34"/>
  <c r="A2387" i="34" s="1"/>
  <c r="B2375" i="34"/>
  <c r="B2332" i="34"/>
  <c r="U2332" i="34" s="1"/>
  <c r="B2392" i="34"/>
  <c r="A2392" i="34" s="1"/>
  <c r="B2341" i="34"/>
  <c r="B2389" i="34"/>
  <c r="Q2389" i="34" s="1"/>
  <c r="B2337" i="34"/>
  <c r="B2386" i="34"/>
  <c r="O2386" i="34" s="1"/>
  <c r="B2393" i="34"/>
  <c r="B2366" i="34"/>
  <c r="Z2366" i="34" s="1"/>
  <c r="B2388" i="34"/>
  <c r="P2388" i="34" s="1"/>
  <c r="B2327" i="34"/>
  <c r="A2327" i="34" s="1"/>
  <c r="B2396" i="34"/>
  <c r="Q2396" i="34" s="1"/>
  <c r="B1320" i="34"/>
  <c r="O1320" i="34" s="1"/>
  <c r="B1333" i="34"/>
  <c r="U1333" i="34" s="1"/>
  <c r="B1334" i="34"/>
  <c r="U1334" i="34" s="1"/>
  <c r="B1359" i="34"/>
  <c r="Q1359" i="34" s="1"/>
  <c r="B1385" i="34"/>
  <c r="B1390" i="34"/>
  <c r="P1390" i="34" s="1"/>
  <c r="B1391" i="34"/>
  <c r="B1529" i="34"/>
  <c r="B1632" i="34"/>
  <c r="B1633" i="34"/>
  <c r="U1633" i="34" s="1"/>
  <c r="B1650" i="34"/>
  <c r="Z1650" i="34" s="1"/>
  <c r="B1651" i="34"/>
  <c r="Z1651" i="34" s="1"/>
  <c r="B1801" i="34"/>
  <c r="P1801" i="34" s="1"/>
  <c r="B1808" i="34"/>
  <c r="Q1808" i="34" s="1"/>
  <c r="B1829" i="34"/>
  <c r="A1829" i="34" s="1"/>
  <c r="B1326" i="34"/>
  <c r="Q1326" i="34" s="1"/>
  <c r="B1335" i="34"/>
  <c r="O1335" i="34" s="1"/>
  <c r="B1336" i="34"/>
  <c r="O1336" i="34" s="1"/>
  <c r="B1360" i="34"/>
  <c r="A1360" i="34" s="1"/>
  <c r="B1361" i="34"/>
  <c r="U1361" i="34" s="1"/>
  <c r="B1392" i="34"/>
  <c r="B1394" i="34"/>
  <c r="P1394" i="34" s="1"/>
  <c r="B1395" i="34"/>
  <c r="Z1395" i="34" s="1"/>
  <c r="B1396" i="34"/>
  <c r="U1396" i="34" s="1"/>
  <c r="B1530" i="34"/>
  <c r="B1531" i="34"/>
  <c r="O1531" i="34" s="1"/>
  <c r="B1532" i="34"/>
  <c r="Q1532" i="34" s="1"/>
  <c r="B1631" i="34"/>
  <c r="B1634" i="34"/>
  <c r="Q1634" i="34" s="1"/>
  <c r="B1652" i="34"/>
  <c r="P1652" i="34" s="1"/>
  <c r="B1656" i="34"/>
  <c r="P1656" i="34" s="1"/>
  <c r="B1657" i="34"/>
  <c r="Z1657" i="34" s="1"/>
  <c r="B1658" i="34"/>
  <c r="Z1658" i="34" s="1"/>
  <c r="B1659" i="34"/>
  <c r="Z1659" i="34" s="1"/>
  <c r="B1660" i="34"/>
  <c r="B1802" i="34"/>
  <c r="Q1802" i="34" s="1"/>
  <c r="B1803" i="34"/>
  <c r="U1803" i="34" s="1"/>
  <c r="B1809" i="34"/>
  <c r="U1809" i="34" s="1"/>
  <c r="B1810" i="34"/>
  <c r="A1810" i="34" s="1"/>
  <c r="B1830" i="34"/>
  <c r="P1830" i="34" s="1"/>
  <c r="B1962" i="34"/>
  <c r="B1979" i="34"/>
  <c r="Z1979" i="34" s="1"/>
  <c r="B1999" i="34"/>
  <c r="A1999" i="34" s="1"/>
  <c r="B2000" i="34"/>
  <c r="Q2000" i="34" s="1"/>
  <c r="B2093" i="34"/>
  <c r="B2114" i="34"/>
  <c r="Z2114" i="34" s="1"/>
  <c r="B2115" i="34"/>
  <c r="P2115" i="34" s="1"/>
  <c r="B2126" i="34"/>
  <c r="O2126" i="34" s="1"/>
  <c r="B2127" i="34"/>
  <c r="P2127" i="34" s="1"/>
  <c r="B1963" i="34"/>
  <c r="B1980" i="34"/>
  <c r="U1980" i="34" s="1"/>
  <c r="T8" i="43"/>
  <c r="B1915" i="34"/>
  <c r="Z1915" i="34" s="1"/>
  <c r="B1852" i="34"/>
  <c r="Z1852" i="34" s="1"/>
  <c r="B1851" i="34"/>
  <c r="B1917" i="34"/>
  <c r="B1891" i="34"/>
  <c r="B1889" i="34"/>
  <c r="U1889" i="34" s="1"/>
  <c r="B1856" i="34"/>
  <c r="O1856" i="34" s="1"/>
  <c r="B1876" i="34"/>
  <c r="A1876" i="34" s="1"/>
  <c r="B1861" i="34"/>
  <c r="B1859" i="34"/>
  <c r="B1894" i="34"/>
  <c r="Q1894" i="34" s="1"/>
  <c r="B1871" i="34"/>
  <c r="B1925" i="34"/>
  <c r="B1853" i="34"/>
  <c r="U1853" i="34" s="1"/>
  <c r="B1950" i="34"/>
  <c r="A1950" i="34" s="1"/>
  <c r="B1849" i="34"/>
  <c r="Z1849" i="34" s="1"/>
  <c r="B1954" i="34"/>
  <c r="U1954" i="34" s="1"/>
  <c r="B1892" i="34"/>
  <c r="Q1892" i="34" s="1"/>
  <c r="B1910" i="34"/>
  <c r="B1932" i="34"/>
  <c r="B1905" i="34"/>
  <c r="B1919" i="34"/>
  <c r="P1919" i="34" s="1"/>
  <c r="B1941" i="34"/>
  <c r="A1941" i="34" s="1"/>
  <c r="B1926" i="34"/>
  <c r="B1907" i="34"/>
  <c r="B1945" i="34"/>
  <c r="U1945" i="34" s="1"/>
  <c r="B1885" i="34"/>
  <c r="B1826" i="34"/>
  <c r="Q1826" i="34" s="1"/>
  <c r="B1825" i="34"/>
  <c r="P1825" i="34" s="1"/>
  <c r="B1818" i="34"/>
  <c r="Z1818" i="34" s="1"/>
  <c r="B1817" i="34"/>
  <c r="O1817" i="34" s="1"/>
  <c r="B1816" i="34"/>
  <c r="B1822" i="34"/>
  <c r="Z1822" i="34" s="1"/>
  <c r="B1821" i="34"/>
  <c r="O1821" i="34" s="1"/>
  <c r="B1820" i="34"/>
  <c r="Q1820" i="34" s="1"/>
  <c r="B1815" i="34"/>
  <c r="U1815" i="34" s="1"/>
  <c r="B1814" i="34"/>
  <c r="P1814" i="34" s="1"/>
  <c r="B1812" i="34"/>
  <c r="P1812" i="34" s="1"/>
  <c r="B1811" i="34"/>
  <c r="U1811" i="34" s="1"/>
  <c r="B1807" i="34"/>
  <c r="A1807" i="34" s="1"/>
  <c r="B1806" i="34"/>
  <c r="P1806" i="34" s="1"/>
  <c r="B1675" i="34"/>
  <c r="B1674" i="34"/>
  <c r="U1674" i="34" s="1"/>
  <c r="B1673" i="34"/>
  <c r="B1672" i="34"/>
  <c r="O1672" i="34" s="1"/>
  <c r="B1671" i="34"/>
  <c r="B1670" i="34"/>
  <c r="Q1670" i="34" s="1"/>
  <c r="B1643" i="34"/>
  <c r="B1642" i="34"/>
  <c r="Z1642" i="34" s="1"/>
  <c r="B1539" i="34"/>
  <c r="O1539" i="34" s="1"/>
  <c r="B1538" i="34"/>
  <c r="Z1538" i="34" s="1"/>
  <c r="B1537" i="34"/>
  <c r="U1537" i="34" s="1"/>
  <c r="B1536" i="34"/>
  <c r="B1535" i="34"/>
  <c r="U1535" i="34" s="1"/>
  <c r="B1541" i="34"/>
  <c r="P1541" i="34" s="1"/>
  <c r="B1540" i="34"/>
  <c r="A1540" i="34" s="1"/>
  <c r="B1616" i="34"/>
  <c r="U1616" i="34" s="1"/>
  <c r="B1607" i="34"/>
  <c r="Z1607" i="34" s="1"/>
  <c r="B1545" i="34"/>
  <c r="U1545" i="34" s="1"/>
  <c r="B1551" i="34"/>
  <c r="P1551" i="34" s="1"/>
  <c r="B1549" i="34"/>
  <c r="P1549" i="34" s="1"/>
  <c r="B1569" i="34"/>
  <c r="Z1569" i="34" s="1"/>
  <c r="B1578" i="34"/>
  <c r="A1578" i="34" s="1"/>
  <c r="B1568" i="34"/>
  <c r="Q1568" i="34" s="1"/>
  <c r="B1581" i="34"/>
  <c r="U1581" i="34" s="1"/>
  <c r="B1567" i="34"/>
  <c r="Q1567" i="34" s="1"/>
  <c r="B1572" i="34"/>
  <c r="P1572" i="34" s="1"/>
  <c r="B1571" i="34"/>
  <c r="O1571" i="34" s="1"/>
  <c r="B1570" i="34"/>
  <c r="Z1570" i="34" s="1"/>
  <c r="B1600" i="34"/>
  <c r="Q1600" i="34" s="1"/>
  <c r="B1597" i="34"/>
  <c r="P1597" i="34" s="1"/>
  <c r="B1598" i="34"/>
  <c r="A1598" i="34" s="1"/>
  <c r="B1574" i="34"/>
  <c r="B1589" i="34"/>
  <c r="Z1589" i="34" s="1"/>
  <c r="B1563" i="34"/>
  <c r="B1564" i="34"/>
  <c r="B1565" i="34"/>
  <c r="Z1565" i="34" s="1"/>
  <c r="B1559" i="34"/>
  <c r="Q1559" i="34" s="1"/>
  <c r="B1562" i="34"/>
  <c r="Q1562" i="34" s="1"/>
  <c r="B1602" i="34"/>
  <c r="Q1602" i="34" s="1"/>
  <c r="B1566" i="34"/>
  <c r="Z1566" i="34" s="1"/>
  <c r="B1591" i="34"/>
  <c r="B1614" i="34"/>
  <c r="A1614" i="34" s="1"/>
  <c r="B1603" i="34"/>
  <c r="P1603" i="34" s="1"/>
  <c r="B1609" i="34"/>
  <c r="P1609" i="34" s="1"/>
  <c r="B1586" i="34"/>
  <c r="U1586" i="34" s="1"/>
  <c r="B1590" i="34"/>
  <c r="Z1590" i="34" s="1"/>
  <c r="B1585" i="34"/>
  <c r="Q1585" i="34" s="1"/>
  <c r="B1601" i="34"/>
  <c r="U1601" i="34" s="1"/>
  <c r="B1558" i="34"/>
  <c r="U1558" i="34" s="1"/>
  <c r="B1584" i="34"/>
  <c r="B1575" i="34"/>
  <c r="P1575" i="34" s="1"/>
  <c r="B1573" i="34"/>
  <c r="P1573" i="34" s="1"/>
  <c r="B1550" i="34"/>
  <c r="Q1550" i="34" s="1"/>
  <c r="B1557" i="34"/>
  <c r="U1557" i="34" s="1"/>
  <c r="B1552" i="34"/>
  <c r="B1553" i="34"/>
  <c r="A1553" i="34" s="1"/>
  <c r="B1577" i="34"/>
  <c r="P1577" i="34" s="1"/>
  <c r="B1555" i="34"/>
  <c r="O1555" i="34" s="1"/>
  <c r="B1595" i="34"/>
  <c r="B1547" i="34"/>
  <c r="P1547" i="34" s="1"/>
  <c r="B1612" i="34"/>
  <c r="Q1612" i="34" s="1"/>
  <c r="B1606" i="34"/>
  <c r="Z1606" i="34" s="1"/>
  <c r="B1605" i="34"/>
  <c r="U1605" i="34" s="1"/>
  <c r="B1561" i="34"/>
  <c r="B1613" i="34"/>
  <c r="O1613" i="34" s="1"/>
  <c r="B1596" i="34"/>
  <c r="U1596" i="34" s="1"/>
  <c r="B1576" i="34"/>
  <c r="U1576" i="34" s="1"/>
  <c r="B1611" i="34"/>
  <c r="Q1611" i="34" s="1"/>
  <c r="B1554" i="34"/>
  <c r="A1554" i="34" s="1"/>
  <c r="B1548" i="34"/>
  <c r="B1594" i="34"/>
  <c r="U1594" i="34" s="1"/>
  <c r="B1556" i="34"/>
  <c r="P1556" i="34" s="1"/>
  <c r="B1599" i="34"/>
  <c r="Z1599" i="34" s="1"/>
  <c r="B1582" i="34"/>
  <c r="A1582" i="34" s="1"/>
  <c r="B1608" i="34"/>
  <c r="P1608" i="34" s="1"/>
  <c r="B1580" i="34"/>
  <c r="B1604" i="34"/>
  <c r="Z1604" i="34" s="1"/>
  <c r="B1579" i="34"/>
  <c r="B1560" i="34"/>
  <c r="B1610" i="34"/>
  <c r="B1588" i="34"/>
  <c r="A1588" i="34" s="1"/>
  <c r="B1587" i="34"/>
  <c r="Q1587" i="34" s="1"/>
  <c r="B1593" i="34"/>
  <c r="B1592" i="34"/>
  <c r="U1592" i="34" s="1"/>
  <c r="B1583" i="34"/>
  <c r="O1583" i="34" s="1"/>
  <c r="B1615" i="34"/>
  <c r="B1546" i="34"/>
  <c r="P1546" i="34" s="1"/>
  <c r="B1544" i="34"/>
  <c r="Z1544" i="34" s="1"/>
  <c r="B1543" i="34"/>
  <c r="O1543" i="34" s="1"/>
  <c r="B1534" i="34"/>
  <c r="A1534" i="34" s="1"/>
  <c r="B1533" i="34"/>
  <c r="O1533" i="34" s="1"/>
  <c r="B1528" i="34"/>
  <c r="U1528" i="34" s="1"/>
  <c r="B1527" i="34"/>
  <c r="B1526" i="34"/>
  <c r="A1526" i="34" s="1"/>
  <c r="B1525" i="34"/>
  <c r="B1524" i="34"/>
  <c r="U1524" i="34" s="1"/>
  <c r="B1523" i="34"/>
  <c r="Q1523" i="34" s="1"/>
  <c r="B1522" i="34"/>
  <c r="Q1522" i="34" s="1"/>
  <c r="B1521" i="34"/>
  <c r="P1521" i="34" s="1"/>
  <c r="B1520" i="34"/>
  <c r="Z1520" i="34" s="1"/>
  <c r="B1383" i="34"/>
  <c r="O1383" i="34" s="1"/>
  <c r="B1382" i="34"/>
  <c r="O1382" i="34" s="1"/>
  <c r="B1381" i="34"/>
  <c r="P1381" i="34" s="1"/>
  <c r="B1380" i="34"/>
  <c r="Z1380" i="34" s="1"/>
  <c r="B1379" i="34"/>
  <c r="Q1379" i="34" s="1"/>
  <c r="B1377" i="34"/>
  <c r="Q1377" i="34" s="1"/>
  <c r="B1376" i="34"/>
  <c r="A1376" i="34" s="1"/>
  <c r="B1357" i="34"/>
  <c r="B1356" i="34"/>
  <c r="Z1356" i="34" s="1"/>
  <c r="B1355" i="34"/>
  <c r="P1355" i="34" s="1"/>
  <c r="B1354" i="34"/>
  <c r="P1354" i="34" s="1"/>
  <c r="B1353" i="34"/>
  <c r="P1353" i="34" s="1"/>
  <c r="B1352" i="34"/>
  <c r="Z1352" i="34" s="1"/>
  <c r="B1351" i="34"/>
  <c r="B1350" i="34"/>
  <c r="O1350" i="34" s="1"/>
  <c r="B1348" i="34"/>
  <c r="B1347" i="34"/>
  <c r="Z1347" i="34" s="1"/>
  <c r="B1346" i="34"/>
  <c r="Z1346" i="34" s="1"/>
  <c r="B1345" i="34"/>
  <c r="Q1345" i="34" s="1"/>
  <c r="B1343" i="34"/>
  <c r="O1343" i="34" s="1"/>
  <c r="B1342" i="34"/>
  <c r="B1341" i="34"/>
  <c r="Z1341" i="34" s="1"/>
  <c r="B1340" i="34"/>
  <c r="Z1340" i="34" s="1"/>
  <c r="B1339" i="34"/>
  <c r="B1338" i="34"/>
  <c r="U1338" i="34" s="1"/>
  <c r="B1332" i="34"/>
  <c r="Z1332" i="34" s="1"/>
  <c r="B1331" i="34"/>
  <c r="U1331" i="34" s="1"/>
  <c r="B1330" i="34"/>
  <c r="O1330" i="34" s="1"/>
  <c r="B1329" i="34"/>
  <c r="O1329" i="34" s="1"/>
  <c r="B1328" i="34"/>
  <c r="A1328" i="34" s="1"/>
  <c r="B1327" i="34"/>
  <c r="O1327" i="34" s="1"/>
  <c r="B1324" i="34"/>
  <c r="U1324" i="34" s="1"/>
  <c r="B1323" i="34"/>
  <c r="P1323" i="34" s="1"/>
  <c r="B1319" i="34"/>
  <c r="U1319" i="34" s="1"/>
  <c r="B1318" i="34"/>
  <c r="U1318" i="34" s="1"/>
  <c r="B1317" i="34"/>
  <c r="A1317" i="34" s="1"/>
  <c r="B1316" i="34"/>
  <c r="O1316" i="34" s="1"/>
  <c r="B1277" i="34"/>
  <c r="A1277" i="34" s="1"/>
  <c r="B1276" i="34"/>
  <c r="Z1276" i="34" s="1"/>
  <c r="B1649" i="34"/>
  <c r="P1649" i="34" s="1"/>
  <c r="B1648" i="34"/>
  <c r="P1648" i="34" s="1"/>
  <c r="B1370" i="34"/>
  <c r="O1370" i="34" s="1"/>
  <c r="B1369" i="34"/>
  <c r="A1369" i="34" s="1"/>
  <c r="B1647" i="34"/>
  <c r="Z1647" i="34" s="1"/>
  <c r="B1646" i="34"/>
  <c r="O1646" i="34" s="1"/>
  <c r="B1368" i="34"/>
  <c r="Z1368" i="34" s="1"/>
  <c r="B1367" i="34"/>
  <c r="P1367" i="34" s="1"/>
  <c r="B1389" i="34"/>
  <c r="B1388" i="34"/>
  <c r="A1388" i="34" s="1"/>
  <c r="B1366" i="34"/>
  <c r="B1365" i="34"/>
  <c r="U1365" i="34" s="1"/>
  <c r="B1805" i="34"/>
  <c r="B1804" i="34"/>
  <c r="O1804" i="34" s="1"/>
  <c r="B1387" i="34"/>
  <c r="Z1387" i="34" s="1"/>
  <c r="B1386" i="34"/>
  <c r="Z1386" i="34" s="1"/>
  <c r="B1630" i="34"/>
  <c r="B1629" i="34"/>
  <c r="B1322" i="34"/>
  <c r="A1322" i="34" s="1"/>
  <c r="B1321" i="34"/>
  <c r="B1828" i="34"/>
  <c r="B1827" i="34"/>
  <c r="B1645" i="34"/>
  <c r="B1644" i="34"/>
  <c r="P1644" i="34" s="1"/>
  <c r="B1364" i="34"/>
  <c r="Z1364" i="34" s="1"/>
  <c r="B1363" i="34"/>
  <c r="Q1363" i="34" s="1"/>
  <c r="B2290" i="34"/>
  <c r="A2290" i="34" s="1"/>
  <c r="B2098" i="34"/>
  <c r="B1519" i="34"/>
  <c r="Q1519" i="34" s="1"/>
  <c r="B1518" i="34"/>
  <c r="U1518" i="34" s="1"/>
  <c r="B1517" i="34"/>
  <c r="B1516" i="34"/>
  <c r="U1516" i="34" s="1"/>
  <c r="B1515" i="34"/>
  <c r="Q1515" i="34" s="1"/>
  <c r="B1514" i="34"/>
  <c r="U1514" i="34" s="1"/>
  <c r="B1513" i="34"/>
  <c r="B1512" i="34"/>
  <c r="B1511" i="34"/>
  <c r="Z1511" i="34" s="1"/>
  <c r="B1510" i="34"/>
  <c r="P1510" i="34" s="1"/>
  <c r="B1509" i="34"/>
  <c r="Q1509" i="34" s="1"/>
  <c r="B1508" i="34"/>
  <c r="P1508" i="34" s="1"/>
  <c r="B1507" i="34"/>
  <c r="O1507" i="34" s="1"/>
  <c r="B1506" i="34"/>
  <c r="U1506" i="34" s="1"/>
  <c r="B1505" i="34"/>
  <c r="A1505" i="34" s="1"/>
  <c r="B1504" i="34"/>
  <c r="B1503" i="34"/>
  <c r="U1503" i="34" s="1"/>
  <c r="B1502" i="34"/>
  <c r="B1501" i="34"/>
  <c r="Z1501" i="34" s="1"/>
  <c r="B1500" i="34"/>
  <c r="B1499" i="34"/>
  <c r="Z1499" i="34" s="1"/>
  <c r="B1498" i="34"/>
  <c r="B1497" i="34"/>
  <c r="B1496" i="34"/>
  <c r="P1496" i="34" s="1"/>
  <c r="B1495" i="34"/>
  <c r="U1495" i="34" s="1"/>
  <c r="B1494" i="34"/>
  <c r="P1494" i="34" s="1"/>
  <c r="B1493" i="34"/>
  <c r="A1493" i="34" s="1"/>
  <c r="B1492" i="34"/>
  <c r="P1492" i="34" s="1"/>
  <c r="B1491" i="34"/>
  <c r="Z1491" i="34" s="1"/>
  <c r="B1490" i="34"/>
  <c r="A1490" i="34" s="1"/>
  <c r="B1489" i="34"/>
  <c r="Z1489" i="34" s="1"/>
  <c r="B1488" i="34"/>
  <c r="A1488" i="34" s="1"/>
  <c r="B1487" i="34"/>
  <c r="O1487" i="34" s="1"/>
  <c r="B1486" i="34"/>
  <c r="B1485" i="34"/>
  <c r="Z1485" i="34" s="1"/>
  <c r="B1484" i="34"/>
  <c r="P1484" i="34" s="1"/>
  <c r="B1483" i="34"/>
  <c r="U1483" i="34" s="1"/>
  <c r="B1482" i="34"/>
  <c r="A1482" i="34" s="1"/>
  <c r="B1481" i="34"/>
  <c r="B1480" i="34"/>
  <c r="Q1480" i="34" s="1"/>
  <c r="B1479" i="34"/>
  <c r="U1479" i="34" s="1"/>
  <c r="B1478" i="34"/>
  <c r="U1478" i="34" s="1"/>
  <c r="B1477" i="34"/>
  <c r="Z1477" i="34" s="1"/>
  <c r="B1476" i="34"/>
  <c r="B1475" i="34"/>
  <c r="B1474" i="34"/>
  <c r="O1474" i="34" s="1"/>
  <c r="B1473" i="34"/>
  <c r="A1473" i="34" s="1"/>
  <c r="B1472" i="34"/>
  <c r="Z1472" i="34" s="1"/>
  <c r="B1471" i="34"/>
  <c r="U1471" i="34" s="1"/>
  <c r="B1470" i="34"/>
  <c r="O1470" i="34" s="1"/>
  <c r="B1469" i="34"/>
  <c r="P1469" i="34" s="1"/>
  <c r="B1468" i="34"/>
  <c r="B1467" i="34"/>
  <c r="B1466" i="34"/>
  <c r="P1466" i="34" s="1"/>
  <c r="B1465" i="34"/>
  <c r="A1465" i="34" s="1"/>
  <c r="B1464" i="34"/>
  <c r="Z1464" i="34" s="1"/>
  <c r="B1463" i="34"/>
  <c r="U1463" i="34" s="1"/>
  <c r="B1462" i="34"/>
  <c r="B1461" i="34"/>
  <c r="P1461" i="34" s="1"/>
  <c r="B1460" i="34"/>
  <c r="B1459" i="34"/>
  <c r="P1459" i="34" s="1"/>
  <c r="B1458" i="34"/>
  <c r="O1458" i="34" s="1"/>
  <c r="B1457" i="34"/>
  <c r="A1457" i="34" s="1"/>
  <c r="B1456" i="34"/>
  <c r="Q1456" i="34" s="1"/>
  <c r="B1455" i="34"/>
  <c r="P1455" i="34" s="1"/>
  <c r="B1454" i="34"/>
  <c r="B1453" i="34"/>
  <c r="P1453" i="34" s="1"/>
  <c r="B1452" i="34"/>
  <c r="P1452" i="34" s="1"/>
  <c r="B1451" i="34"/>
  <c r="Q1451" i="34" s="1"/>
  <c r="B1450" i="34"/>
  <c r="B1449" i="34"/>
  <c r="B1448" i="34"/>
  <c r="O1448" i="34" s="1"/>
  <c r="B1447" i="34"/>
  <c r="O1447" i="34" s="1"/>
  <c r="B1446" i="34"/>
  <c r="U1446" i="34" s="1"/>
  <c r="B1445" i="34"/>
  <c r="Q1445" i="34" s="1"/>
  <c r="B1444" i="34"/>
  <c r="Q1444" i="34" s="1"/>
  <c r="B1443" i="34"/>
  <c r="Z1443" i="34" s="1"/>
  <c r="B1442" i="34"/>
  <c r="Q1442" i="34" s="1"/>
  <c r="B1441" i="34"/>
  <c r="Z1441" i="34" s="1"/>
  <c r="B1440" i="34"/>
  <c r="B1439" i="34"/>
  <c r="B1438" i="34"/>
  <c r="P1438" i="34" s="1"/>
  <c r="B1437" i="34"/>
  <c r="A1437" i="34" s="1"/>
  <c r="B1436" i="34"/>
  <c r="P1436" i="34" s="1"/>
  <c r="B1435" i="34"/>
  <c r="B1434" i="34"/>
  <c r="U1434" i="34" s="1"/>
  <c r="B1433" i="34"/>
  <c r="B1432" i="34"/>
  <c r="P1432" i="34" s="1"/>
  <c r="B1431" i="34"/>
  <c r="Z1431" i="34" s="1"/>
  <c r="B1430" i="34"/>
  <c r="O1430" i="34" s="1"/>
  <c r="B1429" i="34"/>
  <c r="U1429" i="34" s="1"/>
  <c r="B1428" i="34"/>
  <c r="A1428" i="34" s="1"/>
  <c r="B1427" i="34"/>
  <c r="Z1427" i="34" s="1"/>
  <c r="B1426" i="34"/>
  <c r="A1426" i="34" s="1"/>
  <c r="B1425" i="34"/>
  <c r="B1424" i="34"/>
  <c r="Q1424" i="34" s="1"/>
  <c r="B1423" i="34"/>
  <c r="U1423" i="34" s="1"/>
  <c r="B1422" i="34"/>
  <c r="O1422" i="34" s="1"/>
  <c r="B1421" i="34"/>
  <c r="A1421" i="34" s="1"/>
  <c r="B1420" i="34"/>
  <c r="B1419" i="34"/>
  <c r="U1419" i="34" s="1"/>
  <c r="B1418" i="34"/>
  <c r="P1418" i="34" s="1"/>
  <c r="B1417" i="34"/>
  <c r="U1417" i="34" s="1"/>
  <c r="B1416" i="34"/>
  <c r="Z1416" i="34" s="1"/>
  <c r="B1415" i="34"/>
  <c r="B1414" i="34"/>
  <c r="B1413" i="34"/>
  <c r="B1412" i="34"/>
  <c r="U1412" i="34" s="1"/>
  <c r="B1411" i="34"/>
  <c r="U1411" i="34" s="1"/>
  <c r="B1410" i="34"/>
  <c r="O1410" i="34" s="1"/>
  <c r="B1409" i="34"/>
  <c r="U1409" i="34" s="1"/>
  <c r="B1408" i="34"/>
  <c r="Z1408" i="34" s="1"/>
  <c r="B1407" i="34"/>
  <c r="U1407" i="34" s="1"/>
  <c r="B1406" i="34"/>
  <c r="Z1406" i="34" s="1"/>
  <c r="B1405" i="34"/>
  <c r="Q1405" i="34" s="1"/>
  <c r="B1404" i="34"/>
  <c r="O1404" i="34" s="1"/>
  <c r="B1403" i="34"/>
  <c r="Z1403" i="34" s="1"/>
  <c r="B1402" i="34"/>
  <c r="Z1402" i="34" s="1"/>
  <c r="B1401" i="34"/>
  <c r="B1400" i="34"/>
  <c r="B1399" i="34"/>
  <c r="U1399" i="34" s="1"/>
  <c r="B1398" i="34"/>
  <c r="U1398" i="34" s="1"/>
  <c r="B1375" i="34"/>
  <c r="B1374" i="34"/>
  <c r="A1374" i="34" s="1"/>
  <c r="B1373" i="34"/>
  <c r="U1373" i="34" s="1"/>
  <c r="B1372" i="34"/>
  <c r="P1372" i="34" s="1"/>
  <c r="B1371" i="34"/>
  <c r="B1312" i="34"/>
  <c r="U1312" i="34" s="1"/>
  <c r="B1311" i="34"/>
  <c r="Q1311" i="34" s="1"/>
  <c r="B1278" i="34"/>
  <c r="Q1278" i="34" s="1"/>
  <c r="B1215" i="34"/>
  <c r="B1214" i="34"/>
  <c r="O1214" i="34" s="1"/>
  <c r="B1213" i="34"/>
  <c r="A1213" i="34" s="1"/>
  <c r="B1212" i="34"/>
  <c r="P1212" i="34" s="1"/>
  <c r="B1211" i="34"/>
  <c r="Z1211" i="34" s="1"/>
  <c r="B1210" i="34"/>
  <c r="Z1210" i="34" s="1"/>
  <c r="B1209" i="34"/>
  <c r="B1208" i="34"/>
  <c r="P1208" i="34" s="1"/>
  <c r="B1207" i="34"/>
  <c r="A1207" i="34" s="1"/>
  <c r="B1206" i="34"/>
  <c r="U1206" i="34" s="1"/>
  <c r="B1205" i="34"/>
  <c r="Q1205" i="34" s="1"/>
  <c r="B1204" i="34"/>
  <c r="A1204" i="34" s="1"/>
  <c r="B1203" i="34"/>
  <c r="B1202" i="34"/>
  <c r="B1201" i="34"/>
  <c r="O1201" i="34" s="1"/>
  <c r="B1200" i="34"/>
  <c r="B1199" i="34"/>
  <c r="A1199" i="34" s="1"/>
  <c r="B1173" i="34"/>
  <c r="B1172" i="34"/>
  <c r="Z1172" i="34" s="1"/>
  <c r="B1171" i="34"/>
  <c r="Z1171" i="34" s="1"/>
  <c r="B1170" i="34"/>
  <c r="A1170" i="34" s="1"/>
  <c r="B1169" i="34"/>
  <c r="B1168" i="34"/>
  <c r="B1167" i="34"/>
  <c r="Q1167" i="34" s="1"/>
  <c r="B1166" i="34"/>
  <c r="Q1166" i="34" s="1"/>
  <c r="B1165" i="34"/>
  <c r="P1165" i="34" s="1"/>
  <c r="B1164" i="34"/>
  <c r="B1163" i="34"/>
  <c r="P1163" i="34" s="1"/>
  <c r="B1162" i="34"/>
  <c r="U1162" i="34" s="1"/>
  <c r="B1100" i="34"/>
  <c r="A1100" i="34" s="1"/>
  <c r="B1099" i="34"/>
  <c r="B1098" i="34"/>
  <c r="A1098" i="34" s="1"/>
  <c r="B1097" i="34"/>
  <c r="A1097" i="34" s="1"/>
  <c r="B1096" i="34"/>
  <c r="B1025" i="34"/>
  <c r="U1025" i="34" s="1"/>
  <c r="B1024" i="34"/>
  <c r="Z1024" i="34" s="1"/>
  <c r="B1023" i="34"/>
  <c r="U1023" i="34" s="1"/>
  <c r="B1022" i="34"/>
  <c r="U1022" i="34" s="1"/>
  <c r="B2314" i="34"/>
  <c r="U2314" i="34" s="1"/>
  <c r="B2313" i="34"/>
  <c r="Z2313" i="34" s="1"/>
  <c r="B2312" i="34"/>
  <c r="A2312" i="34" s="1"/>
  <c r="B2135" i="34"/>
  <c r="Z2135" i="34" s="1"/>
  <c r="B2134" i="34"/>
  <c r="B2133" i="34"/>
  <c r="Z2133" i="34" s="1"/>
  <c r="B2132" i="34"/>
  <c r="B2131" i="34"/>
  <c r="A2131" i="34" s="1"/>
  <c r="B2108" i="34"/>
  <c r="O2108" i="34" s="1"/>
  <c r="B2107" i="34"/>
  <c r="O2107" i="34" s="1"/>
  <c r="B1983" i="34"/>
  <c r="A1983" i="34" s="1"/>
  <c r="B1982" i="34"/>
  <c r="B1961" i="34"/>
  <c r="Z1961" i="34" s="1"/>
  <c r="B1960" i="34"/>
  <c r="P1960" i="34" s="1"/>
  <c r="B1315" i="34"/>
  <c r="B1314" i="34"/>
  <c r="P1314" i="34" s="1"/>
  <c r="B1313" i="34"/>
  <c r="U1313" i="34" s="1"/>
  <c r="B1064" i="34"/>
  <c r="U1064" i="34" s="1"/>
  <c r="B1063" i="34"/>
  <c r="B1623" i="34"/>
  <c r="A1623" i="34" s="1"/>
  <c r="B1622" i="34"/>
  <c r="O1622" i="34" s="1"/>
  <c r="B1275" i="34"/>
  <c r="U1275" i="34" s="1"/>
  <c r="B1274" i="34"/>
  <c r="A1274" i="34" s="1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73" i="60"/>
  <c r="A122" i="60"/>
  <c r="A47" i="60"/>
  <c r="A2" i="60"/>
  <c r="C14" i="34"/>
  <c r="B14" i="34" s="1"/>
  <c r="E16" i="61"/>
  <c r="C11" i="34"/>
  <c r="B11" i="34" s="1"/>
  <c r="C12" i="34"/>
  <c r="B12" i="34" s="1"/>
  <c r="C13" i="34"/>
  <c r="B13" i="34" s="1"/>
  <c r="Z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O21" i="34" s="1"/>
  <c r="C22" i="34"/>
  <c r="B22" i="34" s="1"/>
  <c r="C10" i="34"/>
  <c r="F70" i="70" s="1"/>
  <c r="L3" i="39"/>
  <c r="L2" i="39"/>
  <c r="B1013" i="34"/>
  <c r="A1013" i="34" s="1"/>
  <c r="B1182" i="34"/>
  <c r="U1182" i="34" s="1"/>
  <c r="B1178" i="34"/>
  <c r="U1178" i="34" s="1"/>
  <c r="B1005" i="34"/>
  <c r="O1005" i="34" s="1"/>
  <c r="B1001" i="34"/>
  <c r="P1001" i="34" s="1"/>
  <c r="B598" i="34"/>
  <c r="U598" i="34" s="1"/>
  <c r="B352" i="34"/>
  <c r="Z352" i="34" s="1"/>
  <c r="B652" i="34"/>
  <c r="Z652" i="34" s="1"/>
  <c r="B648" i="34"/>
  <c r="B644" i="34"/>
  <c r="B266" i="34"/>
  <c r="O266" i="34" s="1"/>
  <c r="B250" i="34"/>
  <c r="B253" i="34"/>
  <c r="B670" i="34"/>
  <c r="U670" i="34" s="1"/>
  <c r="B276" i="34"/>
  <c r="O276" i="34" s="1"/>
  <c r="B1219" i="34"/>
  <c r="B2726" i="34"/>
  <c r="B2480" i="34"/>
  <c r="O2480" i="34" s="1"/>
  <c r="B2481" i="34"/>
  <c r="B2510" i="34"/>
  <c r="P2510" i="34" s="1"/>
  <c r="B2724" i="34"/>
  <c r="P2724" i="34" s="1"/>
  <c r="B2725" i="34"/>
  <c r="B2397" i="34"/>
  <c r="U2397" i="34" s="1"/>
  <c r="B2411" i="34"/>
  <c r="O2411" i="34" s="1"/>
  <c r="B2419" i="34"/>
  <c r="Q221" i="60"/>
  <c r="C221" i="60" s="1"/>
  <c r="Q220" i="60"/>
  <c r="C220" i="60" s="1"/>
  <c r="Q183" i="60"/>
  <c r="C183" i="60" s="1"/>
  <c r="B667" i="34"/>
  <c r="O667" i="34" s="1"/>
  <c r="B1196" i="34"/>
  <c r="P1196" i="34" s="1"/>
  <c r="B1195" i="34"/>
  <c r="B1192" i="34"/>
  <c r="U1192" i="34" s="1"/>
  <c r="B997" i="34"/>
  <c r="O997" i="34" s="1"/>
  <c r="B993" i="34"/>
  <c r="B86" i="34"/>
  <c r="B1175" i="34"/>
  <c r="O1175" i="34" s="1"/>
  <c r="B748" i="34"/>
  <c r="B638" i="34"/>
  <c r="B242" i="34"/>
  <c r="B256" i="34"/>
  <c r="B2564" i="34"/>
  <c r="A2564" i="34" s="1"/>
  <c r="B2508" i="34"/>
  <c r="Z2508" i="34" s="1"/>
  <c r="B2505" i="34"/>
  <c r="Z2505" i="34" s="1"/>
  <c r="B2487" i="34"/>
  <c r="U2487" i="34" s="1"/>
  <c r="B2482" i="34"/>
  <c r="O2482" i="34" s="1"/>
  <c r="B2475" i="34"/>
  <c r="B1107" i="34"/>
  <c r="Q1107" i="34" s="1"/>
  <c r="B1106" i="34"/>
  <c r="Q1106" i="34" s="1"/>
  <c r="B1103" i="34"/>
  <c r="B1084" i="34"/>
  <c r="Q1084" i="34" s="1"/>
  <c r="B1078" i="34"/>
  <c r="Z1078" i="34" s="1"/>
  <c r="B1074" i="34"/>
  <c r="Z1074" i="34" s="1"/>
  <c r="B1065" i="34"/>
  <c r="A1065" i="34" s="1"/>
  <c r="B1027" i="34"/>
  <c r="Z1027" i="34" s="1"/>
  <c r="B1020" i="34"/>
  <c r="B987" i="34"/>
  <c r="B946" i="34"/>
  <c r="B747" i="34"/>
  <c r="B989" i="34"/>
  <c r="B259" i="34"/>
  <c r="U259" i="34" s="1"/>
  <c r="B260" i="34"/>
  <c r="P260" i="34" s="1"/>
  <c r="B100" i="34"/>
  <c r="Z100" i="34" s="1"/>
  <c r="B628" i="34"/>
  <c r="B633" i="34"/>
  <c r="P633" i="34" s="1"/>
  <c r="B1010" i="34"/>
  <c r="A1010" i="34" s="1"/>
  <c r="B271" i="34"/>
  <c r="Q271" i="34" s="1"/>
  <c r="B957" i="34"/>
  <c r="B636" i="34"/>
  <c r="B656" i="34"/>
  <c r="Z656" i="34" s="1"/>
  <c r="B1191" i="34"/>
  <c r="U1191" i="34" s="1"/>
  <c r="B1188" i="34"/>
  <c r="A1188" i="34" s="1"/>
  <c r="B1184" i="34"/>
  <c r="Q1184" i="34" s="1"/>
  <c r="B1061" i="34"/>
  <c r="B1057" i="34"/>
  <c r="O1057" i="34" s="1"/>
  <c r="B2435" i="34"/>
  <c r="Q2435" i="34" s="1"/>
  <c r="B2507" i="34"/>
  <c r="Q2507" i="34" s="1"/>
  <c r="B2504" i="34"/>
  <c r="B2501" i="34"/>
  <c r="O2501" i="34" s="1"/>
  <c r="B2474" i="34"/>
  <c r="O2474" i="34" s="1"/>
  <c r="B2459" i="34"/>
  <c r="O2459" i="34" s="1"/>
  <c r="B2458" i="34"/>
  <c r="A2458" i="34" s="1"/>
  <c r="B2456" i="34"/>
  <c r="Q2456" i="34" s="1"/>
  <c r="B2445" i="34"/>
  <c r="P2445" i="34" s="1"/>
  <c r="B2438" i="34"/>
  <c r="U2438" i="34" s="1"/>
  <c r="B2420" i="34"/>
  <c r="Q2420" i="34" s="1"/>
  <c r="B2413" i="34"/>
  <c r="Q2413" i="34" s="1"/>
  <c r="B2412" i="34"/>
  <c r="B2398" i="34"/>
  <c r="O2398" i="34" s="1"/>
  <c r="B2455" i="34"/>
  <c r="A2455" i="34" s="1"/>
  <c r="B2444" i="34"/>
  <c r="E349" i="55"/>
  <c r="E350" i="55" s="1"/>
  <c r="Q138" i="60"/>
  <c r="C138" i="60" s="1"/>
  <c r="Q137" i="60"/>
  <c r="C137" i="60"/>
  <c r="Q139" i="60"/>
  <c r="C139" i="60" s="1"/>
  <c r="Q132" i="60"/>
  <c r="C132" i="60" s="1"/>
  <c r="J132" i="60"/>
  <c r="Q130" i="60"/>
  <c r="C130" i="60" s="1"/>
  <c r="Q133" i="60"/>
  <c r="C133" i="60" s="1"/>
  <c r="Q131" i="60"/>
  <c r="C131" i="60" s="1"/>
  <c r="Q134" i="60"/>
  <c r="C134" i="60" s="1"/>
  <c r="Q135" i="60"/>
  <c r="C135" i="60" s="1"/>
  <c r="Q136" i="60"/>
  <c r="C136" i="60" s="1"/>
  <c r="Q140" i="60"/>
  <c r="C140" i="60" s="1"/>
  <c r="B1264" i="34"/>
  <c r="I6" i="12"/>
  <c r="I7" i="12"/>
  <c r="I9" i="12"/>
  <c r="I11" i="12"/>
  <c r="I10" i="12"/>
  <c r="I8" i="12"/>
  <c r="I13" i="12"/>
  <c r="I14" i="12"/>
  <c r="I15" i="12"/>
  <c r="I12" i="12"/>
  <c r="B1273" i="34"/>
  <c r="Z1273" i="34" s="1"/>
  <c r="B1959" i="34"/>
  <c r="A1959" i="34" s="1"/>
  <c r="B1265" i="34"/>
  <c r="U1265" i="34" s="1"/>
  <c r="B1231" i="34"/>
  <c r="O1231" i="34" s="1"/>
  <c r="B1217" i="34"/>
  <c r="P1217" i="34" s="1"/>
  <c r="B1216" i="34"/>
  <c r="Z1216" i="34" s="1"/>
  <c r="B1147" i="34"/>
  <c r="U1147" i="34" s="1"/>
  <c r="B1156" i="34"/>
  <c r="Q1156" i="34" s="1"/>
  <c r="B1149" i="34"/>
  <c r="U1149" i="34" s="1"/>
  <c r="B1152" i="34"/>
  <c r="B481" i="34"/>
  <c r="O481" i="34" s="1"/>
  <c r="Q52" i="60"/>
  <c r="C52" i="60" s="1"/>
  <c r="B73" i="34"/>
  <c r="U73" i="34" s="1"/>
  <c r="Q115" i="60"/>
  <c r="C115" i="60" s="1"/>
  <c r="Q114" i="60"/>
  <c r="C114" i="60" s="1"/>
  <c r="H114" i="60" s="1"/>
  <c r="Q113" i="60"/>
  <c r="C113" i="60" s="1"/>
  <c r="Q112" i="60"/>
  <c r="C112" i="60"/>
  <c r="Q111" i="60"/>
  <c r="C111" i="60" s="1"/>
  <c r="Q110" i="60"/>
  <c r="C110" i="60" s="1"/>
  <c r="H110" i="60" s="1"/>
  <c r="Q109" i="60"/>
  <c r="C109" i="60" s="1"/>
  <c r="Q108" i="60"/>
  <c r="C108" i="60" s="1"/>
  <c r="Q107" i="60"/>
  <c r="C107" i="60" s="1"/>
  <c r="Q106" i="60"/>
  <c r="C106" i="60" s="1"/>
  <c r="H106" i="60" s="1"/>
  <c r="Q105" i="60"/>
  <c r="C105" i="60" s="1"/>
  <c r="Q104" i="60"/>
  <c r="C104" i="60"/>
  <c r="Q55" i="60"/>
  <c r="C55" i="60" s="1"/>
  <c r="Q54" i="60"/>
  <c r="C54" i="60" s="1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N11" i="34"/>
  <c r="B24" i="71" s="1"/>
  <c r="N10" i="34"/>
  <c r="Q53" i="60"/>
  <c r="C53" i="60" s="1"/>
  <c r="Q51" i="60"/>
  <c r="C51" i="60" s="1"/>
  <c r="Q178" i="60"/>
  <c r="C178" i="60" s="1"/>
  <c r="Q180" i="60"/>
  <c r="C180" i="60" s="1"/>
  <c r="Q179" i="60"/>
  <c r="C179" i="60" s="1"/>
  <c r="Q181" i="60"/>
  <c r="C181" i="60" s="1"/>
  <c r="H181" i="60" s="1"/>
  <c r="Q182" i="60"/>
  <c r="C182" i="60" s="1"/>
  <c r="Q237" i="60"/>
  <c r="Q128" i="60"/>
  <c r="C128" i="60" s="1"/>
  <c r="Q129" i="60"/>
  <c r="C129" i="60" s="1"/>
  <c r="Q170" i="60"/>
  <c r="O44" i="60"/>
  <c r="Q7" i="60"/>
  <c r="C7" i="60" s="1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Q6" i="60"/>
  <c r="C6" i="60" s="1"/>
  <c r="Q126" i="60"/>
  <c r="Q127" i="60"/>
  <c r="C127" i="60" s="1"/>
  <c r="Q177" i="60"/>
  <c r="C177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B11" i="61"/>
  <c r="I171" i="60"/>
  <c r="G140" i="60" s="1"/>
  <c r="A170" i="60"/>
  <c r="I118" i="60"/>
  <c r="G60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00" i="60"/>
  <c r="F199" i="60"/>
  <c r="J199" i="60"/>
  <c r="F198" i="60"/>
  <c r="F196" i="60"/>
  <c r="F195" i="60"/>
  <c r="F194" i="60"/>
  <c r="F192" i="60"/>
  <c r="F191" i="60"/>
  <c r="F190" i="60"/>
  <c r="F188" i="60"/>
  <c r="F187" i="60"/>
  <c r="F186" i="60"/>
  <c r="F184" i="60"/>
  <c r="E197" i="60"/>
  <c r="E191" i="60"/>
  <c r="E188" i="60"/>
  <c r="E187" i="60"/>
  <c r="E201" i="60"/>
  <c r="E199" i="60"/>
  <c r="E198" i="60"/>
  <c r="E196" i="60"/>
  <c r="E194" i="60"/>
  <c r="J194" i="60"/>
  <c r="E193" i="60"/>
  <c r="E190" i="60"/>
  <c r="E185" i="60"/>
  <c r="E184" i="60"/>
  <c r="G201" i="60"/>
  <c r="G199" i="60"/>
  <c r="G198" i="60"/>
  <c r="G197" i="60"/>
  <c r="G195" i="60"/>
  <c r="G194" i="60"/>
  <c r="G193" i="60"/>
  <c r="G191" i="60"/>
  <c r="G190" i="60"/>
  <c r="G189" i="60"/>
  <c r="G187" i="60"/>
  <c r="G186" i="60"/>
  <c r="G185" i="60"/>
  <c r="E192" i="60"/>
  <c r="F219" i="60"/>
  <c r="F218" i="60"/>
  <c r="F216" i="60"/>
  <c r="F215" i="60"/>
  <c r="F214" i="60"/>
  <c r="F212" i="60"/>
  <c r="F211" i="60"/>
  <c r="F210" i="60"/>
  <c r="F204" i="60"/>
  <c r="F202" i="60"/>
  <c r="E204" i="60"/>
  <c r="E202" i="60"/>
  <c r="E218" i="60"/>
  <c r="E217" i="60"/>
  <c r="E213" i="60"/>
  <c r="E209" i="60"/>
  <c r="E208" i="60"/>
  <c r="E206" i="60"/>
  <c r="E205" i="60"/>
  <c r="G219" i="60"/>
  <c r="G217" i="60"/>
  <c r="G216" i="60"/>
  <c r="G215" i="60"/>
  <c r="G213" i="60"/>
  <c r="G212" i="60"/>
  <c r="G211" i="60"/>
  <c r="G209" i="60"/>
  <c r="G208" i="60"/>
  <c r="G207" i="60"/>
  <c r="G205" i="60"/>
  <c r="G204" i="60"/>
  <c r="G203" i="60"/>
  <c r="F209" i="60"/>
  <c r="F208" i="60"/>
  <c r="J208" i="60"/>
  <c r="F206" i="60"/>
  <c r="F203" i="60"/>
  <c r="E219" i="60"/>
  <c r="E216" i="60"/>
  <c r="H216" i="60" s="1"/>
  <c r="J216" i="60"/>
  <c r="E212" i="60"/>
  <c r="E211" i="60"/>
  <c r="E210" i="60"/>
  <c r="F72" i="60"/>
  <c r="E89" i="60"/>
  <c r="F103" i="60"/>
  <c r="F178" i="60"/>
  <c r="F179" i="60"/>
  <c r="E180" i="60"/>
  <c r="G221" i="60"/>
  <c r="G178" i="60"/>
  <c r="G179" i="60"/>
  <c r="F180" i="60"/>
  <c r="E181" i="60"/>
  <c r="E182" i="60"/>
  <c r="E183" i="60"/>
  <c r="E220" i="60"/>
  <c r="G180" i="60"/>
  <c r="F181" i="60"/>
  <c r="F182" i="60"/>
  <c r="F183" i="60"/>
  <c r="F220" i="60"/>
  <c r="E221" i="60"/>
  <c r="E178" i="60"/>
  <c r="E179" i="60"/>
  <c r="G181" i="60"/>
  <c r="G182" i="60"/>
  <c r="G183" i="60"/>
  <c r="G220" i="60"/>
  <c r="F221" i="60"/>
  <c r="F107" i="60"/>
  <c r="G126" i="60"/>
  <c r="E177" i="60"/>
  <c r="G177" i="60"/>
  <c r="F177" i="60"/>
  <c r="G2" i="56"/>
  <c r="F15" i="56"/>
  <c r="J187" i="60"/>
  <c r="J209" i="60"/>
  <c r="J103" i="60"/>
  <c r="J53" i="60"/>
  <c r="H204" i="60"/>
  <c r="J204" i="60"/>
  <c r="J52" i="60"/>
  <c r="G234" i="60"/>
  <c r="J181" i="60"/>
  <c r="A1688" i="34"/>
  <c r="A661" i="34"/>
  <c r="A660" i="34"/>
  <c r="A2417" i="34"/>
  <c r="A87" i="34"/>
  <c r="A258" i="34"/>
  <c r="A243" i="34"/>
  <c r="A750" i="34"/>
  <c r="A1055" i="34"/>
  <c r="A671" i="34"/>
  <c r="A77" i="34"/>
  <c r="A11" i="56"/>
  <c r="H36" i="56"/>
  <c r="F36" i="56"/>
  <c r="A12" i="56"/>
  <c r="F35" i="56"/>
  <c r="J212" i="60"/>
  <c r="J190" i="60"/>
  <c r="J198" i="60"/>
  <c r="J206" i="60"/>
  <c r="J56" i="60"/>
  <c r="J55" i="60"/>
  <c r="J54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G231" i="60"/>
  <c r="G228" i="60"/>
  <c r="F225" i="60"/>
  <c r="J219" i="60"/>
  <c r="E224" i="60"/>
  <c r="J224" i="60"/>
  <c r="E227" i="60"/>
  <c r="E230" i="60"/>
  <c r="F233" i="60"/>
  <c r="E223" i="60"/>
  <c r="F224" i="60"/>
  <c r="G225" i="60"/>
  <c r="E226" i="60"/>
  <c r="F227" i="60"/>
  <c r="E229" i="60"/>
  <c r="F230" i="60"/>
  <c r="E232" i="60"/>
  <c r="G233" i="60"/>
  <c r="E235" i="60"/>
  <c r="F222" i="60"/>
  <c r="G223" i="60"/>
  <c r="E225" i="60"/>
  <c r="J225" i="60"/>
  <c r="G226" i="60"/>
  <c r="F228" i="60"/>
  <c r="G229" i="60"/>
  <c r="F231" i="60"/>
  <c r="G232" i="60"/>
  <c r="E233" i="60"/>
  <c r="F234" i="60"/>
  <c r="J234" i="60"/>
  <c r="G235" i="60"/>
  <c r="G236" i="60"/>
  <c r="E222" i="60"/>
  <c r="F223" i="60"/>
  <c r="G224" i="60"/>
  <c r="F226" i="60"/>
  <c r="G227" i="60"/>
  <c r="E228" i="60"/>
  <c r="J228" i="60"/>
  <c r="F229" i="60"/>
  <c r="G230" i="60"/>
  <c r="E231" i="60"/>
  <c r="J231" i="60"/>
  <c r="F232" i="60"/>
  <c r="E234" i="60"/>
  <c r="F235" i="60"/>
  <c r="F236" i="60"/>
  <c r="G16" i="60"/>
  <c r="F31" i="60"/>
  <c r="E26" i="60"/>
  <c r="G20" i="60"/>
  <c r="F32" i="60"/>
  <c r="E27" i="60"/>
  <c r="G21" i="60"/>
  <c r="F33" i="60"/>
  <c r="E28" i="60"/>
  <c r="G22" i="60"/>
  <c r="F34" i="60"/>
  <c r="E29" i="60"/>
  <c r="G23" i="60"/>
  <c r="F18" i="60"/>
  <c r="G14" i="60"/>
  <c r="F42" i="60"/>
  <c r="E36" i="60"/>
  <c r="F41" i="60"/>
  <c r="E14" i="60"/>
  <c r="F36" i="60"/>
  <c r="G41" i="60"/>
  <c r="F39" i="60"/>
  <c r="J130" i="60"/>
  <c r="E134" i="60"/>
  <c r="J135" i="60"/>
  <c r="F139" i="60"/>
  <c r="E146" i="60"/>
  <c r="G152" i="60"/>
  <c r="G160" i="60"/>
  <c r="F167" i="60"/>
  <c r="F130" i="60"/>
  <c r="J133" i="60"/>
  <c r="G135" i="60"/>
  <c r="F142" i="60"/>
  <c r="E149" i="60"/>
  <c r="E157" i="60"/>
  <c r="G163" i="60"/>
  <c r="F129" i="60"/>
  <c r="F145" i="60"/>
  <c r="G158" i="60"/>
  <c r="E128" i="60"/>
  <c r="E144" i="60"/>
  <c r="F157" i="60"/>
  <c r="F128" i="60"/>
  <c r="J139" i="60"/>
  <c r="F152" i="60"/>
  <c r="G165" i="60"/>
  <c r="E127" i="60"/>
  <c r="J127" i="60"/>
  <c r="J137" i="60"/>
  <c r="F140" i="60"/>
  <c r="F164" i="60"/>
  <c r="C126" i="60"/>
  <c r="M9" i="39"/>
  <c r="G2" i="55"/>
  <c r="J223" i="60"/>
  <c r="J229" i="60"/>
  <c r="J157" i="60"/>
  <c r="J226" i="60"/>
  <c r="J168" i="60"/>
  <c r="J136" i="60"/>
  <c r="J138" i="60"/>
  <c r="J131" i="60"/>
  <c r="J140" i="60"/>
  <c r="J166" i="60"/>
  <c r="J134" i="60"/>
  <c r="K12" i="34"/>
  <c r="K16" i="34"/>
  <c r="Y610" i="34"/>
  <c r="Y614" i="34"/>
  <c r="Y613" i="34"/>
  <c r="Y602" i="34"/>
  <c r="Y596" i="34"/>
  <c r="Y595" i="34"/>
  <c r="Y620" i="34"/>
  <c r="Y618" i="34"/>
  <c r="Y617" i="34"/>
  <c r="Y616" i="34"/>
  <c r="Y612" i="34"/>
  <c r="Y611" i="34"/>
  <c r="Y608" i="34"/>
  <c r="Y606" i="34"/>
  <c r="Y605" i="34"/>
  <c r="Y604" i="34"/>
  <c r="Y219" i="34"/>
  <c r="Y218" i="34"/>
  <c r="Y217" i="34"/>
  <c r="Y215" i="34"/>
  <c r="Y214" i="34"/>
  <c r="Y213" i="34"/>
  <c r="Y211" i="34"/>
  <c r="Y210" i="34"/>
  <c r="Y209" i="34"/>
  <c r="Y207" i="34"/>
  <c r="Y206" i="34"/>
  <c r="Y205" i="34"/>
  <c r="Y203" i="34"/>
  <c r="Y202" i="34"/>
  <c r="Y201" i="34"/>
  <c r="Y199" i="34"/>
  <c r="Y198" i="34"/>
  <c r="Y197" i="34"/>
  <c r="Y195" i="34"/>
  <c r="Y194" i="34"/>
  <c r="Y10" i="34"/>
  <c r="Y18" i="34"/>
  <c r="Y22" i="34"/>
  <c r="Y71" i="34"/>
  <c r="Y79" i="34"/>
  <c r="Y83" i="34"/>
  <c r="Y87" i="34"/>
  <c r="Y95" i="34"/>
  <c r="Y99" i="34"/>
  <c r="Y103" i="34"/>
  <c r="Y111" i="34"/>
  <c r="Y115" i="34"/>
  <c r="Y119" i="34"/>
  <c r="Y127" i="34"/>
  <c r="Y131" i="34"/>
  <c r="Y135" i="34"/>
  <c r="Y143" i="34"/>
  <c r="Y147" i="34"/>
  <c r="Y151" i="34"/>
  <c r="Y159" i="34"/>
  <c r="Y163" i="34"/>
  <c r="Y167" i="34"/>
  <c r="Y175" i="34"/>
  <c r="Y179" i="34"/>
  <c r="Y183" i="34"/>
  <c r="Y191" i="34"/>
  <c r="Y221" i="34"/>
  <c r="Y225" i="34"/>
  <c r="Y233" i="34"/>
  <c r="Y237" i="34"/>
  <c r="Y244" i="34"/>
  <c r="Y252" i="34"/>
  <c r="Y256" i="34"/>
  <c r="Y260" i="34"/>
  <c r="Y268" i="34"/>
  <c r="Y272" i="34"/>
  <c r="Y276" i="34"/>
  <c r="Y284" i="34"/>
  <c r="Y288" i="34"/>
  <c r="Y292" i="34"/>
  <c r="Y300" i="34"/>
  <c r="Y304" i="34"/>
  <c r="Y308" i="34"/>
  <c r="Y316" i="34"/>
  <c r="Y320" i="34"/>
  <c r="Y324" i="34"/>
  <c r="Y332" i="34"/>
  <c r="Y336" i="34"/>
  <c r="Y340" i="34"/>
  <c r="Y348" i="34"/>
  <c r="Y352" i="34"/>
  <c r="Y356" i="34"/>
  <c r="Y364" i="34"/>
  <c r="Y368" i="34"/>
  <c r="Y372" i="34"/>
  <c r="Y376" i="34"/>
  <c r="Y380" i="34"/>
  <c r="Y384" i="34"/>
  <c r="Y388" i="34"/>
  <c r="Y11" i="34"/>
  <c r="Y15" i="34"/>
  <c r="Y19" i="34"/>
  <c r="Y68" i="34"/>
  <c r="Y72" i="34"/>
  <c r="Y76" i="34"/>
  <c r="Y80" i="34"/>
  <c r="Y84" i="34"/>
  <c r="Y88" i="34"/>
  <c r="Y92" i="34"/>
  <c r="Y96" i="34"/>
  <c r="Y100" i="34"/>
  <c r="Y104" i="34"/>
  <c r="Y108" i="34"/>
  <c r="Y112" i="34"/>
  <c r="Y116" i="34"/>
  <c r="Y120" i="34"/>
  <c r="Y124" i="34"/>
  <c r="Y128" i="34"/>
  <c r="Y132" i="34"/>
  <c r="Y136" i="34"/>
  <c r="Y140" i="34"/>
  <c r="Y144" i="34"/>
  <c r="Y148" i="34"/>
  <c r="Y152" i="34"/>
  <c r="Y156" i="34"/>
  <c r="Y160" i="34"/>
  <c r="Y164" i="34"/>
  <c r="Y168" i="34"/>
  <c r="Y172" i="34"/>
  <c r="Y176" i="34"/>
  <c r="Y180" i="34"/>
  <c r="Y184" i="34"/>
  <c r="Y188" i="34"/>
  <c r="Y192" i="34"/>
  <c r="Y222" i="34"/>
  <c r="Y226" i="34"/>
  <c r="Y230" i="34"/>
  <c r="Y234" i="34"/>
  <c r="Y238" i="34"/>
  <c r="Y241" i="34"/>
  <c r="Y245" i="34"/>
  <c r="Y249" i="34"/>
  <c r="Y253" i="34"/>
  <c r="Y257" i="34"/>
  <c r="Y261" i="34"/>
  <c r="Y265" i="34"/>
  <c r="Y269" i="34"/>
  <c r="Y273" i="34"/>
  <c r="Y277" i="34"/>
  <c r="Y281" i="34"/>
  <c r="Y285" i="34"/>
  <c r="Y289" i="34"/>
  <c r="Y293" i="34"/>
  <c r="Y297" i="34"/>
  <c r="Y301" i="34"/>
  <c r="Y305" i="34"/>
  <c r="Y309" i="34"/>
  <c r="Y313" i="34"/>
  <c r="Y317" i="34"/>
  <c r="Y321" i="34"/>
  <c r="Y325" i="34"/>
  <c r="Y329" i="34"/>
  <c r="Y333" i="34"/>
  <c r="Y337" i="34"/>
  <c r="Y341" i="34"/>
  <c r="Y345" i="34"/>
  <c r="Y349" i="34"/>
  <c r="Y353" i="34"/>
  <c r="Y357" i="34"/>
  <c r="Y361" i="34"/>
  <c r="Y365" i="34"/>
  <c r="Y369" i="34"/>
  <c r="Y373" i="34"/>
  <c r="Y377" i="34"/>
  <c r="Y381" i="34"/>
  <c r="Y385" i="34"/>
  <c r="Y389" i="34"/>
  <c r="Y12" i="34"/>
  <c r="Y16" i="34"/>
  <c r="Y20" i="34"/>
  <c r="Y69" i="34"/>
  <c r="Y73" i="34"/>
  <c r="Y77" i="34"/>
  <c r="Y81" i="34"/>
  <c r="Y85" i="34"/>
  <c r="Y89" i="34"/>
  <c r="Y93" i="34"/>
  <c r="Y97" i="34"/>
  <c r="Y101" i="34"/>
  <c r="Y105" i="34"/>
  <c r="Y109" i="34"/>
  <c r="Y113" i="34"/>
  <c r="Y117" i="34"/>
  <c r="Y121" i="34"/>
  <c r="Y125" i="34"/>
  <c r="Y129" i="34"/>
  <c r="Y133" i="34"/>
  <c r="Y137" i="34"/>
  <c r="Y141" i="34"/>
  <c r="Y145" i="34"/>
  <c r="Y149" i="34"/>
  <c r="Y153" i="34"/>
  <c r="Y157" i="34"/>
  <c r="Y161" i="34"/>
  <c r="Y165" i="34"/>
  <c r="Y169" i="34"/>
  <c r="Y173" i="34"/>
  <c r="Y177" i="34"/>
  <c r="Y181" i="34"/>
  <c r="Y185" i="34"/>
  <c r="Y189" i="34"/>
  <c r="Y193" i="34"/>
  <c r="Y223" i="34"/>
  <c r="Y227" i="34"/>
  <c r="Y231" i="34"/>
  <c r="Y235" i="34"/>
  <c r="Y239" i="34"/>
  <c r="Y242" i="34"/>
  <c r="Y246" i="34"/>
  <c r="Y250" i="34"/>
  <c r="Y254" i="34"/>
  <c r="Y258" i="34"/>
  <c r="Y262" i="34"/>
  <c r="Y266" i="34"/>
  <c r="Y270" i="34"/>
  <c r="Y274" i="34"/>
  <c r="Y278" i="34"/>
  <c r="Y282" i="34"/>
  <c r="Y286" i="34"/>
  <c r="Y290" i="34"/>
  <c r="Y294" i="34"/>
  <c r="Y298" i="34"/>
  <c r="Y302" i="34"/>
  <c r="Y306" i="34"/>
  <c r="Y310" i="34"/>
  <c r="Y314" i="34"/>
  <c r="Y318" i="34"/>
  <c r="Y322" i="34"/>
  <c r="Y326" i="34"/>
  <c r="Y330" i="34"/>
  <c r="Y334" i="34"/>
  <c r="Y338" i="34"/>
  <c r="Y342" i="34"/>
  <c r="Y346" i="34"/>
  <c r="Y350" i="34"/>
  <c r="Y354" i="34"/>
  <c r="Y358" i="34"/>
  <c r="Y362" i="34"/>
  <c r="Y366" i="34"/>
  <c r="Y370" i="34"/>
  <c r="Y374" i="34"/>
  <c r="Y378" i="34"/>
  <c r="Y382" i="34"/>
  <c r="Y386" i="34"/>
  <c r="Y390" i="34"/>
  <c r="Y13" i="34"/>
  <c r="Y17" i="34"/>
  <c r="Y21" i="34"/>
  <c r="Y70" i="34"/>
  <c r="Y74" i="34"/>
  <c r="Y78" i="34"/>
  <c r="Y82" i="34"/>
  <c r="Y86" i="34"/>
  <c r="Y90" i="34"/>
  <c r="Y94" i="34"/>
  <c r="Y98" i="34"/>
  <c r="Y102" i="34"/>
  <c r="Y106" i="34"/>
  <c r="Y110" i="34"/>
  <c r="Y114" i="34"/>
  <c r="Y118" i="34"/>
  <c r="Y122" i="34"/>
  <c r="Y126" i="34"/>
  <c r="Y130" i="34"/>
  <c r="Y134" i="34"/>
  <c r="Y138" i="34"/>
  <c r="Y142" i="34"/>
  <c r="Y146" i="34"/>
  <c r="Y150" i="34"/>
  <c r="Y154" i="34"/>
  <c r="Y158" i="34"/>
  <c r="Y162" i="34"/>
  <c r="Y166" i="34"/>
  <c r="Y170" i="34"/>
  <c r="Y174" i="34"/>
  <c r="Y178" i="34"/>
  <c r="Y182" i="34"/>
  <c r="Y186" i="34"/>
  <c r="Y190" i="34"/>
  <c r="Y220" i="34"/>
  <c r="Y224" i="34"/>
  <c r="Y228" i="34"/>
  <c r="Y232" i="34"/>
  <c r="Y236" i="34"/>
  <c r="Y240" i="34"/>
  <c r="Y243" i="34"/>
  <c r="Y247" i="34"/>
  <c r="Y251" i="34"/>
  <c r="Y255" i="34"/>
  <c r="Y259" i="34"/>
  <c r="Y263" i="34"/>
  <c r="Y267" i="34"/>
  <c r="Y271" i="34"/>
  <c r="Y275" i="34"/>
  <c r="Y279" i="34"/>
  <c r="Y283" i="34"/>
  <c r="Y287" i="34"/>
  <c r="Y291" i="34"/>
  <c r="Y295" i="34"/>
  <c r="Y299" i="34"/>
  <c r="Y303" i="34"/>
  <c r="Y307" i="34"/>
  <c r="Y311" i="34"/>
  <c r="Y315" i="34"/>
  <c r="Y319" i="34"/>
  <c r="Y323" i="34"/>
  <c r="Y327" i="34"/>
  <c r="Y331" i="34"/>
  <c r="Y335" i="34"/>
  <c r="Y339" i="34"/>
  <c r="Y343" i="34"/>
  <c r="Y347" i="34"/>
  <c r="Y351" i="34"/>
  <c r="Y355" i="34"/>
  <c r="Y359" i="34"/>
  <c r="Y363" i="34"/>
  <c r="Y367" i="34"/>
  <c r="Y371" i="34"/>
  <c r="Y375" i="34"/>
  <c r="Y379" i="34"/>
  <c r="Y383" i="34"/>
  <c r="Y387" i="34"/>
  <c r="Y391" i="34"/>
  <c r="Y392" i="34"/>
  <c r="Y396" i="34"/>
  <c r="Y400" i="34"/>
  <c r="Y404" i="34"/>
  <c r="Y408" i="34"/>
  <c r="Y412" i="34"/>
  <c r="Y416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0" i="34"/>
  <c r="Y584" i="34"/>
  <c r="Y588" i="34"/>
  <c r="Y592" i="34"/>
  <c r="Y598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684" i="34"/>
  <c r="Y688" i="34"/>
  <c r="Y692" i="34"/>
  <c r="Y696" i="34"/>
  <c r="Y700" i="34"/>
  <c r="Y704" i="34"/>
  <c r="Y708" i="34"/>
  <c r="Y712" i="34"/>
  <c r="Y716" i="34"/>
  <c r="Y720" i="34"/>
  <c r="Y724" i="34"/>
  <c r="Y728" i="34"/>
  <c r="Y732" i="34"/>
  <c r="Y736" i="34"/>
  <c r="Y740" i="34"/>
  <c r="Y744" i="34"/>
  <c r="Y748" i="34"/>
  <c r="Y752" i="34"/>
  <c r="Y937" i="34"/>
  <c r="Y393" i="34"/>
  <c r="Y397" i="34"/>
  <c r="Y401" i="34"/>
  <c r="Y405" i="34"/>
  <c r="Y409" i="34"/>
  <c r="Y413" i="34"/>
  <c r="Y417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1" i="34"/>
  <c r="Y585" i="34"/>
  <c r="Y589" i="34"/>
  <c r="Y593" i="34"/>
  <c r="Y599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685" i="34"/>
  <c r="Y689" i="34"/>
  <c r="Y693" i="34"/>
  <c r="Y697" i="34"/>
  <c r="Y701" i="34"/>
  <c r="Y705" i="34"/>
  <c r="Y709" i="34"/>
  <c r="Y713" i="34"/>
  <c r="Y717" i="34"/>
  <c r="Y721" i="34"/>
  <c r="Y725" i="34"/>
  <c r="Y729" i="34"/>
  <c r="Y733" i="34"/>
  <c r="Y737" i="34"/>
  <c r="Y741" i="34"/>
  <c r="Y745" i="34"/>
  <c r="Y749" i="34"/>
  <c r="Y753" i="34"/>
  <c r="Y394" i="34"/>
  <c r="Y398" i="34"/>
  <c r="Y402" i="34"/>
  <c r="Y406" i="34"/>
  <c r="Y410" i="34"/>
  <c r="Y414" i="34"/>
  <c r="Y418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2" i="34"/>
  <c r="Y586" i="34"/>
  <c r="Y590" i="34"/>
  <c r="Y594" i="34"/>
  <c r="Y600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686" i="34"/>
  <c r="Y690" i="34"/>
  <c r="Y694" i="34"/>
  <c r="Y698" i="34"/>
  <c r="Y702" i="34"/>
  <c r="Y706" i="34"/>
  <c r="Y710" i="34"/>
  <c r="Y714" i="34"/>
  <c r="Y718" i="34"/>
  <c r="Y722" i="34"/>
  <c r="Y726" i="34"/>
  <c r="Y730" i="34"/>
  <c r="Y734" i="34"/>
  <c r="Y738" i="34"/>
  <c r="Y742" i="34"/>
  <c r="Y746" i="34"/>
  <c r="Y750" i="34"/>
  <c r="Y754" i="34"/>
  <c r="Y395" i="34"/>
  <c r="Y399" i="34"/>
  <c r="Y403" i="34"/>
  <c r="Y407" i="34"/>
  <c r="Y411" i="34"/>
  <c r="Y415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79" i="34"/>
  <c r="Y583" i="34"/>
  <c r="Y587" i="34"/>
  <c r="Y591" i="34"/>
  <c r="Y597" i="34"/>
  <c r="Y627" i="34"/>
  <c r="Y631" i="34"/>
  <c r="Y635" i="34"/>
  <c r="Y639" i="34"/>
  <c r="Y643" i="34"/>
  <c r="Y647" i="34"/>
  <c r="Y651" i="34"/>
  <c r="Y655" i="34"/>
  <c r="Y659" i="34"/>
  <c r="Y663" i="34"/>
  <c r="Y667" i="34"/>
  <c r="Y671" i="34"/>
  <c r="Y675" i="34"/>
  <c r="Y679" i="34"/>
  <c r="Y683" i="34"/>
  <c r="Y687" i="34"/>
  <c r="Y691" i="34"/>
  <c r="Y695" i="34"/>
  <c r="Y699" i="34"/>
  <c r="Y703" i="34"/>
  <c r="Y707" i="34"/>
  <c r="Y711" i="34"/>
  <c r="Y715" i="34"/>
  <c r="Y719" i="34"/>
  <c r="Y723" i="34"/>
  <c r="Y727" i="34"/>
  <c r="Y731" i="34"/>
  <c r="Y735" i="34"/>
  <c r="Y739" i="34"/>
  <c r="Y743" i="34"/>
  <c r="Y747" i="34"/>
  <c r="Y751" i="34"/>
  <c r="Y936" i="34"/>
  <c r="Y755" i="34"/>
  <c r="Y759" i="34"/>
  <c r="Y763" i="34"/>
  <c r="Y767" i="34"/>
  <c r="Y771" i="34"/>
  <c r="Y775" i="34"/>
  <c r="Y779" i="34"/>
  <c r="Y783" i="34"/>
  <c r="Y787" i="34"/>
  <c r="Y791" i="34"/>
  <c r="Y795" i="34"/>
  <c r="Y799" i="34"/>
  <c r="Y803" i="34"/>
  <c r="Y807" i="34"/>
  <c r="Y811" i="34"/>
  <c r="Y815" i="34"/>
  <c r="Y819" i="34"/>
  <c r="Y823" i="34"/>
  <c r="Y827" i="34"/>
  <c r="Y831" i="34"/>
  <c r="Y897" i="34"/>
  <c r="Y901" i="34"/>
  <c r="Y905" i="34"/>
  <c r="Y909" i="34"/>
  <c r="Y913" i="34"/>
  <c r="Y917" i="34"/>
  <c r="Y921" i="34"/>
  <c r="Y925" i="34"/>
  <c r="Y838" i="34"/>
  <c r="Y842" i="34"/>
  <c r="Y846" i="34"/>
  <c r="Y850" i="34"/>
  <c r="Y854" i="34"/>
  <c r="Y858" i="34"/>
  <c r="Y862" i="34"/>
  <c r="Y866" i="34"/>
  <c r="Y870" i="34"/>
  <c r="Y874" i="34"/>
  <c r="Y878" i="34"/>
  <c r="Y882" i="34"/>
  <c r="Y886" i="34"/>
  <c r="Y889" i="34"/>
  <c r="Y893" i="34"/>
  <c r="Y929" i="34"/>
  <c r="Y933" i="34"/>
  <c r="Y939" i="34"/>
  <c r="Y943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995" i="34"/>
  <c r="Y999" i="34"/>
  <c r="Y1003" i="34"/>
  <c r="Y1007" i="34"/>
  <c r="Y756" i="34"/>
  <c r="Y760" i="34"/>
  <c r="Y764" i="34"/>
  <c r="Y768" i="34"/>
  <c r="Y772" i="34"/>
  <c r="Y776" i="34"/>
  <c r="Y780" i="34"/>
  <c r="Y784" i="34"/>
  <c r="Y788" i="34"/>
  <c r="Y792" i="34"/>
  <c r="Y796" i="34"/>
  <c r="Y800" i="34"/>
  <c r="Y804" i="34"/>
  <c r="Y808" i="34"/>
  <c r="Y812" i="34"/>
  <c r="Y816" i="34"/>
  <c r="Y820" i="34"/>
  <c r="Y824" i="34"/>
  <c r="Y828" i="34"/>
  <c r="Y832" i="34"/>
  <c r="Y898" i="34"/>
  <c r="Y902" i="34"/>
  <c r="Y906" i="34"/>
  <c r="Y910" i="34"/>
  <c r="Y914" i="34"/>
  <c r="Y918" i="34"/>
  <c r="Y922" i="34"/>
  <c r="Y926" i="34"/>
  <c r="Y835" i="34"/>
  <c r="Y839" i="34"/>
  <c r="Y843" i="34"/>
  <c r="Y847" i="34"/>
  <c r="Y851" i="34"/>
  <c r="Y855" i="34"/>
  <c r="Y859" i="34"/>
  <c r="Y863" i="34"/>
  <c r="Y867" i="34"/>
  <c r="Y871" i="34"/>
  <c r="Y875" i="34"/>
  <c r="Y879" i="34"/>
  <c r="Y883" i="34"/>
  <c r="Y887" i="34"/>
  <c r="Y890" i="34"/>
  <c r="Y894" i="34"/>
  <c r="Y930" i="34"/>
  <c r="Y934" i="34"/>
  <c r="Y940" i="34"/>
  <c r="Y944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08" i="34"/>
  <c r="Y1012" i="34"/>
  <c r="Y1016" i="34"/>
  <c r="Y1020" i="34"/>
  <c r="Y1024" i="34"/>
  <c r="Y1055" i="34"/>
  <c r="Y1059" i="34"/>
  <c r="Y1063" i="34"/>
  <c r="Y1067" i="34"/>
  <c r="Y1071" i="34"/>
  <c r="Y1075" i="34"/>
  <c r="Y1079" i="34"/>
  <c r="Y1083" i="34"/>
  <c r="Y1087" i="34"/>
  <c r="Y1091" i="34"/>
  <c r="Y1095" i="34"/>
  <c r="Y1099" i="34"/>
  <c r="Y1104" i="34"/>
  <c r="Y1144" i="34"/>
  <c r="Y1148" i="34"/>
  <c r="Y1152" i="34"/>
  <c r="Y1156" i="34"/>
  <c r="Y757" i="34"/>
  <c r="Y761" i="34"/>
  <c r="Y765" i="34"/>
  <c r="Y769" i="34"/>
  <c r="Y773" i="34"/>
  <c r="Y777" i="34"/>
  <c r="Y781" i="34"/>
  <c r="Y785" i="34"/>
  <c r="Y789" i="34"/>
  <c r="Y793" i="34"/>
  <c r="Y797" i="34"/>
  <c r="Y801" i="34"/>
  <c r="Y805" i="34"/>
  <c r="Y809" i="34"/>
  <c r="Y813" i="34"/>
  <c r="Y817" i="34"/>
  <c r="Y821" i="34"/>
  <c r="Y825" i="34"/>
  <c r="Y829" i="34"/>
  <c r="Y833" i="34"/>
  <c r="Y899" i="34"/>
  <c r="Y903" i="34"/>
  <c r="Y907" i="34"/>
  <c r="Y911" i="34"/>
  <c r="Y915" i="34"/>
  <c r="Y919" i="34"/>
  <c r="Y923" i="34"/>
  <c r="Y927" i="34"/>
  <c r="Y836" i="34"/>
  <c r="Y840" i="34"/>
  <c r="Y844" i="34"/>
  <c r="Y848" i="34"/>
  <c r="Y852" i="34"/>
  <c r="Y856" i="34"/>
  <c r="Y860" i="34"/>
  <c r="Y864" i="34"/>
  <c r="Y868" i="34"/>
  <c r="Y872" i="34"/>
  <c r="Y876" i="34"/>
  <c r="Y880" i="34"/>
  <c r="Y884" i="34"/>
  <c r="Y888" i="34"/>
  <c r="Y891" i="34"/>
  <c r="Y895" i="34"/>
  <c r="Y931" i="34"/>
  <c r="Y935" i="34"/>
  <c r="Y941" i="34"/>
  <c r="Y945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09" i="34"/>
  <c r="Y1013" i="34"/>
  <c r="Y1017" i="34"/>
  <c r="Y1021" i="34"/>
  <c r="Y1025" i="34"/>
  <c r="Y1056" i="34"/>
  <c r="Y1060" i="34"/>
  <c r="Y1064" i="34"/>
  <c r="Y1068" i="34"/>
  <c r="Y1072" i="34"/>
  <c r="Y1076" i="34"/>
  <c r="Y1080" i="34"/>
  <c r="Y1084" i="34"/>
  <c r="Y1088" i="34"/>
  <c r="Y1092" i="34"/>
  <c r="Y1096" i="34"/>
  <c r="Y1100" i="34"/>
  <c r="Y1105" i="34"/>
  <c r="Y1145" i="34"/>
  <c r="Y1149" i="34"/>
  <c r="Y1153" i="34"/>
  <c r="Y758" i="34"/>
  <c r="Y762" i="34"/>
  <c r="Y766" i="34"/>
  <c r="Y770" i="34"/>
  <c r="Y774" i="34"/>
  <c r="Y778" i="34"/>
  <c r="Y782" i="34"/>
  <c r="Y786" i="34"/>
  <c r="Y790" i="34"/>
  <c r="Y794" i="34"/>
  <c r="Y798" i="34"/>
  <c r="Y802" i="34"/>
  <c r="Y806" i="34"/>
  <c r="Y810" i="34"/>
  <c r="Y814" i="34"/>
  <c r="Y818" i="34"/>
  <c r="Y822" i="34"/>
  <c r="Y826" i="34"/>
  <c r="Y830" i="34"/>
  <c r="Y834" i="34"/>
  <c r="Y900" i="34"/>
  <c r="Y904" i="34"/>
  <c r="Y908" i="34"/>
  <c r="Y912" i="34"/>
  <c r="Y916" i="34"/>
  <c r="Y920" i="34"/>
  <c r="Y924" i="34"/>
  <c r="Y928" i="34"/>
  <c r="Y837" i="34"/>
  <c r="Y841" i="34"/>
  <c r="Y845" i="34"/>
  <c r="Y849" i="34"/>
  <c r="Y853" i="34"/>
  <c r="Y857" i="34"/>
  <c r="Y861" i="34"/>
  <c r="Y865" i="34"/>
  <c r="Y869" i="34"/>
  <c r="Y873" i="34"/>
  <c r="Y877" i="34"/>
  <c r="Y881" i="34"/>
  <c r="Y885" i="34"/>
  <c r="Y892" i="34"/>
  <c r="Y896" i="34"/>
  <c r="Y932" i="34"/>
  <c r="Y938" i="34"/>
  <c r="Y942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06" i="34"/>
  <c r="Y1010" i="34"/>
  <c r="Y1014" i="34"/>
  <c r="Y1018" i="34"/>
  <c r="Y1022" i="34"/>
  <c r="Y1026" i="34"/>
  <c r="Y1057" i="34"/>
  <c r="Y1061" i="34"/>
  <c r="Y1065" i="34"/>
  <c r="Y1069" i="34"/>
  <c r="Y1073" i="34"/>
  <c r="Y1077" i="34"/>
  <c r="Y1081" i="34"/>
  <c r="Y1085" i="34"/>
  <c r="Y1089" i="34"/>
  <c r="Y1093" i="34"/>
  <c r="Y1097" i="34"/>
  <c r="Y1102" i="34"/>
  <c r="Y1106" i="34"/>
  <c r="Y1146" i="34"/>
  <c r="Y1150" i="34"/>
  <c r="Y1154" i="34"/>
  <c r="Y1011" i="34"/>
  <c r="Y1027" i="34"/>
  <c r="Y1070" i="34"/>
  <c r="Y1086" i="34"/>
  <c r="Y1103" i="34"/>
  <c r="Y1155" i="34"/>
  <c r="Y1160" i="34"/>
  <c r="Y1164" i="34"/>
  <c r="Y1168" i="34"/>
  <c r="Y1172" i="34"/>
  <c r="Y1176" i="34"/>
  <c r="Y1180" i="34"/>
  <c r="Y1184" i="34"/>
  <c r="Y1188" i="34"/>
  <c r="Y1192" i="34"/>
  <c r="Y1196" i="34"/>
  <c r="Y1200" i="34"/>
  <c r="Y1204" i="34"/>
  <c r="Y1208" i="34"/>
  <c r="Y1212" i="34"/>
  <c r="Y1216" i="34"/>
  <c r="Y1220" i="34"/>
  <c r="Y1224" i="34"/>
  <c r="Y1228" i="34"/>
  <c r="Y1232" i="34"/>
  <c r="Y1236" i="34"/>
  <c r="Y1240" i="34"/>
  <c r="Y1244" i="34"/>
  <c r="Y1248" i="34"/>
  <c r="Y1252" i="34"/>
  <c r="Y1256" i="34"/>
  <c r="Y1260" i="34"/>
  <c r="Y1264" i="34"/>
  <c r="Y1268" i="34"/>
  <c r="Y1272" i="34"/>
  <c r="Y1276" i="34"/>
  <c r="Y1312" i="34"/>
  <c r="Y1316" i="34"/>
  <c r="Y1320" i="34"/>
  <c r="Y1324" i="34"/>
  <c r="Y1328" i="34"/>
  <c r="Y1332" i="34"/>
  <c r="Y1336" i="34"/>
  <c r="Y1340" i="34"/>
  <c r="Y1344" i="34"/>
  <c r="Y1348" i="34"/>
  <c r="Y1352" i="34"/>
  <c r="Y1356" i="34"/>
  <c r="Y1360" i="34"/>
  <c r="Y1364" i="34"/>
  <c r="Y1368" i="34"/>
  <c r="Y1372" i="34"/>
  <c r="Y1376" i="34"/>
  <c r="Y1380" i="34"/>
  <c r="Y1384" i="34"/>
  <c r="Y1388" i="34"/>
  <c r="Y1392" i="34"/>
  <c r="Y1396" i="34"/>
  <c r="Y1400" i="34"/>
  <c r="Y1404" i="34"/>
  <c r="Y1408" i="34"/>
  <c r="Y1412" i="34"/>
  <c r="Y1416" i="34"/>
  <c r="Y1420" i="34"/>
  <c r="Y1424" i="34"/>
  <c r="Y1428" i="34"/>
  <c r="Y1432" i="34"/>
  <c r="Y1436" i="34"/>
  <c r="Y1015" i="34"/>
  <c r="Y1058" i="34"/>
  <c r="Y1074" i="34"/>
  <c r="Y1090" i="34"/>
  <c r="Y1107" i="34"/>
  <c r="Y1157" i="34"/>
  <c r="Y1161" i="34"/>
  <c r="Y1165" i="34"/>
  <c r="Y1169" i="34"/>
  <c r="Y1173" i="34"/>
  <c r="Y1177" i="34"/>
  <c r="Y1181" i="34"/>
  <c r="Y1185" i="34"/>
  <c r="Y1189" i="34"/>
  <c r="Y1193" i="34"/>
  <c r="Y1197" i="34"/>
  <c r="Y1201" i="34"/>
  <c r="Y1205" i="34"/>
  <c r="Y1209" i="34"/>
  <c r="Y1213" i="34"/>
  <c r="Y1217" i="34"/>
  <c r="Y1221" i="34"/>
  <c r="Y1225" i="34"/>
  <c r="Y1229" i="34"/>
  <c r="Y1233" i="34"/>
  <c r="Y1237" i="34"/>
  <c r="Y1241" i="34"/>
  <c r="Y1245" i="34"/>
  <c r="Y1249" i="34"/>
  <c r="Y1253" i="34"/>
  <c r="Y1257" i="34"/>
  <c r="Y1261" i="34"/>
  <c r="Y1265" i="34"/>
  <c r="Y1269" i="34"/>
  <c r="Y1273" i="34"/>
  <c r="Y1277" i="34"/>
  <c r="Y1313" i="34"/>
  <c r="Y1317" i="34"/>
  <c r="Y1321" i="34"/>
  <c r="Y1325" i="34"/>
  <c r="Y1329" i="34"/>
  <c r="Y1333" i="34"/>
  <c r="Y1337" i="34"/>
  <c r="Y1341" i="34"/>
  <c r="Y1345" i="34"/>
  <c r="Y1349" i="34"/>
  <c r="Y1353" i="34"/>
  <c r="Y1357" i="34"/>
  <c r="Y1361" i="34"/>
  <c r="Y1365" i="34"/>
  <c r="Y1369" i="34"/>
  <c r="Y1373" i="34"/>
  <c r="Y1377" i="34"/>
  <c r="Y1381" i="34"/>
  <c r="Y1385" i="34"/>
  <c r="Y1389" i="34"/>
  <c r="Y1393" i="34"/>
  <c r="Y1397" i="34"/>
  <c r="Y1401" i="34"/>
  <c r="Y1405" i="34"/>
  <c r="Y1409" i="34"/>
  <c r="Y1413" i="34"/>
  <c r="Y1417" i="34"/>
  <c r="Y1421" i="34"/>
  <c r="Y1425" i="34"/>
  <c r="Y1429" i="34"/>
  <c r="Y1433" i="34"/>
  <c r="Y1437" i="34"/>
  <c r="Y1019" i="34"/>
  <c r="Y1062" i="34"/>
  <c r="Y1078" i="34"/>
  <c r="Y1094" i="34"/>
  <c r="Y1147" i="34"/>
  <c r="Y1158" i="34"/>
  <c r="Y1162" i="34"/>
  <c r="Y1166" i="34"/>
  <c r="Y1170" i="34"/>
  <c r="Y1174" i="34"/>
  <c r="Y1178" i="34"/>
  <c r="Y1182" i="34"/>
  <c r="Y1186" i="34"/>
  <c r="Y1190" i="34"/>
  <c r="Y1194" i="34"/>
  <c r="Y1198" i="34"/>
  <c r="Y1202" i="34"/>
  <c r="Y1206" i="34"/>
  <c r="Y1210" i="34"/>
  <c r="Y1214" i="34"/>
  <c r="Y1218" i="34"/>
  <c r="Y1222" i="34"/>
  <c r="Y1226" i="34"/>
  <c r="Y1230" i="34"/>
  <c r="Y1234" i="34"/>
  <c r="Y1238" i="34"/>
  <c r="Y1242" i="34"/>
  <c r="Y1246" i="34"/>
  <c r="Y1250" i="34"/>
  <c r="Y1254" i="34"/>
  <c r="Y1258" i="34"/>
  <c r="Y1262" i="34"/>
  <c r="Y1266" i="34"/>
  <c r="Y1270" i="34"/>
  <c r="Y1274" i="34"/>
  <c r="Y1278" i="34"/>
  <c r="Y1314" i="34"/>
  <c r="Y1318" i="34"/>
  <c r="Y1322" i="34"/>
  <c r="Y1326" i="34"/>
  <c r="Y1330" i="34"/>
  <c r="Y1334" i="34"/>
  <c r="Y1338" i="34"/>
  <c r="Y1342" i="34"/>
  <c r="Y1346" i="34"/>
  <c r="Y1350" i="34"/>
  <c r="Y1354" i="34"/>
  <c r="Y1358" i="34"/>
  <c r="Y1362" i="34"/>
  <c r="Y1366" i="34"/>
  <c r="Y1370" i="34"/>
  <c r="Y1374" i="34"/>
  <c r="Y1378" i="34"/>
  <c r="Y1382" i="34"/>
  <c r="Y1386" i="34"/>
  <c r="Y1390" i="34"/>
  <c r="Y1394" i="34"/>
  <c r="Y1398" i="34"/>
  <c r="Y1402" i="34"/>
  <c r="Y1406" i="34"/>
  <c r="Y1410" i="34"/>
  <c r="Y1414" i="34"/>
  <c r="Y1418" i="34"/>
  <c r="Y1422" i="34"/>
  <c r="Y1426" i="34"/>
  <c r="Y1430" i="34"/>
  <c r="Y1434" i="34"/>
  <c r="Y1438" i="34"/>
  <c r="Y1442" i="34"/>
  <c r="Y1446" i="34"/>
  <c r="Y1450" i="34"/>
  <c r="Y1454" i="34"/>
  <c r="Y1458" i="34"/>
  <c r="Y1462" i="34"/>
  <c r="Y1466" i="34"/>
  <c r="Y1470" i="34"/>
  <c r="Y1474" i="34"/>
  <c r="Y1478" i="34"/>
  <c r="Y1482" i="34"/>
  <c r="Y1486" i="34"/>
  <c r="Y1490" i="34"/>
  <c r="Y1494" i="34"/>
  <c r="Y1498" i="34"/>
  <c r="Y1502" i="34"/>
  <c r="Y1506" i="34"/>
  <c r="Y1510" i="34"/>
  <c r="Y1023" i="34"/>
  <c r="Y1066" i="34"/>
  <c r="Y1082" i="34"/>
  <c r="Y1098" i="34"/>
  <c r="Y1151" i="34"/>
  <c r="Y1159" i="34"/>
  <c r="Y1163" i="34"/>
  <c r="Y1167" i="34"/>
  <c r="Y1171" i="34"/>
  <c r="Y1175" i="34"/>
  <c r="Y1179" i="34"/>
  <c r="Y1183" i="34"/>
  <c r="Y1187" i="34"/>
  <c r="Y1191" i="34"/>
  <c r="Y1195" i="34"/>
  <c r="Y1199" i="34"/>
  <c r="Y1203" i="34"/>
  <c r="Y1207" i="34"/>
  <c r="Y1211" i="34"/>
  <c r="Y1215" i="34"/>
  <c r="Y1219" i="34"/>
  <c r="Y1223" i="34"/>
  <c r="Y1227" i="34"/>
  <c r="Y1231" i="34"/>
  <c r="Y1235" i="34"/>
  <c r="Y1239" i="34"/>
  <c r="Y1243" i="34"/>
  <c r="Y1247" i="34"/>
  <c r="Y1251" i="34"/>
  <c r="Y1255" i="34"/>
  <c r="Y1259" i="34"/>
  <c r="Y1263" i="34"/>
  <c r="Y1267" i="34"/>
  <c r="Y1271" i="34"/>
  <c r="Y1275" i="34"/>
  <c r="Y1311" i="34"/>
  <c r="Y1315" i="34"/>
  <c r="Y1319" i="34"/>
  <c r="Y1323" i="34"/>
  <c r="Y1327" i="34"/>
  <c r="Y1331" i="34"/>
  <c r="Y1335" i="34"/>
  <c r="Y1339" i="34"/>
  <c r="Y1343" i="34"/>
  <c r="Y1347" i="34"/>
  <c r="Y1351" i="34"/>
  <c r="Y1355" i="34"/>
  <c r="Y1359" i="34"/>
  <c r="Y1363" i="34"/>
  <c r="Y1367" i="34"/>
  <c r="Y1371" i="34"/>
  <c r="Y1375" i="34"/>
  <c r="Y1379" i="34"/>
  <c r="Y1383" i="34"/>
  <c r="Y1387" i="34"/>
  <c r="Y1391" i="34"/>
  <c r="Y1395" i="34"/>
  <c r="Y1399" i="34"/>
  <c r="Y1403" i="34"/>
  <c r="Y1407" i="34"/>
  <c r="Y1411" i="34"/>
  <c r="Y1415" i="34"/>
  <c r="Y1419" i="34"/>
  <c r="Y1423" i="34"/>
  <c r="Y1427" i="34"/>
  <c r="Y1431" i="34"/>
  <c r="Y1435" i="34"/>
  <c r="Y1439" i="34"/>
  <c r="Y1443" i="34"/>
  <c r="Y1447" i="34"/>
  <c r="Y1451" i="34"/>
  <c r="Y1455" i="34"/>
  <c r="Y1459" i="34"/>
  <c r="Y1463" i="34"/>
  <c r="Y1467" i="34"/>
  <c r="Y1471" i="34"/>
  <c r="Y1475" i="34"/>
  <c r="Y1479" i="34"/>
  <c r="Y1483" i="34"/>
  <c r="Y1487" i="34"/>
  <c r="Y1491" i="34"/>
  <c r="Y1495" i="34"/>
  <c r="Y1499" i="34"/>
  <c r="Y1503" i="34"/>
  <c r="Y1507" i="34"/>
  <c r="Y1440" i="34"/>
  <c r="Y1448" i="34"/>
  <c r="Y1456" i="34"/>
  <c r="Y1464" i="34"/>
  <c r="Y1472" i="34"/>
  <c r="Y1480" i="34"/>
  <c r="Y1488" i="34"/>
  <c r="Y1496" i="34"/>
  <c r="Y1504" i="34"/>
  <c r="Y1511" i="34"/>
  <c r="Y1515" i="34"/>
  <c r="Y1519" i="34"/>
  <c r="Y1523" i="34"/>
  <c r="Y1527" i="34"/>
  <c r="Y1531" i="34"/>
  <c r="Y1535" i="34"/>
  <c r="Y1539" i="34"/>
  <c r="Y1543" i="34"/>
  <c r="Y1547" i="34"/>
  <c r="Y1551" i="34"/>
  <c r="Y1555" i="34"/>
  <c r="Y1559" i="34"/>
  <c r="Y1563" i="34"/>
  <c r="Y1567" i="34"/>
  <c r="Y1571" i="34"/>
  <c r="Y1575" i="34"/>
  <c r="Y1579" i="34"/>
  <c r="Y1583" i="34"/>
  <c r="Y1587" i="34"/>
  <c r="Y1591" i="34"/>
  <c r="Y1595" i="34"/>
  <c r="Y1599" i="34"/>
  <c r="Y1603" i="34"/>
  <c r="Y1607" i="34"/>
  <c r="Y1611" i="34"/>
  <c r="Y1615" i="34"/>
  <c r="Y1619" i="34"/>
  <c r="Y1623" i="34"/>
  <c r="Y1627" i="34"/>
  <c r="Y1631" i="34"/>
  <c r="Y1635" i="34"/>
  <c r="Y1639" i="34"/>
  <c r="Y1643" i="34"/>
  <c r="Y1647" i="34"/>
  <c r="Y1651" i="34"/>
  <c r="Y1655" i="34"/>
  <c r="Y1659" i="34"/>
  <c r="Y1663" i="34"/>
  <c r="Y1667" i="34"/>
  <c r="Y1671" i="34"/>
  <c r="Y1675" i="34"/>
  <c r="Y1679" i="34"/>
  <c r="Y1683" i="34"/>
  <c r="Y1687" i="34"/>
  <c r="Y1691" i="34"/>
  <c r="Y1695" i="34"/>
  <c r="Y1699" i="34"/>
  <c r="Y1703" i="34"/>
  <c r="Y1707" i="34"/>
  <c r="Y1711" i="34"/>
  <c r="Y1715" i="34"/>
  <c r="Y1719" i="34"/>
  <c r="Y1723" i="34"/>
  <c r="Y1727" i="34"/>
  <c r="Y1731" i="34"/>
  <c r="Y1735" i="34"/>
  <c r="Y1739" i="34"/>
  <c r="Y1743" i="34"/>
  <c r="Y1747" i="34"/>
  <c r="Y1751" i="34"/>
  <c r="Y1755" i="34"/>
  <c r="Y1759" i="34"/>
  <c r="Y1763" i="34"/>
  <c r="Y1767" i="34"/>
  <c r="Y1771" i="34"/>
  <c r="Y1775" i="34"/>
  <c r="Y1779" i="34"/>
  <c r="Y1783" i="34"/>
  <c r="Y1787" i="34"/>
  <c r="Y1791" i="34"/>
  <c r="Y1795" i="34"/>
  <c r="Y1799" i="34"/>
  <c r="Y1803" i="34"/>
  <c r="Y1807" i="34"/>
  <c r="Y1811" i="34"/>
  <c r="Y1815" i="34"/>
  <c r="Y1819" i="34"/>
  <c r="Y1823" i="34"/>
  <c r="Y1827" i="34"/>
  <c r="Y1831" i="34"/>
  <c r="Y1835" i="34"/>
  <c r="Y1839" i="34"/>
  <c r="Y1843" i="34"/>
  <c r="Y1847" i="34"/>
  <c r="Y1851" i="34"/>
  <c r="Y1855" i="34"/>
  <c r="Y1859" i="34"/>
  <c r="Y1863" i="34"/>
  <c r="Y1867" i="34"/>
  <c r="Y1871" i="34"/>
  <c r="Y1875" i="34"/>
  <c r="Y1879" i="34"/>
  <c r="Y1883" i="34"/>
  <c r="Y1887" i="34"/>
  <c r="Y1891" i="34"/>
  <c r="Y1895" i="34"/>
  <c r="Y1899" i="34"/>
  <c r="Y1903" i="34"/>
  <c r="Y1907" i="34"/>
  <c r="Y1911" i="34"/>
  <c r="Y1915" i="34"/>
  <c r="Y1919" i="34"/>
  <c r="Y1923" i="34"/>
  <c r="Y1927" i="34"/>
  <c r="Y1931" i="34"/>
  <c r="Y1935" i="34"/>
  <c r="Y1939" i="34"/>
  <c r="Y1943" i="34"/>
  <c r="Y1947" i="34"/>
  <c r="Y1951" i="34"/>
  <c r="Y1955" i="34"/>
  <c r="Y1959" i="34"/>
  <c r="Y1963" i="34"/>
  <c r="Y1967" i="34"/>
  <c r="Y1971" i="34"/>
  <c r="Y1975" i="34"/>
  <c r="Y1979" i="34"/>
  <c r="Y1983" i="34"/>
  <c r="Y1987" i="34"/>
  <c r="Y1991" i="34"/>
  <c r="Y1995" i="34"/>
  <c r="Y1999" i="34"/>
  <c r="Y2003" i="34"/>
  <c r="Y2007" i="34"/>
  <c r="Y2011" i="34"/>
  <c r="Y2015" i="34"/>
  <c r="Y2019" i="34"/>
  <c r="Y2023" i="34"/>
  <c r="Y2027" i="34"/>
  <c r="Y2031" i="34"/>
  <c r="Y2035" i="34"/>
  <c r="Y2039" i="34"/>
  <c r="Y2043" i="34"/>
  <c r="Y2047" i="34"/>
  <c r="Y2051" i="34"/>
  <c r="Y2055" i="34"/>
  <c r="Y2059" i="34"/>
  <c r="Y2063" i="34"/>
  <c r="Y2067" i="34"/>
  <c r="Y2071" i="34"/>
  <c r="Y2075" i="34"/>
  <c r="Y2079" i="34"/>
  <c r="Y2083" i="34"/>
  <c r="Y2087" i="34"/>
  <c r="Y2091" i="34"/>
  <c r="Y2095" i="34"/>
  <c r="Y2099" i="34"/>
  <c r="Y2103" i="34"/>
  <c r="Y2107" i="34"/>
  <c r="Y2111" i="34"/>
  <c r="Y2115" i="34"/>
  <c r="Y2119" i="34"/>
  <c r="Y2123" i="34"/>
  <c r="Y2127" i="34"/>
  <c r="Y2131" i="34"/>
  <c r="Y2135" i="34"/>
  <c r="Y2139" i="34"/>
  <c r="Y2143" i="34"/>
  <c r="Y2147" i="34"/>
  <c r="Y2151" i="34"/>
  <c r="Y1441" i="34"/>
  <c r="Y1449" i="34"/>
  <c r="Y1457" i="34"/>
  <c r="Y1465" i="34"/>
  <c r="Y1473" i="34"/>
  <c r="Y1481" i="34"/>
  <c r="Y1489" i="34"/>
  <c r="Y1497" i="34"/>
  <c r="Y1505" i="34"/>
  <c r="Y1512" i="34"/>
  <c r="Y1516" i="34"/>
  <c r="Y1520" i="34"/>
  <c r="Y1524" i="34"/>
  <c r="Y1528" i="34"/>
  <c r="Y1532" i="34"/>
  <c r="Y1536" i="34"/>
  <c r="Y1540" i="34"/>
  <c r="Y1544" i="34"/>
  <c r="Y1548" i="34"/>
  <c r="Y1552" i="34"/>
  <c r="Y1556" i="34"/>
  <c r="Y1560" i="34"/>
  <c r="Y1564" i="34"/>
  <c r="Y1568" i="34"/>
  <c r="Y1572" i="34"/>
  <c r="Y1576" i="34"/>
  <c r="Y1580" i="34"/>
  <c r="Y1584" i="34"/>
  <c r="Y1588" i="34"/>
  <c r="Y1592" i="34"/>
  <c r="Y1596" i="34"/>
  <c r="Y1600" i="34"/>
  <c r="Y1604" i="34"/>
  <c r="Y1608" i="34"/>
  <c r="Y1612" i="34"/>
  <c r="Y1616" i="34"/>
  <c r="Y1620" i="34"/>
  <c r="Y1624" i="34"/>
  <c r="Y1628" i="34"/>
  <c r="Y1632" i="34"/>
  <c r="Y1636" i="34"/>
  <c r="Y1640" i="34"/>
  <c r="Y1644" i="34"/>
  <c r="Y1648" i="34"/>
  <c r="Y1652" i="34"/>
  <c r="Y1656" i="34"/>
  <c r="Y1660" i="34"/>
  <c r="Y1664" i="34"/>
  <c r="Y1668" i="34"/>
  <c r="Y1672" i="34"/>
  <c r="Y1676" i="34"/>
  <c r="Y1680" i="34"/>
  <c r="Y1684" i="34"/>
  <c r="Y1688" i="34"/>
  <c r="Y1692" i="34"/>
  <c r="Y1696" i="34"/>
  <c r="Y1700" i="34"/>
  <c r="Y1704" i="34"/>
  <c r="Y1708" i="34"/>
  <c r="Y1712" i="34"/>
  <c r="Y1716" i="34"/>
  <c r="Y1720" i="34"/>
  <c r="Y1724" i="34"/>
  <c r="Y1728" i="34"/>
  <c r="Y1732" i="34"/>
  <c r="Y1736" i="34"/>
  <c r="Y1740" i="34"/>
  <c r="Y1744" i="34"/>
  <c r="Y1748" i="34"/>
  <c r="Y1752" i="34"/>
  <c r="Y1756" i="34"/>
  <c r="Y1760" i="34"/>
  <c r="Y1764" i="34"/>
  <c r="Y1768" i="34"/>
  <c r="Y1772" i="34"/>
  <c r="Y1776" i="34"/>
  <c r="Y1780" i="34"/>
  <c r="Y1784" i="34"/>
  <c r="Y1788" i="34"/>
  <c r="Y1792" i="34"/>
  <c r="Y1796" i="34"/>
  <c r="Y1800" i="34"/>
  <c r="Y1804" i="34"/>
  <c r="Y1808" i="34"/>
  <c r="Y1812" i="34"/>
  <c r="Y1816" i="34"/>
  <c r="Y1820" i="34"/>
  <c r="Y1824" i="34"/>
  <c r="Y1828" i="34"/>
  <c r="Y1832" i="34"/>
  <c r="Y1836" i="34"/>
  <c r="Y1840" i="34"/>
  <c r="Y1844" i="34"/>
  <c r="Y1848" i="34"/>
  <c r="Y1852" i="34"/>
  <c r="Y1856" i="34"/>
  <c r="Y1860" i="34"/>
  <c r="Y1864" i="34"/>
  <c r="Y1868" i="34"/>
  <c r="Y1872" i="34"/>
  <c r="Y1876" i="34"/>
  <c r="Y1880" i="34"/>
  <c r="Y1884" i="34"/>
  <c r="Y1888" i="34"/>
  <c r="Y1892" i="34"/>
  <c r="Y1896" i="34"/>
  <c r="Y1900" i="34"/>
  <c r="Y1904" i="34"/>
  <c r="Y1908" i="34"/>
  <c r="Y1912" i="34"/>
  <c r="Y1916" i="34"/>
  <c r="Y1920" i="34"/>
  <c r="Y1924" i="34"/>
  <c r="Y1928" i="34"/>
  <c r="Y1932" i="34"/>
  <c r="Y1936" i="34"/>
  <c r="Y1940" i="34"/>
  <c r="Y1944" i="34"/>
  <c r="Y1948" i="34"/>
  <c r="Y1952" i="34"/>
  <c r="Y1956" i="34"/>
  <c r="Y1960" i="34"/>
  <c r="Y1964" i="34"/>
  <c r="Y1968" i="34"/>
  <c r="Y1972" i="34"/>
  <c r="Y1976" i="34"/>
  <c r="Y1980" i="34"/>
  <c r="Y1984" i="34"/>
  <c r="Y1988" i="34"/>
  <c r="Y1992" i="34"/>
  <c r="Y1996" i="34"/>
  <c r="Y2000" i="34"/>
  <c r="Y2004" i="34"/>
  <c r="Y2008" i="34"/>
  <c r="Y2012" i="34"/>
  <c r="Y2016" i="34"/>
  <c r="Y2020" i="34"/>
  <c r="Y2024" i="34"/>
  <c r="Y2028" i="34"/>
  <c r="Y2032" i="34"/>
  <c r="Y2036" i="34"/>
  <c r="Y2040" i="34"/>
  <c r="Y2044" i="34"/>
  <c r="Y2048" i="34"/>
  <c r="Y2052" i="34"/>
  <c r="Y2056" i="34"/>
  <c r="Y2060" i="34"/>
  <c r="Y2064" i="34"/>
  <c r="Y2068" i="34"/>
  <c r="Y2072" i="34"/>
  <c r="Y2076" i="34"/>
  <c r="Y2080" i="34"/>
  <c r="Y2084" i="34"/>
  <c r="Y2088" i="34"/>
  <c r="Y2092" i="34"/>
  <c r="Y2096" i="34"/>
  <c r="Y2100" i="34"/>
  <c r="Y2104" i="34"/>
  <c r="Y2108" i="34"/>
  <c r="Y2112" i="34"/>
  <c r="Y2116" i="34"/>
  <c r="Y2120" i="34"/>
  <c r="Y2124" i="34"/>
  <c r="Y2128" i="34"/>
  <c r="Y2132" i="34"/>
  <c r="Y2136" i="34"/>
  <c r="Y2140" i="34"/>
  <c r="Y2144" i="34"/>
  <c r="Y2148" i="34"/>
  <c r="Y2152" i="34"/>
  <c r="Y1444" i="34"/>
  <c r="Y1452" i="34"/>
  <c r="Y1460" i="34"/>
  <c r="Y1468" i="34"/>
  <c r="Y1476" i="34"/>
  <c r="Y1484" i="34"/>
  <c r="Y1492" i="34"/>
  <c r="Y1500" i="34"/>
  <c r="Y1508" i="34"/>
  <c r="Y1513" i="34"/>
  <c r="Y1517" i="34"/>
  <c r="Y1521" i="34"/>
  <c r="Y1525" i="34"/>
  <c r="Y1529" i="34"/>
  <c r="Y1533" i="34"/>
  <c r="Y1537" i="34"/>
  <c r="Y1541" i="34"/>
  <c r="Y1545" i="34"/>
  <c r="Y1549" i="34"/>
  <c r="Y1553" i="34"/>
  <c r="Y1557" i="34"/>
  <c r="Y1561" i="34"/>
  <c r="Y1565" i="34"/>
  <c r="Y1569" i="34"/>
  <c r="Y1573" i="34"/>
  <c r="Y1577" i="34"/>
  <c r="Y1581" i="34"/>
  <c r="Y1585" i="34"/>
  <c r="Y1589" i="34"/>
  <c r="Y1593" i="34"/>
  <c r="Y1597" i="34"/>
  <c r="Y1601" i="34"/>
  <c r="Y1605" i="34"/>
  <c r="Y1609" i="34"/>
  <c r="Y1613" i="34"/>
  <c r="Y1617" i="34"/>
  <c r="Y1621" i="34"/>
  <c r="Y1625" i="34"/>
  <c r="Y1629" i="34"/>
  <c r="Y1633" i="34"/>
  <c r="Y1637" i="34"/>
  <c r="Y1641" i="34"/>
  <c r="Y1645" i="34"/>
  <c r="Y1649" i="34"/>
  <c r="Y1653" i="34"/>
  <c r="Y1657" i="34"/>
  <c r="Y1661" i="34"/>
  <c r="Y1665" i="34"/>
  <c r="Y1669" i="34"/>
  <c r="Y1673" i="34"/>
  <c r="Y1677" i="34"/>
  <c r="Y1681" i="34"/>
  <c r="Y1685" i="34"/>
  <c r="Y1689" i="34"/>
  <c r="Y1693" i="34"/>
  <c r="Y1697" i="34"/>
  <c r="Y1701" i="34"/>
  <c r="Y1705" i="34"/>
  <c r="Y1709" i="34"/>
  <c r="Y1713" i="34"/>
  <c r="Y1717" i="34"/>
  <c r="Y1721" i="34"/>
  <c r="Y1725" i="34"/>
  <c r="Y1729" i="34"/>
  <c r="Y1733" i="34"/>
  <c r="Y1737" i="34"/>
  <c r="Y1741" i="34"/>
  <c r="Y1745" i="34"/>
  <c r="Y1749" i="34"/>
  <c r="Y1753" i="34"/>
  <c r="Y1757" i="34"/>
  <c r="Y1761" i="34"/>
  <c r="Y1765" i="34"/>
  <c r="Y1769" i="34"/>
  <c r="Y1773" i="34"/>
  <c r="Y1777" i="34"/>
  <c r="Y1781" i="34"/>
  <c r="Y1785" i="34"/>
  <c r="Y1789" i="34"/>
  <c r="Y1793" i="34"/>
  <c r="Y1797" i="34"/>
  <c r="Y1801" i="34"/>
  <c r="Y1805" i="34"/>
  <c r="Y1809" i="34"/>
  <c r="Y1813" i="34"/>
  <c r="Y1817" i="34"/>
  <c r="Y1821" i="34"/>
  <c r="Y1825" i="34"/>
  <c r="Y1829" i="34"/>
  <c r="Y1833" i="34"/>
  <c r="Y1837" i="34"/>
  <c r="Y1841" i="34"/>
  <c r="Y1845" i="34"/>
  <c r="Y1849" i="34"/>
  <c r="Y1853" i="34"/>
  <c r="Y1857" i="34"/>
  <c r="Y1861" i="34"/>
  <c r="Y1865" i="34"/>
  <c r="Y1869" i="34"/>
  <c r="Y1873" i="34"/>
  <c r="Y1877" i="34"/>
  <c r="Y1881" i="34"/>
  <c r="Y1885" i="34"/>
  <c r="Y1889" i="34"/>
  <c r="Y1893" i="34"/>
  <c r="Y1897" i="34"/>
  <c r="Y1901" i="34"/>
  <c r="Y1905" i="34"/>
  <c r="Y1909" i="34"/>
  <c r="Y1913" i="34"/>
  <c r="Y1917" i="34"/>
  <c r="Y1921" i="34"/>
  <c r="Y1925" i="34"/>
  <c r="Y1929" i="34"/>
  <c r="Y1933" i="34"/>
  <c r="Y1937" i="34"/>
  <c r="Y1941" i="34"/>
  <c r="Y1945" i="34"/>
  <c r="Y1949" i="34"/>
  <c r="Y1953" i="34"/>
  <c r="Y1957" i="34"/>
  <c r="Y1961" i="34"/>
  <c r="Y1965" i="34"/>
  <c r="Y1969" i="34"/>
  <c r="Y1973" i="34"/>
  <c r="Y1977" i="34"/>
  <c r="Y1981" i="34"/>
  <c r="Y1985" i="34"/>
  <c r="Y1989" i="34"/>
  <c r="Y1993" i="34"/>
  <c r="Y1997" i="34"/>
  <c r="Y2001" i="34"/>
  <c r="Y2005" i="34"/>
  <c r="Y2009" i="34"/>
  <c r="Y2013" i="34"/>
  <c r="Y2017" i="34"/>
  <c r="Y2021" i="34"/>
  <c r="Y2025" i="34"/>
  <c r="Y2029" i="34"/>
  <c r="Y2033" i="34"/>
  <c r="Y2037" i="34"/>
  <c r="Y2041" i="34"/>
  <c r="Y2045" i="34"/>
  <c r="Y2049" i="34"/>
  <c r="Y2053" i="34"/>
  <c r="Y2057" i="34"/>
  <c r="Y2061" i="34"/>
  <c r="Y2065" i="34"/>
  <c r="Y2069" i="34"/>
  <c r="Y2073" i="34"/>
  <c r="Y2077" i="34"/>
  <c r="Y2081" i="34"/>
  <c r="Y2085" i="34"/>
  <c r="Y2089" i="34"/>
  <c r="Y2093" i="34"/>
  <c r="Y2097" i="34"/>
  <c r="Y2101" i="34"/>
  <c r="Y2105" i="34"/>
  <c r="Y2109" i="34"/>
  <c r="Y2113" i="34"/>
  <c r="Y2117" i="34"/>
  <c r="Y2121" i="34"/>
  <c r="Y2125" i="34"/>
  <c r="Y2129" i="34"/>
  <c r="Y2133" i="34"/>
  <c r="Y2137" i="34"/>
  <c r="Y2141" i="34"/>
  <c r="Y2145" i="34"/>
  <c r="Y2149" i="34"/>
  <c r="Y2153" i="34"/>
  <c r="Y1445" i="34"/>
  <c r="Y1453" i="34"/>
  <c r="Y1461" i="34"/>
  <c r="Y1469" i="34"/>
  <c r="Y1477" i="34"/>
  <c r="Y1485" i="34"/>
  <c r="Y1493" i="34"/>
  <c r="Y1501" i="34"/>
  <c r="Y1509" i="34"/>
  <c r="Y1514" i="34"/>
  <c r="Y1518" i="34"/>
  <c r="Y1522" i="34"/>
  <c r="Y1526" i="34"/>
  <c r="Y1530" i="34"/>
  <c r="Y1534" i="34"/>
  <c r="Y1538" i="34"/>
  <c r="Y1542" i="34"/>
  <c r="Y1546" i="34"/>
  <c r="Y1550" i="34"/>
  <c r="Y1554" i="34"/>
  <c r="Y1558" i="34"/>
  <c r="Y1562" i="34"/>
  <c r="Y1566" i="34"/>
  <c r="Y1570" i="34"/>
  <c r="Y1574" i="34"/>
  <c r="Y1578" i="34"/>
  <c r="Y1582" i="34"/>
  <c r="Y1586" i="34"/>
  <c r="Y1590" i="34"/>
  <c r="Y1594" i="34"/>
  <c r="Y1598" i="34"/>
  <c r="Y1602" i="34"/>
  <c r="Y1606" i="34"/>
  <c r="Y1610" i="34"/>
  <c r="Y1614" i="34"/>
  <c r="Y1618" i="34"/>
  <c r="Y1622" i="34"/>
  <c r="Y1626" i="34"/>
  <c r="Y1630" i="34"/>
  <c r="Y1634" i="34"/>
  <c r="Y1638" i="34"/>
  <c r="Y1642" i="34"/>
  <c r="Y1646" i="34"/>
  <c r="Y1650" i="34"/>
  <c r="Y1654" i="34"/>
  <c r="Y1658" i="34"/>
  <c r="Y1662" i="34"/>
  <c r="Y1666" i="34"/>
  <c r="Y1670" i="34"/>
  <c r="Y1674" i="34"/>
  <c r="Y1678" i="34"/>
  <c r="Y1682" i="34"/>
  <c r="Y1686" i="34"/>
  <c r="Y1690" i="34"/>
  <c r="Y1694" i="34"/>
  <c r="Y1698" i="34"/>
  <c r="Y1702" i="34"/>
  <c r="Y1706" i="34"/>
  <c r="Y1710" i="34"/>
  <c r="Y1714" i="34"/>
  <c r="Y1718" i="34"/>
  <c r="Y1722" i="34"/>
  <c r="Y1726" i="34"/>
  <c r="Y1730" i="34"/>
  <c r="Y1734" i="34"/>
  <c r="Y1738" i="34"/>
  <c r="Y1742" i="34"/>
  <c r="Y1746" i="34"/>
  <c r="Y1750" i="34"/>
  <c r="Y1754" i="34"/>
  <c r="Y1758" i="34"/>
  <c r="Y1762" i="34"/>
  <c r="Y1766" i="34"/>
  <c r="Y1770" i="34"/>
  <c r="Y1774" i="34"/>
  <c r="Y1778" i="34"/>
  <c r="Y1782" i="34"/>
  <c r="Y1786" i="34"/>
  <c r="Y1790" i="34"/>
  <c r="Y1794" i="34"/>
  <c r="Y1798" i="34"/>
  <c r="Y1802" i="34"/>
  <c r="Y1806" i="34"/>
  <c r="Y1810" i="34"/>
  <c r="Y1814" i="34"/>
  <c r="Y1818" i="34"/>
  <c r="Y1822" i="34"/>
  <c r="Y1826" i="34"/>
  <c r="Y1830" i="34"/>
  <c r="Y1834" i="34"/>
  <c r="Y1838" i="34"/>
  <c r="Y1842" i="34"/>
  <c r="Y1846" i="34"/>
  <c r="Y1850" i="34"/>
  <c r="Y1854" i="34"/>
  <c r="Y1858" i="34"/>
  <c r="Y1862" i="34"/>
  <c r="Y1866" i="34"/>
  <c r="Y1870" i="34"/>
  <c r="Y1874" i="34"/>
  <c r="Y1878" i="34"/>
  <c r="Y1882" i="34"/>
  <c r="Y1886" i="34"/>
  <c r="Y1890" i="34"/>
  <c r="Y1894" i="34"/>
  <c r="Y1898" i="34"/>
  <c r="Y1902" i="34"/>
  <c r="Y1906" i="34"/>
  <c r="Y1910" i="34"/>
  <c r="Y1914" i="34"/>
  <c r="Y1918" i="34"/>
  <c r="Y1922" i="34"/>
  <c r="Y1926" i="34"/>
  <c r="Y1930" i="34"/>
  <c r="Y1934" i="34"/>
  <c r="Y1938" i="34"/>
  <c r="Y1942" i="34"/>
  <c r="Y1946" i="34"/>
  <c r="Y1950" i="34"/>
  <c r="Y1954" i="34"/>
  <c r="Y1958" i="34"/>
  <c r="Y1962" i="34"/>
  <c r="Y1966" i="34"/>
  <c r="Y1970" i="34"/>
  <c r="Y1974" i="34"/>
  <c r="Y1978" i="34"/>
  <c r="Y1982" i="34"/>
  <c r="Y1986" i="34"/>
  <c r="Y1990" i="34"/>
  <c r="Y1994" i="34"/>
  <c r="Y1998" i="34"/>
  <c r="Y2002" i="34"/>
  <c r="Y2006" i="34"/>
  <c r="Y2010" i="34"/>
  <c r="Y2014" i="34"/>
  <c r="Y2018" i="34"/>
  <c r="Y2022" i="34"/>
  <c r="Y2026" i="34"/>
  <c r="Y2030" i="34"/>
  <c r="Y2034" i="34"/>
  <c r="Y2038" i="34"/>
  <c r="Y2042" i="34"/>
  <c r="Y2046" i="34"/>
  <c r="Y2050" i="34"/>
  <c r="Y2054" i="34"/>
  <c r="Y2058" i="34"/>
  <c r="Y2062" i="34"/>
  <c r="Y2066" i="34"/>
  <c r="Y2070" i="34"/>
  <c r="Y2074" i="34"/>
  <c r="Y2078" i="34"/>
  <c r="Y2082" i="34"/>
  <c r="Y2086" i="34"/>
  <c r="Y2090" i="34"/>
  <c r="Y2094" i="34"/>
  <c r="Y2098" i="34"/>
  <c r="Y2102" i="34"/>
  <c r="Y2106" i="34"/>
  <c r="Y2110" i="34"/>
  <c r="Y2114" i="34"/>
  <c r="Y2118" i="34"/>
  <c r="Y2122" i="34"/>
  <c r="Y2126" i="34"/>
  <c r="Y2130" i="34"/>
  <c r="Y2134" i="34"/>
  <c r="Y2138" i="34"/>
  <c r="Y2142" i="34"/>
  <c r="Y2146" i="34"/>
  <c r="Y2150" i="34"/>
  <c r="Y2154" i="34"/>
  <c r="Y2158" i="34"/>
  <c r="Y2162" i="34"/>
  <c r="Y2166" i="34"/>
  <c r="Y2170" i="34"/>
  <c r="Y2174" i="34"/>
  <c r="Y2178" i="34"/>
  <c r="Y2182" i="34"/>
  <c r="Y2186" i="34"/>
  <c r="Y2190" i="34"/>
  <c r="Y2194" i="34"/>
  <c r="Y2198" i="34"/>
  <c r="Y2202" i="34"/>
  <c r="Y2206" i="34"/>
  <c r="Y2210" i="34"/>
  <c r="Y2214" i="34"/>
  <c r="Y2218" i="34"/>
  <c r="Y2222" i="34"/>
  <c r="Y2226" i="34"/>
  <c r="Y2230" i="34"/>
  <c r="Y2234" i="34"/>
  <c r="Y2238" i="34"/>
  <c r="Y2242" i="34"/>
  <c r="Y2246" i="34"/>
  <c r="Y2250" i="34"/>
  <c r="Y2254" i="34"/>
  <c r="Y2258" i="34"/>
  <c r="Y2262" i="34"/>
  <c r="Y2266" i="34"/>
  <c r="Y2270" i="34"/>
  <c r="Y2274" i="34"/>
  <c r="Y2278" i="34"/>
  <c r="Y2282" i="34"/>
  <c r="Y2286" i="34"/>
  <c r="Y2290" i="34"/>
  <c r="Y2294" i="34"/>
  <c r="Y2298" i="34"/>
  <c r="Y2302" i="34"/>
  <c r="Y2306" i="34"/>
  <c r="Y2310" i="34"/>
  <c r="Y2314" i="34"/>
  <c r="Y2318" i="34"/>
  <c r="Y2322" i="34"/>
  <c r="Y2326" i="34"/>
  <c r="Y2330" i="34"/>
  <c r="Y2334" i="34"/>
  <c r="Y2338" i="34"/>
  <c r="Y2342" i="34"/>
  <c r="Y2346" i="34"/>
  <c r="Y2350" i="34"/>
  <c r="Y2354" i="34"/>
  <c r="Y2358" i="34"/>
  <c r="Y2362" i="34"/>
  <c r="Y2366" i="34"/>
  <c r="Y2370" i="34"/>
  <c r="Y2374" i="34"/>
  <c r="Y2378" i="34"/>
  <c r="Y2382" i="34"/>
  <c r="Y2386" i="34"/>
  <c r="Y2390" i="34"/>
  <c r="Y2394" i="34"/>
  <c r="Y2398" i="34"/>
  <c r="Y2402" i="34"/>
  <c r="Y2406" i="34"/>
  <c r="Y2410" i="34"/>
  <c r="Y2414" i="34"/>
  <c r="Y2418" i="34"/>
  <c r="Y2422" i="34"/>
  <c r="Y2426" i="34"/>
  <c r="Y2430" i="34"/>
  <c r="Y2434" i="34"/>
  <c r="Y2438" i="34"/>
  <c r="Y2442" i="34"/>
  <c r="Y2446" i="34"/>
  <c r="Y2450" i="34"/>
  <c r="Y2454" i="34"/>
  <c r="Y2458" i="34"/>
  <c r="Y2462" i="34"/>
  <c r="Y2466" i="34"/>
  <c r="Y2470" i="34"/>
  <c r="Y2474" i="34"/>
  <c r="Y2478" i="34"/>
  <c r="Y2482" i="34"/>
  <c r="Y2486" i="34"/>
  <c r="Y2490" i="34"/>
  <c r="Y2494" i="34"/>
  <c r="Y2498" i="34"/>
  <c r="Y2502" i="34"/>
  <c r="Y2506" i="34"/>
  <c r="Y2510" i="34"/>
  <c r="Y2514" i="34"/>
  <c r="Y2518" i="34"/>
  <c r="Y2522" i="34"/>
  <c r="Y2526" i="34"/>
  <c r="Y2530" i="34"/>
  <c r="Y2534" i="34"/>
  <c r="Y2538" i="34"/>
  <c r="Y2542" i="34"/>
  <c r="Y2546" i="34"/>
  <c r="Y2550" i="34"/>
  <c r="Y2554" i="34"/>
  <c r="Y2558" i="34"/>
  <c r="Y2562" i="34"/>
  <c r="Y2566" i="34"/>
  <c r="Y2570" i="34"/>
  <c r="Y2574" i="34"/>
  <c r="Y2578" i="34"/>
  <c r="Y2582" i="34"/>
  <c r="Y2586" i="34"/>
  <c r="Y2590" i="34"/>
  <c r="Y2594" i="34"/>
  <c r="Y2598" i="34"/>
  <c r="Y2602" i="34"/>
  <c r="Y2606" i="34"/>
  <c r="Y2610" i="34"/>
  <c r="Y2614" i="34"/>
  <c r="Y2618" i="34"/>
  <c r="Y2622" i="34"/>
  <c r="Y2626" i="34"/>
  <c r="Y2630" i="34"/>
  <c r="Y2634" i="34"/>
  <c r="Y2638" i="34"/>
  <c r="Y2642" i="34"/>
  <c r="Y2646" i="34"/>
  <c r="Y2650" i="34"/>
  <c r="Y2654" i="34"/>
  <c r="Y2658" i="34"/>
  <c r="Y2662" i="34"/>
  <c r="Y2666" i="34"/>
  <c r="Y2670" i="34"/>
  <c r="Y2674" i="34"/>
  <c r="Y2678" i="34"/>
  <c r="Y2682" i="34"/>
  <c r="Y2686" i="34"/>
  <c r="Y2690" i="34"/>
  <c r="Y2694" i="34"/>
  <c r="Y2698" i="34"/>
  <c r="Y2702" i="34"/>
  <c r="Y2706" i="34"/>
  <c r="Y2710" i="34"/>
  <c r="Y2714" i="34"/>
  <c r="Y2718" i="34"/>
  <c r="Y2722" i="34"/>
  <c r="Y2726" i="34"/>
  <c r="Y2155" i="34"/>
  <c r="Y2159" i="34"/>
  <c r="Y2163" i="34"/>
  <c r="Y2167" i="34"/>
  <c r="Y2171" i="34"/>
  <c r="Y2175" i="34"/>
  <c r="Y2179" i="34"/>
  <c r="Y2183" i="34"/>
  <c r="Y2187" i="34"/>
  <c r="Y2191" i="34"/>
  <c r="Y2195" i="34"/>
  <c r="Y2199" i="34"/>
  <c r="Y2203" i="34"/>
  <c r="Y2207" i="34"/>
  <c r="Y2211" i="34"/>
  <c r="Y2215" i="34"/>
  <c r="Y2219" i="34"/>
  <c r="Y2223" i="34"/>
  <c r="Y2227" i="34"/>
  <c r="Y2231" i="34"/>
  <c r="Y2235" i="34"/>
  <c r="Y2239" i="34"/>
  <c r="Y2243" i="34"/>
  <c r="Y2247" i="34"/>
  <c r="Y2251" i="34"/>
  <c r="Y2255" i="34"/>
  <c r="Y2259" i="34"/>
  <c r="Y2263" i="34"/>
  <c r="Y2267" i="34"/>
  <c r="Y2271" i="34"/>
  <c r="Y2275" i="34"/>
  <c r="Y2279" i="34"/>
  <c r="Y2283" i="34"/>
  <c r="Y2287" i="34"/>
  <c r="Y2291" i="34"/>
  <c r="Y2295" i="34"/>
  <c r="Y2299" i="34"/>
  <c r="Y2303" i="34"/>
  <c r="Y2307" i="34"/>
  <c r="Y2311" i="34"/>
  <c r="Y2315" i="34"/>
  <c r="Y2319" i="34"/>
  <c r="Y2323" i="34"/>
  <c r="Y2327" i="34"/>
  <c r="Y2331" i="34"/>
  <c r="Y2335" i="34"/>
  <c r="Y2339" i="34"/>
  <c r="Y2343" i="34"/>
  <c r="Y2347" i="34"/>
  <c r="Y2351" i="34"/>
  <c r="Y2355" i="34"/>
  <c r="Y2359" i="34"/>
  <c r="Y2363" i="34"/>
  <c r="Y2367" i="34"/>
  <c r="Y2371" i="34"/>
  <c r="Y2375" i="34"/>
  <c r="Y2379" i="34"/>
  <c r="Y2383" i="34"/>
  <c r="Y2387" i="34"/>
  <c r="Y2391" i="34"/>
  <c r="Y2395" i="34"/>
  <c r="Y2399" i="34"/>
  <c r="Y2403" i="34"/>
  <c r="Y2407" i="34"/>
  <c r="Y2411" i="34"/>
  <c r="Y2415" i="34"/>
  <c r="Y2419" i="34"/>
  <c r="Y2423" i="34"/>
  <c r="Y2427" i="34"/>
  <c r="Y2431" i="34"/>
  <c r="Y2435" i="34"/>
  <c r="Y2439" i="34"/>
  <c r="Y2443" i="34"/>
  <c r="Y2447" i="34"/>
  <c r="Y2451" i="34"/>
  <c r="Y2455" i="34"/>
  <c r="Y2459" i="34"/>
  <c r="Y2463" i="34"/>
  <c r="Y2467" i="34"/>
  <c r="Y2471" i="34"/>
  <c r="Y2475" i="34"/>
  <c r="Y2479" i="34"/>
  <c r="Y2483" i="34"/>
  <c r="Y2487" i="34"/>
  <c r="Y2491" i="34"/>
  <c r="Y2495" i="34"/>
  <c r="Y2499" i="34"/>
  <c r="Y2503" i="34"/>
  <c r="Y2507" i="34"/>
  <c r="Y2511" i="34"/>
  <c r="Y2515" i="34"/>
  <c r="Y2519" i="34"/>
  <c r="Y2523" i="34"/>
  <c r="Y2527" i="34"/>
  <c r="Y2531" i="34"/>
  <c r="Y2535" i="34"/>
  <c r="Y2539" i="34"/>
  <c r="Y2543" i="34"/>
  <c r="Y2547" i="34"/>
  <c r="Y2551" i="34"/>
  <c r="Y2555" i="34"/>
  <c r="Y2559" i="34"/>
  <c r="Y2563" i="34"/>
  <c r="Y2567" i="34"/>
  <c r="Y2571" i="34"/>
  <c r="Y2575" i="34"/>
  <c r="Y2579" i="34"/>
  <c r="Y2583" i="34"/>
  <c r="Y2587" i="34"/>
  <c r="Y2591" i="34"/>
  <c r="Y2595" i="34"/>
  <c r="Y2599" i="34"/>
  <c r="Y2603" i="34"/>
  <c r="Y2607" i="34"/>
  <c r="Y2611" i="34"/>
  <c r="Y2615" i="34"/>
  <c r="Y2619" i="34"/>
  <c r="Y2623" i="34"/>
  <c r="Y2627" i="34"/>
  <c r="Y2631" i="34"/>
  <c r="Y2635" i="34"/>
  <c r="Y2639" i="34"/>
  <c r="Y2643" i="34"/>
  <c r="Y2647" i="34"/>
  <c r="Y2651" i="34"/>
  <c r="Y2655" i="34"/>
  <c r="Y2659" i="34"/>
  <c r="Y2663" i="34"/>
  <c r="Y2667" i="34"/>
  <c r="Y2671" i="34"/>
  <c r="Y2675" i="34"/>
  <c r="Y2679" i="34"/>
  <c r="Y2683" i="34"/>
  <c r="Y2687" i="34"/>
  <c r="Y2691" i="34"/>
  <c r="Y2695" i="34"/>
  <c r="Y2699" i="34"/>
  <c r="Y2703" i="34"/>
  <c r="Y2707" i="34"/>
  <c r="Y2711" i="34"/>
  <c r="Y2715" i="34"/>
  <c r="Y2719" i="34"/>
  <c r="Y2723" i="34"/>
  <c r="Y2156" i="34"/>
  <c r="Y2160" i="34"/>
  <c r="Y2164" i="34"/>
  <c r="Y2168" i="34"/>
  <c r="Y2172" i="34"/>
  <c r="Y2176" i="34"/>
  <c r="Y2180" i="34"/>
  <c r="Y2184" i="34"/>
  <c r="Y2188" i="34"/>
  <c r="Y2192" i="34"/>
  <c r="Y2196" i="34"/>
  <c r="Y2200" i="34"/>
  <c r="Y2204" i="34"/>
  <c r="Y2208" i="34"/>
  <c r="Y2212" i="34"/>
  <c r="Y2216" i="34"/>
  <c r="Y2220" i="34"/>
  <c r="Y2224" i="34"/>
  <c r="Y2228" i="34"/>
  <c r="Y2232" i="34"/>
  <c r="Y2236" i="34"/>
  <c r="Y2240" i="34"/>
  <c r="Y2244" i="34"/>
  <c r="Y2248" i="34"/>
  <c r="Y2252" i="34"/>
  <c r="Y2256" i="34"/>
  <c r="Y2260" i="34"/>
  <c r="Y2264" i="34"/>
  <c r="Y2268" i="34"/>
  <c r="Y2272" i="34"/>
  <c r="Y2276" i="34"/>
  <c r="Y2280" i="34"/>
  <c r="Y2284" i="34"/>
  <c r="Y2288" i="34"/>
  <c r="Y2292" i="34"/>
  <c r="Y2296" i="34"/>
  <c r="Y2300" i="34"/>
  <c r="Y2304" i="34"/>
  <c r="Y2308" i="34"/>
  <c r="Y2312" i="34"/>
  <c r="Y2316" i="34"/>
  <c r="Y2320" i="34"/>
  <c r="Y2324" i="34"/>
  <c r="Y2328" i="34"/>
  <c r="Y2332" i="34"/>
  <c r="Y2336" i="34"/>
  <c r="Y2340" i="34"/>
  <c r="Y2344" i="34"/>
  <c r="Y2348" i="34"/>
  <c r="Y2352" i="34"/>
  <c r="Y2356" i="34"/>
  <c r="Y2360" i="34"/>
  <c r="Y2364" i="34"/>
  <c r="Y2368" i="34"/>
  <c r="Y2372" i="34"/>
  <c r="Y2376" i="34"/>
  <c r="Y2380" i="34"/>
  <c r="Y2384" i="34"/>
  <c r="Y2388" i="34"/>
  <c r="Y2392" i="34"/>
  <c r="Y2396" i="34"/>
  <c r="Y2400" i="34"/>
  <c r="Y2404" i="34"/>
  <c r="Y2408" i="34"/>
  <c r="Y2412" i="34"/>
  <c r="Y2416" i="34"/>
  <c r="Y2420" i="34"/>
  <c r="Y2424" i="34"/>
  <c r="Y2428" i="34"/>
  <c r="Y2432" i="34"/>
  <c r="Y2436" i="34"/>
  <c r="Y2440" i="34"/>
  <c r="Y2444" i="34"/>
  <c r="Y2448" i="34"/>
  <c r="Y2452" i="34"/>
  <c r="Y2456" i="34"/>
  <c r="Y2460" i="34"/>
  <c r="Y2464" i="34"/>
  <c r="Y2468" i="34"/>
  <c r="Y2472" i="34"/>
  <c r="Y2476" i="34"/>
  <c r="Y2480" i="34"/>
  <c r="Y2484" i="34"/>
  <c r="Y2488" i="34"/>
  <c r="Y2492" i="34"/>
  <c r="Y2496" i="34"/>
  <c r="Y2500" i="34"/>
  <c r="Y2504" i="34"/>
  <c r="Y2508" i="34"/>
  <c r="Y2512" i="34"/>
  <c r="Y2516" i="34"/>
  <c r="Y2520" i="34"/>
  <c r="Y2524" i="34"/>
  <c r="Y2528" i="34"/>
  <c r="Y2532" i="34"/>
  <c r="Y2536" i="34"/>
  <c r="Y2540" i="34"/>
  <c r="Y2544" i="34"/>
  <c r="Y2548" i="34"/>
  <c r="Y2552" i="34"/>
  <c r="Y2556" i="34"/>
  <c r="Y2560" i="34"/>
  <c r="Y2564" i="34"/>
  <c r="Y2568" i="34"/>
  <c r="Y2572" i="34"/>
  <c r="Y2576" i="34"/>
  <c r="Y2580" i="34"/>
  <c r="Y2584" i="34"/>
  <c r="Y2588" i="34"/>
  <c r="Y2592" i="34"/>
  <c r="Y2596" i="34"/>
  <c r="Y2600" i="34"/>
  <c r="Y2604" i="34"/>
  <c r="Y2608" i="34"/>
  <c r="Y2612" i="34"/>
  <c r="Y2616" i="34"/>
  <c r="Y2620" i="34"/>
  <c r="Y2624" i="34"/>
  <c r="Y2628" i="34"/>
  <c r="Y2632" i="34"/>
  <c r="Y2636" i="34"/>
  <c r="Y2640" i="34"/>
  <c r="Y2644" i="34"/>
  <c r="Y2648" i="34"/>
  <c r="Y2652" i="34"/>
  <c r="Y2656" i="34"/>
  <c r="Y2660" i="34"/>
  <c r="Y2664" i="34"/>
  <c r="Y2668" i="34"/>
  <c r="Y2672" i="34"/>
  <c r="Y2676" i="34"/>
  <c r="Y2680" i="34"/>
  <c r="Y2684" i="34"/>
  <c r="Y2688" i="34"/>
  <c r="Y2692" i="34"/>
  <c r="Y2696" i="34"/>
  <c r="Y2700" i="34"/>
  <c r="Y2704" i="34"/>
  <c r="Y2708" i="34"/>
  <c r="Y2712" i="34"/>
  <c r="Y2716" i="34"/>
  <c r="Y2720" i="34"/>
  <c r="Y2724" i="34"/>
  <c r="Y2157" i="34"/>
  <c r="Y2161" i="34"/>
  <c r="Y2165" i="34"/>
  <c r="Y2169" i="34"/>
  <c r="Y2173" i="34"/>
  <c r="Y2177" i="34"/>
  <c r="Y2181" i="34"/>
  <c r="Y2185" i="34"/>
  <c r="Y2189" i="34"/>
  <c r="Y2193" i="34"/>
  <c r="Y2197" i="34"/>
  <c r="Y2201" i="34"/>
  <c r="Y2205" i="34"/>
  <c r="Y2209" i="34"/>
  <c r="Y2213" i="34"/>
  <c r="Y2217" i="34"/>
  <c r="Y2221" i="34"/>
  <c r="Y2225" i="34"/>
  <c r="Y2229" i="34"/>
  <c r="Y2233" i="34"/>
  <c r="Y2237" i="34"/>
  <c r="Y2241" i="34"/>
  <c r="Y2245" i="34"/>
  <c r="Y2249" i="34"/>
  <c r="Y2253" i="34"/>
  <c r="Y2257" i="34"/>
  <c r="Y2261" i="34"/>
  <c r="Y2265" i="34"/>
  <c r="Y2269" i="34"/>
  <c r="Y2273" i="34"/>
  <c r="Y2277" i="34"/>
  <c r="Y2281" i="34"/>
  <c r="Y2285" i="34"/>
  <c r="Y2289" i="34"/>
  <c r="Y2293" i="34"/>
  <c r="Y2297" i="34"/>
  <c r="Y2301" i="34"/>
  <c r="Y2305" i="34"/>
  <c r="Y2309" i="34"/>
  <c r="Y2313" i="34"/>
  <c r="Y2317" i="34"/>
  <c r="Y2321" i="34"/>
  <c r="Y2325" i="34"/>
  <c r="Y2329" i="34"/>
  <c r="Y2333" i="34"/>
  <c r="Y2337" i="34"/>
  <c r="Y2341" i="34"/>
  <c r="Y2345" i="34"/>
  <c r="Y2349" i="34"/>
  <c r="Y2353" i="34"/>
  <c r="Y2357" i="34"/>
  <c r="Y2361" i="34"/>
  <c r="Y2365" i="34"/>
  <c r="Y2369" i="34"/>
  <c r="Y2373" i="34"/>
  <c r="Y2377" i="34"/>
  <c r="Y2381" i="34"/>
  <c r="Y2385" i="34"/>
  <c r="Y2389" i="34"/>
  <c r="Y2393" i="34"/>
  <c r="Y2397" i="34"/>
  <c r="Y2401" i="34"/>
  <c r="Y2405" i="34"/>
  <c r="Y2409" i="34"/>
  <c r="Y2413" i="34"/>
  <c r="Y2417" i="34"/>
  <c r="Y2421" i="34"/>
  <c r="Y2425" i="34"/>
  <c r="Y2429" i="34"/>
  <c r="Y2433" i="34"/>
  <c r="Y2437" i="34"/>
  <c r="Y2441" i="34"/>
  <c r="Y2445" i="34"/>
  <c r="Y2449" i="34"/>
  <c r="Y2453" i="34"/>
  <c r="Y2457" i="34"/>
  <c r="Y2461" i="34"/>
  <c r="Y2465" i="34"/>
  <c r="Y2469" i="34"/>
  <c r="Y2473" i="34"/>
  <c r="Y2477" i="34"/>
  <c r="Y2481" i="34"/>
  <c r="Y2485" i="34"/>
  <c r="Y2489" i="34"/>
  <c r="Y2493" i="34"/>
  <c r="Y2497" i="34"/>
  <c r="Y2501" i="34"/>
  <c r="Y2505" i="34"/>
  <c r="Y2509" i="34"/>
  <c r="Y2513" i="34"/>
  <c r="Y2517" i="34"/>
  <c r="Y2521" i="34"/>
  <c r="Y2525" i="34"/>
  <c r="Y2529" i="34"/>
  <c r="Y2533" i="34"/>
  <c r="Y2537" i="34"/>
  <c r="Y2541" i="34"/>
  <c r="Y2545" i="34"/>
  <c r="Y2549" i="34"/>
  <c r="Y2553" i="34"/>
  <c r="Y2557" i="34"/>
  <c r="Y2561" i="34"/>
  <c r="Y2565" i="34"/>
  <c r="Y2569" i="34"/>
  <c r="Y2573" i="34"/>
  <c r="Y2577" i="34"/>
  <c r="Y2581" i="34"/>
  <c r="Y2585" i="34"/>
  <c r="Y2589" i="34"/>
  <c r="Y2593" i="34"/>
  <c r="Y2597" i="34"/>
  <c r="Y2601" i="34"/>
  <c r="Y2605" i="34"/>
  <c r="Y2609" i="34"/>
  <c r="Y2613" i="34"/>
  <c r="Y2617" i="34"/>
  <c r="Y2621" i="34"/>
  <c r="Y2625" i="34"/>
  <c r="Y2629" i="34"/>
  <c r="Y2633" i="34"/>
  <c r="Y2637" i="34"/>
  <c r="Y2641" i="34"/>
  <c r="Y2645" i="34"/>
  <c r="Y2649" i="34"/>
  <c r="Y2653" i="34"/>
  <c r="Y2657" i="34"/>
  <c r="Y2661" i="34"/>
  <c r="Y2665" i="34"/>
  <c r="Y2669" i="34"/>
  <c r="Y2673" i="34"/>
  <c r="Y2677" i="34"/>
  <c r="Y2681" i="34"/>
  <c r="Y2685" i="34"/>
  <c r="Y2689" i="34"/>
  <c r="Y2693" i="34"/>
  <c r="Y2697" i="34"/>
  <c r="Y2701" i="34"/>
  <c r="Y2705" i="34"/>
  <c r="Y2709" i="34"/>
  <c r="Y2713" i="34"/>
  <c r="Y2717" i="34"/>
  <c r="Y2721" i="34"/>
  <c r="Y2725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G23" i="78"/>
  <c r="D24" i="78"/>
  <c r="G16" i="78"/>
  <c r="C16" i="78"/>
  <c r="B17" i="78"/>
  <c r="F17" i="78"/>
  <c r="C18" i="78"/>
  <c r="I18" i="78" s="1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R148" i="34"/>
  <c r="S156" i="34"/>
  <c r="S145" i="34"/>
  <c r="S168" i="34"/>
  <c r="S148" i="34"/>
  <c r="T159" i="34"/>
  <c r="T146" i="34"/>
  <c r="S147" i="34"/>
  <c r="T148" i="34"/>
  <c r="S152" i="34"/>
  <c r="T142" i="34"/>
  <c r="R154" i="34"/>
  <c r="T154" i="34"/>
  <c r="S155" i="34"/>
  <c r="T151" i="34"/>
  <c r="S149" i="34"/>
  <c r="S153" i="34"/>
  <c r="T152" i="34"/>
  <c r="S158" i="34"/>
  <c r="R167" i="34"/>
  <c r="R161" i="34"/>
  <c r="T161" i="34"/>
  <c r="R162" i="34"/>
  <c r="T162" i="34"/>
  <c r="S163" i="34"/>
  <c r="R168" i="34"/>
  <c r="T168" i="34"/>
  <c r="S169" i="34"/>
  <c r="T143" i="34"/>
  <c r="R146" i="34"/>
  <c r="R147" i="34"/>
  <c r="S143" i="34"/>
  <c r="R142" i="34"/>
  <c r="S154" i="34"/>
  <c r="R151" i="34"/>
  <c r="R145" i="34"/>
  <c r="R152" i="34"/>
  <c r="R156" i="34"/>
  <c r="T153" i="34"/>
  <c r="T156" i="34"/>
  <c r="R165" i="34"/>
  <c r="T165" i="34"/>
  <c r="R166" i="34"/>
  <c r="T166" i="34"/>
  <c r="S167" i="34"/>
  <c r="S162" i="34"/>
  <c r="S172" i="34"/>
  <c r="R173" i="34"/>
  <c r="T173" i="34"/>
  <c r="T170" i="34"/>
  <c r="R149" i="34"/>
  <c r="R159" i="34"/>
  <c r="S146" i="34"/>
  <c r="T147" i="34"/>
  <c r="R143" i="34"/>
  <c r="R144" i="34"/>
  <c r="R141" i="34"/>
  <c r="T141" i="34"/>
  <c r="S142" i="34"/>
  <c r="T155" i="34"/>
  <c r="R150" i="34"/>
  <c r="T150" i="34"/>
  <c r="S151" i="34"/>
  <c r="S166" i="34"/>
  <c r="S161" i="34"/>
  <c r="T163" i="34"/>
  <c r="R160" i="34"/>
  <c r="S164" i="34"/>
  <c r="S173" i="34"/>
  <c r="R170" i="34"/>
  <c r="R153" i="34"/>
  <c r="T160" i="34"/>
  <c r="S159" i="34"/>
  <c r="S144" i="34"/>
  <c r="T144" i="34"/>
  <c r="S141" i="34"/>
  <c r="R155" i="34"/>
  <c r="S150" i="34"/>
  <c r="T149" i="34"/>
  <c r="T145" i="34"/>
  <c r="R158" i="34"/>
  <c r="T158" i="34"/>
  <c r="S165" i="34"/>
  <c r="T167" i="34"/>
  <c r="R163" i="34"/>
  <c r="R164" i="34"/>
  <c r="S160" i="34"/>
  <c r="T164" i="34"/>
  <c r="R172" i="34"/>
  <c r="T172" i="34"/>
  <c r="R169" i="34"/>
  <c r="T169" i="34"/>
  <c r="S170" i="34"/>
  <c r="R171" i="34"/>
  <c r="T171" i="34"/>
  <c r="S171" i="34"/>
  <c r="R82" i="34"/>
  <c r="S81" i="34"/>
  <c r="R81" i="34"/>
  <c r="S82" i="34"/>
  <c r="T82" i="34"/>
  <c r="T81" i="34"/>
  <c r="S128" i="34"/>
  <c r="R106" i="34"/>
  <c r="T106" i="34"/>
  <c r="R108" i="34"/>
  <c r="T108" i="34"/>
  <c r="R133" i="34"/>
  <c r="R109" i="34"/>
  <c r="T109" i="34"/>
  <c r="T134" i="34"/>
  <c r="T138" i="34"/>
  <c r="S124" i="34"/>
  <c r="R107" i="34"/>
  <c r="T107" i="34"/>
  <c r="R111" i="34"/>
  <c r="T111" i="34"/>
  <c r="S132" i="34"/>
  <c r="S136" i="34"/>
  <c r="T122" i="34"/>
  <c r="T126" i="34"/>
  <c r="T115" i="34"/>
  <c r="R115" i="34"/>
  <c r="T129" i="34"/>
  <c r="T119" i="34"/>
  <c r="R119" i="34"/>
  <c r="S127" i="34"/>
  <c r="R127" i="34"/>
  <c r="S130" i="34"/>
  <c r="R116" i="34"/>
  <c r="R114" i="34"/>
  <c r="S123" i="34"/>
  <c r="T113" i="34"/>
  <c r="T120" i="34"/>
  <c r="R131" i="34"/>
  <c r="R139" i="34"/>
  <c r="T125" i="34"/>
  <c r="S133" i="34"/>
  <c r="S140" i="34"/>
  <c r="S118" i="34"/>
  <c r="R129" i="34"/>
  <c r="T130" i="34"/>
  <c r="R112" i="34"/>
  <c r="T112" i="34"/>
  <c r="R137" i="34"/>
  <c r="R110" i="34"/>
  <c r="T110" i="34"/>
  <c r="R125" i="34"/>
  <c r="S115" i="34"/>
  <c r="S129" i="34"/>
  <c r="T127" i="34"/>
  <c r="S116" i="34"/>
  <c r="S137" i="34"/>
  <c r="T123" i="34"/>
  <c r="S120" i="34"/>
  <c r="T135" i="34"/>
  <c r="S117" i="34"/>
  <c r="S125" i="34"/>
  <c r="S135" i="34"/>
  <c r="T117" i="34"/>
  <c r="T128" i="34"/>
  <c r="S106" i="34"/>
  <c r="S108" i="34"/>
  <c r="S109" i="34"/>
  <c r="R134" i="34"/>
  <c r="R138" i="34"/>
  <c r="T124" i="34"/>
  <c r="S107" i="34"/>
  <c r="S111" i="34"/>
  <c r="T132" i="34"/>
  <c r="T136" i="34"/>
  <c r="R122" i="34"/>
  <c r="R126" i="34"/>
  <c r="S119" i="34"/>
  <c r="S114" i="34"/>
  <c r="S113" i="34"/>
  <c r="T131" i="34"/>
  <c r="S139" i="34"/>
  <c r="T121" i="34"/>
  <c r="S131" i="34"/>
  <c r="T139" i="34"/>
  <c r="S121" i="34"/>
  <c r="R128" i="34"/>
  <c r="T133" i="34"/>
  <c r="S134" i="34"/>
  <c r="S138" i="34"/>
  <c r="R124" i="34"/>
  <c r="R132" i="34"/>
  <c r="R136" i="34"/>
  <c r="T140" i="34"/>
  <c r="R140" i="34"/>
  <c r="T118" i="34"/>
  <c r="R118" i="34"/>
  <c r="S122" i="34"/>
  <c r="S126" i="34"/>
  <c r="R130" i="34"/>
  <c r="S112" i="34"/>
  <c r="S110" i="34"/>
  <c r="R121" i="34"/>
  <c r="T116" i="34"/>
  <c r="T114" i="34"/>
  <c r="T137" i="34"/>
  <c r="R123" i="34"/>
  <c r="R113" i="34"/>
  <c r="R120" i="34"/>
  <c r="R135" i="34"/>
  <c r="R117" i="34"/>
  <c r="E10" i="60"/>
  <c r="E7" i="60"/>
  <c r="F10" i="60"/>
  <c r="G6" i="60"/>
  <c r="F8" i="60"/>
  <c r="G9" i="60"/>
  <c r="F6" i="60"/>
  <c r="G13" i="60"/>
  <c r="F11" i="60"/>
  <c r="G7" i="60"/>
  <c r="G11" i="60"/>
  <c r="G12" i="60"/>
  <c r="F13" i="60"/>
  <c r="E11" i="60"/>
  <c r="G39" i="60"/>
  <c r="G10" i="60"/>
  <c r="F9" i="60"/>
  <c r="G8" i="60"/>
  <c r="F35" i="60"/>
  <c r="G36" i="60"/>
  <c r="F40" i="60"/>
  <c r="E37" i="60"/>
  <c r="E42" i="60"/>
  <c r="F14" i="60"/>
  <c r="F37" i="60"/>
  <c r="G30" i="60"/>
  <c r="E38" i="60"/>
  <c r="G17" i="60"/>
  <c r="G38" i="60"/>
  <c r="E17" i="60"/>
  <c r="F30" i="60"/>
  <c r="G37" i="60"/>
  <c r="F38" i="60"/>
  <c r="G24" i="60"/>
  <c r="E35" i="60"/>
  <c r="G42" i="60"/>
  <c r="E15" i="60"/>
  <c r="G35" i="60"/>
  <c r="G19" i="60"/>
  <c r="E21" i="60"/>
  <c r="E33" i="60"/>
  <c r="E32" i="60"/>
  <c r="E34" i="60"/>
  <c r="F22" i="60"/>
  <c r="E20" i="60"/>
  <c r="E23" i="60"/>
  <c r="G27" i="60"/>
  <c r="E24" i="60"/>
  <c r="E31" i="60"/>
  <c r="F24" i="60"/>
  <c r="E18" i="60"/>
  <c r="F27" i="60"/>
  <c r="F16" i="60"/>
  <c r="F25" i="60"/>
  <c r="G34" i="60"/>
  <c r="F28" i="60"/>
  <c r="F19" i="60"/>
  <c r="G28" i="60"/>
  <c r="F26" i="60"/>
  <c r="G18" i="60"/>
  <c r="G26" i="60"/>
  <c r="F20" i="60"/>
  <c r="G29" i="60"/>
  <c r="E22" i="60"/>
  <c r="U1970" i="34"/>
  <c r="Z1966" i="34"/>
  <c r="Q2084" i="34"/>
  <c r="Z2283" i="34"/>
  <c r="U2279" i="34"/>
  <c r="Q2271" i="34"/>
  <c r="P2267" i="34"/>
  <c r="Z2259" i="34"/>
  <c r="U2255" i="34"/>
  <c r="Q2247" i="34"/>
  <c r="Q2243" i="34"/>
  <c r="P2243" i="34"/>
  <c r="U2231" i="34"/>
  <c r="Z2231" i="34"/>
  <c r="Q2223" i="34"/>
  <c r="P2219" i="34"/>
  <c r="P2215" i="34"/>
  <c r="Z2211" i="34"/>
  <c r="P2203" i="34"/>
  <c r="Z2199" i="34"/>
  <c r="O2199" i="34"/>
  <c r="U2187" i="34"/>
  <c r="Q2183" i="34"/>
  <c r="Q2179" i="34"/>
  <c r="P2175" i="34"/>
  <c r="U2167" i="34"/>
  <c r="O2167" i="34"/>
  <c r="U2155" i="34"/>
  <c r="Z2155" i="34"/>
  <c r="Z1796" i="34"/>
  <c r="O1788" i="34"/>
  <c r="P1784" i="34"/>
  <c r="U1780" i="34"/>
  <c r="U1776" i="34"/>
  <c r="P1768" i="34"/>
  <c r="U1768" i="34"/>
  <c r="O1756" i="34"/>
  <c r="U1756" i="34"/>
  <c r="O1752" i="34"/>
  <c r="U1748" i="34"/>
  <c r="O1744" i="34"/>
  <c r="P1740" i="34"/>
  <c r="P1736" i="34"/>
  <c r="P1732" i="34"/>
  <c r="P1728" i="34"/>
  <c r="U1724" i="34"/>
  <c r="Z1724" i="34"/>
  <c r="Q1720" i="34"/>
  <c r="O1712" i="34"/>
  <c r="Z1712" i="34"/>
  <c r="Q1708" i="34"/>
  <c r="Q1704" i="34"/>
  <c r="O1696" i="34"/>
  <c r="Q1696" i="34"/>
  <c r="Z1692" i="34"/>
  <c r="O1688" i="34"/>
  <c r="Z1688" i="34"/>
  <c r="P1680" i="34"/>
  <c r="Z1680" i="34"/>
  <c r="Z1676" i="34"/>
  <c r="P1071" i="34"/>
  <c r="Q753" i="34"/>
  <c r="U753" i="34"/>
  <c r="Z753" i="34"/>
  <c r="O753" i="34"/>
  <c r="P753" i="34"/>
  <c r="O642" i="34"/>
  <c r="Z635" i="34"/>
  <c r="O263" i="34"/>
  <c r="P263" i="34"/>
  <c r="Q263" i="34"/>
  <c r="Z263" i="34"/>
  <c r="R98" i="34"/>
  <c r="S98" i="34"/>
  <c r="P98" i="34"/>
  <c r="T98" i="34"/>
  <c r="Q244" i="34"/>
  <c r="Z244" i="34"/>
  <c r="O244" i="34"/>
  <c r="P244" i="34"/>
  <c r="Z2005" i="34"/>
  <c r="P1146" i="34"/>
  <c r="O1146" i="34"/>
  <c r="P1076" i="34"/>
  <c r="Z1066" i="34"/>
  <c r="Z1016" i="34"/>
  <c r="Q671" i="34"/>
  <c r="U671" i="34"/>
  <c r="Z671" i="34"/>
  <c r="O671" i="34"/>
  <c r="O275" i="34"/>
  <c r="Q275" i="34"/>
  <c r="U275" i="34"/>
  <c r="Z275" i="34"/>
  <c r="U939" i="34"/>
  <c r="O939" i="34"/>
  <c r="U666" i="34"/>
  <c r="Q660" i="34"/>
  <c r="U660" i="34"/>
  <c r="Z660" i="34"/>
  <c r="P660" i="34"/>
  <c r="O660" i="34"/>
  <c r="U658" i="34"/>
  <c r="O658" i="34"/>
  <c r="Q653" i="34"/>
  <c r="U653" i="34"/>
  <c r="Z653" i="34"/>
  <c r="P653" i="34"/>
  <c r="Q647" i="34"/>
  <c r="U647" i="34"/>
  <c r="Z647" i="34"/>
  <c r="O647" i="34"/>
  <c r="P647" i="34"/>
  <c r="P75" i="34"/>
  <c r="T75" i="34"/>
  <c r="U75" i="34"/>
  <c r="Z75" i="34"/>
  <c r="O75" i="34"/>
  <c r="R75" i="34"/>
  <c r="S75" i="34"/>
  <c r="R70" i="34"/>
  <c r="O70" i="34"/>
  <c r="S70" i="34"/>
  <c r="P70" i="34"/>
  <c r="T70" i="34"/>
  <c r="Q70" i="34"/>
  <c r="U70" i="34"/>
  <c r="Z70" i="34"/>
  <c r="A1095" i="34"/>
  <c r="U1095" i="34"/>
  <c r="U1002" i="34"/>
  <c r="O996" i="34"/>
  <c r="Q631" i="34"/>
  <c r="Z631" i="34"/>
  <c r="O631" i="34"/>
  <c r="P631" i="34"/>
  <c r="P599" i="34"/>
  <c r="Q599" i="34"/>
  <c r="U599" i="34"/>
  <c r="Z599" i="34"/>
  <c r="O599" i="34"/>
  <c r="O273" i="34"/>
  <c r="P273" i="34"/>
  <c r="Q273" i="34"/>
  <c r="Z273" i="34"/>
  <c r="R94" i="34"/>
  <c r="O94" i="34"/>
  <c r="S94" i="34"/>
  <c r="P94" i="34"/>
  <c r="T94" i="34"/>
  <c r="Q94" i="34"/>
  <c r="U94" i="34"/>
  <c r="Z94" i="34"/>
  <c r="R91" i="34"/>
  <c r="O91" i="34"/>
  <c r="S91" i="34"/>
  <c r="P91" i="34"/>
  <c r="T91" i="34"/>
  <c r="Q91" i="34"/>
  <c r="Z91" i="34"/>
  <c r="A252" i="34"/>
  <c r="O252" i="34"/>
  <c r="P252" i="34"/>
  <c r="Q252" i="34"/>
  <c r="U252" i="34"/>
  <c r="Z252" i="34"/>
  <c r="Q875" i="34"/>
  <c r="U875" i="34"/>
  <c r="Z875" i="34"/>
  <c r="P875" i="34"/>
  <c r="O875" i="34"/>
  <c r="Q973" i="34"/>
  <c r="Z973" i="34"/>
  <c r="U977" i="34"/>
  <c r="P958" i="34"/>
  <c r="U962" i="34"/>
  <c r="Z962" i="34"/>
  <c r="O966" i="34"/>
  <c r="P970" i="34"/>
  <c r="Q1262" i="34"/>
  <c r="Q1252" i="34"/>
  <c r="Z1256" i="34"/>
  <c r="U1236" i="34"/>
  <c r="O1248" i="34"/>
  <c r="U1248" i="34"/>
  <c r="Z1248" i="34"/>
  <c r="Q2139" i="34"/>
  <c r="U2139" i="34"/>
  <c r="O247" i="34"/>
  <c r="P247" i="34"/>
  <c r="Q247" i="34"/>
  <c r="U247" i="34"/>
  <c r="Z247" i="34"/>
  <c r="Q2119" i="34"/>
  <c r="Z2119" i="34"/>
  <c r="Q2017" i="34"/>
  <c r="U2017" i="34"/>
  <c r="A2013" i="34"/>
  <c r="U2013" i="34"/>
  <c r="Z2013" i="34"/>
  <c r="U2009" i="34"/>
  <c r="Z2009" i="34"/>
  <c r="O2310" i="34"/>
  <c r="P1833" i="34"/>
  <c r="Z1837" i="34"/>
  <c r="Q2137" i="34"/>
  <c r="O2402" i="34"/>
  <c r="O2442" i="34"/>
  <c r="P2648" i="34"/>
  <c r="P2668" i="34"/>
  <c r="P2676" i="34"/>
  <c r="Z2577" i="34"/>
  <c r="U2585" i="34"/>
  <c r="Q2593" i="34"/>
  <c r="O2621" i="34"/>
  <c r="O2633" i="34"/>
  <c r="Q2551" i="34"/>
  <c r="P2423" i="34"/>
  <c r="U2431" i="34"/>
  <c r="P2431" i="34"/>
  <c r="Q2422" i="34"/>
  <c r="P2422" i="34"/>
  <c r="P2536" i="34"/>
  <c r="Z2514" i="34"/>
  <c r="Q2518" i="34"/>
  <c r="U2522" i="34"/>
  <c r="Z2526" i="34"/>
  <c r="P2530" i="34"/>
  <c r="U2554" i="34"/>
  <c r="Q2503" i="34"/>
  <c r="U2503" i="34"/>
  <c r="Z2503" i="34"/>
  <c r="O2503" i="34"/>
  <c r="P2503" i="34"/>
  <c r="O2403" i="34"/>
  <c r="P2403" i="34"/>
  <c r="Q2403" i="34"/>
  <c r="U2403" i="34"/>
  <c r="Z2403" i="34"/>
  <c r="Q1018" i="34"/>
  <c r="U1018" i="34"/>
  <c r="Z1018" i="34"/>
  <c r="O1018" i="34"/>
  <c r="O2417" i="34"/>
  <c r="Q2417" i="34"/>
  <c r="Z2417" i="34"/>
  <c r="P2417" i="34"/>
  <c r="Q1055" i="34"/>
  <c r="U1055" i="34"/>
  <c r="Z1055" i="34"/>
  <c r="O1055" i="34"/>
  <c r="P1055" i="34"/>
  <c r="Q87" i="34"/>
  <c r="R87" i="34"/>
  <c r="S87" i="34"/>
  <c r="O87" i="34"/>
  <c r="T87" i="34"/>
  <c r="U87" i="34"/>
  <c r="Z87" i="34"/>
  <c r="Q79" i="34"/>
  <c r="Z79" i="34"/>
  <c r="O79" i="34"/>
  <c r="T79" i="34"/>
  <c r="R79" i="34"/>
  <c r="S79" i="34"/>
  <c r="O1266" i="34"/>
  <c r="P1266" i="34"/>
  <c r="Q1266" i="34"/>
  <c r="U1266" i="34"/>
  <c r="Z1266" i="34"/>
  <c r="Q1625" i="34"/>
  <c r="U1625" i="34"/>
  <c r="Z1625" i="34"/>
  <c r="O1625" i="34"/>
  <c r="P1625" i="34"/>
  <c r="Q1636" i="34"/>
  <c r="U1636" i="34"/>
  <c r="Z1636" i="34"/>
  <c r="P1636" i="34"/>
  <c r="O1636" i="34"/>
  <c r="Q1640" i="34"/>
  <c r="U1640" i="34"/>
  <c r="Z1640" i="34"/>
  <c r="P1640" i="34"/>
  <c r="O1640" i="34"/>
  <c r="Q1965" i="34"/>
  <c r="U1965" i="34"/>
  <c r="Z1965" i="34"/>
  <c r="O1965" i="34"/>
  <c r="P1965" i="34"/>
  <c r="Q2142" i="34"/>
  <c r="U2142" i="34"/>
  <c r="Z2142" i="34"/>
  <c r="O2142" i="34"/>
  <c r="P2142" i="34"/>
  <c r="O2415" i="34"/>
  <c r="Q2415" i="34"/>
  <c r="U2415" i="34"/>
  <c r="Z2415" i="34"/>
  <c r="P2415" i="34"/>
  <c r="Q2464" i="34"/>
  <c r="U2464" i="34"/>
  <c r="Z2464" i="34"/>
  <c r="O2464" i="34"/>
  <c r="P2464" i="34"/>
  <c r="Q2468" i="34"/>
  <c r="U2468" i="34"/>
  <c r="Z2468" i="34"/>
  <c r="O2468" i="34"/>
  <c r="P2468" i="34"/>
  <c r="Q2470" i="34"/>
  <c r="U2470" i="34"/>
  <c r="Z2470" i="34"/>
  <c r="O2470" i="34"/>
  <c r="P2470" i="34"/>
  <c r="Q2004" i="34"/>
  <c r="U2004" i="34"/>
  <c r="Z2004" i="34"/>
  <c r="P2004" i="34"/>
  <c r="O2004" i="34"/>
  <c r="Q1358" i="34"/>
  <c r="U1358" i="34"/>
  <c r="Z1358" i="34"/>
  <c r="O1358" i="34"/>
  <c r="P1358" i="34"/>
  <c r="O255" i="34"/>
  <c r="P255" i="34"/>
  <c r="Q255" i="34"/>
  <c r="U255" i="34"/>
  <c r="Z255" i="34"/>
  <c r="Q1384" i="34"/>
  <c r="U1384" i="34"/>
  <c r="Z1384" i="34"/>
  <c r="P1384" i="34"/>
  <c r="O1384" i="34"/>
  <c r="P1819" i="34"/>
  <c r="Q1819" i="34"/>
  <c r="U1819" i="34"/>
  <c r="Z1819" i="34"/>
  <c r="O1819" i="34"/>
  <c r="Q1067" i="34"/>
  <c r="U1067" i="34"/>
  <c r="Z1067" i="34"/>
  <c r="O1067" i="34"/>
  <c r="P1067" i="34"/>
  <c r="R92" i="34"/>
  <c r="S92" i="34"/>
  <c r="T92" i="34"/>
  <c r="R104" i="34"/>
  <c r="S104" i="34"/>
  <c r="T104" i="34"/>
  <c r="Z1973" i="34"/>
  <c r="O1973" i="34"/>
  <c r="Q1976" i="34"/>
  <c r="O2083" i="34"/>
  <c r="O2079" i="34"/>
  <c r="U2075" i="34"/>
  <c r="U2278" i="34"/>
  <c r="P2278" i="34"/>
  <c r="Q2274" i="34"/>
  <c r="U2266" i="34"/>
  <c r="Q2262" i="34"/>
  <c r="Q2258" i="34"/>
  <c r="U2254" i="34"/>
  <c r="O2250" i="34"/>
  <c r="Q2246" i="34"/>
  <c r="U2238" i="34"/>
  <c r="Z2238" i="34"/>
  <c r="Z2234" i="34"/>
  <c r="O2230" i="34"/>
  <c r="U2226" i="34"/>
  <c r="U2222" i="34"/>
  <c r="P2222" i="34"/>
  <c r="P2218" i="34"/>
  <c r="Z2214" i="34"/>
  <c r="P2210" i="34"/>
  <c r="O2206" i="34"/>
  <c r="P2206" i="34"/>
  <c r="Q2198" i="34"/>
  <c r="Z2198" i="34"/>
  <c r="O2194" i="34"/>
  <c r="O2190" i="34"/>
  <c r="Q2186" i="34"/>
  <c r="O2186" i="34"/>
  <c r="O2182" i="34"/>
  <c r="Q2178" i="34"/>
  <c r="U2178" i="34"/>
  <c r="U2174" i="34"/>
  <c r="P2174" i="34"/>
  <c r="Z2170" i="34"/>
  <c r="U2166" i="34"/>
  <c r="A2162" i="34"/>
  <c r="Q2162" i="34"/>
  <c r="Q2158" i="34"/>
  <c r="Z2158" i="34"/>
  <c r="P2158" i="34"/>
  <c r="P1795" i="34"/>
  <c r="Q1795" i="34"/>
  <c r="P1791" i="34"/>
  <c r="Z1791" i="34"/>
  <c r="U1787" i="34"/>
  <c r="Z1787" i="34"/>
  <c r="Z1783" i="34"/>
  <c r="Q1779" i="34"/>
  <c r="U1779" i="34"/>
  <c r="U1775" i="34"/>
  <c r="Z1775" i="34"/>
  <c r="U1771" i="34"/>
  <c r="Q1767" i="34"/>
  <c r="O1763" i="34"/>
  <c r="Q1763" i="34"/>
  <c r="U1759" i="34"/>
  <c r="Z1759" i="34"/>
  <c r="O1755" i="34"/>
  <c r="O1751" i="34"/>
  <c r="Q1751" i="34"/>
  <c r="O1747" i="34"/>
  <c r="Z1747" i="34"/>
  <c r="U1743" i="34"/>
  <c r="Z1743" i="34"/>
  <c r="A1735" i="34"/>
  <c r="O1735" i="34"/>
  <c r="U1735" i="34"/>
  <c r="U1731" i="34"/>
  <c r="Z1731" i="34"/>
  <c r="U1727" i="34"/>
  <c r="P1723" i="34"/>
  <c r="O1719" i="34"/>
  <c r="P1719" i="34"/>
  <c r="Q1715" i="34"/>
  <c r="Z1715" i="34"/>
  <c r="P1711" i="34"/>
  <c r="P1707" i="34"/>
  <c r="Q1707" i="34"/>
  <c r="P1703" i="34"/>
  <c r="O1699" i="34"/>
  <c r="U1699" i="34"/>
  <c r="P1695" i="34"/>
  <c r="P1691" i="34"/>
  <c r="Q1691" i="34"/>
  <c r="Z1691" i="34"/>
  <c r="Z1687" i="34"/>
  <c r="Q1683" i="34"/>
  <c r="Z1683" i="34"/>
  <c r="U1679" i="34"/>
  <c r="A102" i="34"/>
  <c r="R102" i="34"/>
  <c r="O102" i="34"/>
  <c r="S102" i="34"/>
  <c r="P102" i="34"/>
  <c r="T102" i="34"/>
  <c r="Q102" i="34"/>
  <c r="Z102" i="34"/>
  <c r="Q1014" i="34"/>
  <c r="P1014" i="34"/>
  <c r="Z1148" i="34"/>
  <c r="U953" i="34"/>
  <c r="Q834" i="34"/>
  <c r="U834" i="34"/>
  <c r="O834" i="34"/>
  <c r="P834" i="34"/>
  <c r="A751" i="34"/>
  <c r="Q751" i="34"/>
  <c r="U751" i="34"/>
  <c r="Z751" i="34"/>
  <c r="O751" i="34"/>
  <c r="P751" i="34"/>
  <c r="Z640" i="34"/>
  <c r="P640" i="34"/>
  <c r="U675" i="34"/>
  <c r="Z675" i="34"/>
  <c r="O675" i="34"/>
  <c r="O280" i="34"/>
  <c r="P280" i="34"/>
  <c r="Q280" i="34"/>
  <c r="U280" i="34"/>
  <c r="Z280" i="34"/>
  <c r="O257" i="34"/>
  <c r="P257" i="34"/>
  <c r="O264" i="34"/>
  <c r="P264" i="34"/>
  <c r="Q264" i="34"/>
  <c r="U264" i="34"/>
  <c r="Z264" i="34"/>
  <c r="R105" i="34"/>
  <c r="O105" i="34"/>
  <c r="S105" i="34"/>
  <c r="P105" i="34"/>
  <c r="T105" i="34"/>
  <c r="Q105" i="34"/>
  <c r="U105" i="34"/>
  <c r="Z105" i="34"/>
  <c r="Q1220" i="34"/>
  <c r="O992" i="34"/>
  <c r="P992" i="34"/>
  <c r="P1620" i="34"/>
  <c r="O1228" i="34"/>
  <c r="P1145" i="34"/>
  <c r="O1145" i="34"/>
  <c r="U1080" i="34"/>
  <c r="O1080" i="34"/>
  <c r="P1080" i="34"/>
  <c r="P1075" i="34"/>
  <c r="U1026" i="34"/>
  <c r="P1026" i="34"/>
  <c r="U988" i="34"/>
  <c r="P988" i="34"/>
  <c r="Q945" i="34"/>
  <c r="P945" i="34"/>
  <c r="A279" i="34"/>
  <c r="O279" i="34"/>
  <c r="P279" i="34"/>
  <c r="Q279" i="34"/>
  <c r="U279" i="34"/>
  <c r="Z279" i="34"/>
  <c r="O274" i="34"/>
  <c r="Q274" i="34"/>
  <c r="U938" i="34"/>
  <c r="Q665" i="34"/>
  <c r="U665" i="34"/>
  <c r="Z665" i="34"/>
  <c r="P665" i="34"/>
  <c r="O665" i="34"/>
  <c r="Q662" i="34"/>
  <c r="U662" i="34"/>
  <c r="Z662" i="34"/>
  <c r="P662" i="34"/>
  <c r="O662" i="34"/>
  <c r="Q657" i="34"/>
  <c r="U657" i="34"/>
  <c r="Z657" i="34"/>
  <c r="P657" i="34"/>
  <c r="O657" i="34"/>
  <c r="A651" i="34"/>
  <c r="Q651" i="34"/>
  <c r="U651" i="34"/>
  <c r="Z651" i="34"/>
  <c r="O651" i="34"/>
  <c r="P651" i="34"/>
  <c r="Q646" i="34"/>
  <c r="U646" i="34"/>
  <c r="Z646" i="34"/>
  <c r="O646" i="34"/>
  <c r="P646" i="34"/>
  <c r="A74" i="34"/>
  <c r="P74" i="34"/>
  <c r="T74" i="34"/>
  <c r="Q74" i="34"/>
  <c r="U74" i="34"/>
  <c r="Z74" i="34"/>
  <c r="S74" i="34"/>
  <c r="O74" i="34"/>
  <c r="R74" i="34"/>
  <c r="O1187" i="34"/>
  <c r="Q1226" i="34"/>
  <c r="Z1179" i="34"/>
  <c r="Q1060" i="34"/>
  <c r="U1060" i="34"/>
  <c r="O1011" i="34"/>
  <c r="Q1006" i="34"/>
  <c r="P1006" i="34"/>
  <c r="U995" i="34"/>
  <c r="Z995" i="34"/>
  <c r="A629" i="34"/>
  <c r="P629" i="34"/>
  <c r="Q629" i="34"/>
  <c r="U629" i="34"/>
  <c r="Z629" i="34"/>
  <c r="O629" i="34"/>
  <c r="P597" i="34"/>
  <c r="Q597" i="34"/>
  <c r="U597" i="34"/>
  <c r="Z597" i="34"/>
  <c r="O597" i="34"/>
  <c r="O272" i="34"/>
  <c r="P272" i="34"/>
  <c r="Q272" i="34"/>
  <c r="U272" i="34"/>
  <c r="Z272" i="34"/>
  <c r="O261" i="34"/>
  <c r="P261" i="34"/>
  <c r="Q261" i="34"/>
  <c r="U261" i="34"/>
  <c r="Z261" i="34"/>
  <c r="R90" i="34"/>
  <c r="S90" i="34"/>
  <c r="T90" i="34"/>
  <c r="A251" i="34"/>
  <c r="O251" i="34"/>
  <c r="P251" i="34"/>
  <c r="Q251" i="34"/>
  <c r="U251" i="34"/>
  <c r="Z251" i="34"/>
  <c r="Q941" i="34"/>
  <c r="P941" i="34"/>
  <c r="O353" i="34"/>
  <c r="P353" i="34"/>
  <c r="Q353" i="34"/>
  <c r="U353" i="34"/>
  <c r="Z353" i="34"/>
  <c r="Q876" i="34"/>
  <c r="U876" i="34"/>
  <c r="Z876" i="34"/>
  <c r="O876" i="34"/>
  <c r="P876" i="34"/>
  <c r="R99" i="34"/>
  <c r="O99" i="34"/>
  <c r="S99" i="34"/>
  <c r="P99" i="34"/>
  <c r="T99" i="34"/>
  <c r="Q99" i="34"/>
  <c r="U99" i="34"/>
  <c r="Z99" i="34"/>
  <c r="Q639" i="34"/>
  <c r="U639" i="34"/>
  <c r="Z639" i="34"/>
  <c r="O639" i="34"/>
  <c r="P639" i="34"/>
  <c r="U1161" i="34"/>
  <c r="Z1161" i="34"/>
  <c r="Q2140" i="34"/>
  <c r="Z2140" i="34"/>
  <c r="P2140" i="34"/>
  <c r="O2140" i="34"/>
  <c r="Z2297" i="34"/>
  <c r="O2305" i="34"/>
  <c r="Q1838" i="34"/>
  <c r="U1842" i="34"/>
  <c r="Z2708" i="34"/>
  <c r="Q2712" i="34"/>
  <c r="Z2712" i="34"/>
  <c r="P2712" i="34"/>
  <c r="P2716" i="34"/>
  <c r="O2716" i="34"/>
  <c r="Q2720" i="34"/>
  <c r="O2720" i="34"/>
  <c r="U1617" i="34"/>
  <c r="O1617" i="34"/>
  <c r="U1655" i="34"/>
  <c r="P1655" i="34"/>
  <c r="O2437" i="34"/>
  <c r="P2437" i="34"/>
  <c r="A2400" i="34"/>
  <c r="P2400" i="34"/>
  <c r="Q2483" i="34"/>
  <c r="U2483" i="34"/>
  <c r="O2483" i="34"/>
  <c r="U2509" i="34"/>
  <c r="P2509" i="34"/>
  <c r="Q2511" i="34"/>
  <c r="P2511" i="34"/>
  <c r="Q2405" i="34"/>
  <c r="U2405" i="34"/>
  <c r="Q2409" i="34"/>
  <c r="U2409" i="34"/>
  <c r="Q2484" i="34"/>
  <c r="O2484" i="34"/>
  <c r="O2433" i="34"/>
  <c r="U2433" i="34"/>
  <c r="U2439" i="34"/>
  <c r="Z2439" i="34"/>
  <c r="P2439" i="34"/>
  <c r="Z2443" i="34"/>
  <c r="O2443" i="34"/>
  <c r="U2453" i="34"/>
  <c r="P2453" i="34"/>
  <c r="Z2500" i="34"/>
  <c r="O2500" i="34"/>
  <c r="Z2562" i="34"/>
  <c r="P2562" i="34"/>
  <c r="Q2568" i="34"/>
  <c r="P2568" i="34"/>
  <c r="Q2645" i="34"/>
  <c r="O2645" i="34"/>
  <c r="Q2649" i="34"/>
  <c r="O2649" i="34"/>
  <c r="P2649" i="34"/>
  <c r="O2653" i="34"/>
  <c r="Q2657" i="34"/>
  <c r="U2657" i="34"/>
  <c r="Q2661" i="34"/>
  <c r="U2661" i="34"/>
  <c r="P2661" i="34"/>
  <c r="Z2665" i="34"/>
  <c r="P2665" i="34"/>
  <c r="U2669" i="34"/>
  <c r="Q2673" i="34"/>
  <c r="U2673" i="34"/>
  <c r="Z2673" i="34"/>
  <c r="U2677" i="34"/>
  <c r="O2677" i="34"/>
  <c r="Q2681" i="34"/>
  <c r="O2681" i="34"/>
  <c r="U2685" i="34"/>
  <c r="Z2685" i="34"/>
  <c r="U2689" i="34"/>
  <c r="Z2689" i="34"/>
  <c r="P2689" i="34"/>
  <c r="O2693" i="34"/>
  <c r="P2693" i="34"/>
  <c r="Z2697" i="34"/>
  <c r="P2697" i="34"/>
  <c r="Z2701" i="34"/>
  <c r="O2701" i="34"/>
  <c r="Z2705" i="34"/>
  <c r="P2705" i="34"/>
  <c r="Q2574" i="34"/>
  <c r="O2574" i="34"/>
  <c r="Q2578" i="34"/>
  <c r="P2578" i="34"/>
  <c r="U2582" i="34"/>
  <c r="P2582" i="34"/>
  <c r="Q2586" i="34"/>
  <c r="O2586" i="34"/>
  <c r="Q2590" i="34"/>
  <c r="U2590" i="34"/>
  <c r="Q2594" i="34"/>
  <c r="Z2594" i="34"/>
  <c r="O2594" i="34"/>
  <c r="U2598" i="34"/>
  <c r="Q2602" i="34"/>
  <c r="U2602" i="34"/>
  <c r="Q2606" i="34"/>
  <c r="U2606" i="34"/>
  <c r="O2606" i="34"/>
  <c r="Z2610" i="34"/>
  <c r="O2610" i="34"/>
  <c r="P2610" i="34"/>
  <c r="Z2614" i="34"/>
  <c r="O2614" i="34"/>
  <c r="Q2618" i="34"/>
  <c r="Z2618" i="34"/>
  <c r="P2618" i="34"/>
  <c r="Q2622" i="34"/>
  <c r="O2622" i="34"/>
  <c r="P2622" i="34"/>
  <c r="Q2626" i="34"/>
  <c r="O2626" i="34"/>
  <c r="P2626" i="34"/>
  <c r="U2630" i="34"/>
  <c r="O2630" i="34"/>
  <c r="Q2634" i="34"/>
  <c r="U2634" i="34"/>
  <c r="P2634" i="34"/>
  <c r="Q2638" i="34"/>
  <c r="U2638" i="34"/>
  <c r="P2638" i="34"/>
  <c r="Q2642" i="34"/>
  <c r="Z2642" i="34"/>
  <c r="P2642" i="34"/>
  <c r="Q2552" i="34"/>
  <c r="U2552" i="34"/>
  <c r="O2552" i="34"/>
  <c r="P2552" i="34"/>
  <c r="Q2547" i="34"/>
  <c r="Z2547" i="34"/>
  <c r="O2547" i="34"/>
  <c r="P2547" i="34"/>
  <c r="Q2424" i="34"/>
  <c r="U2424" i="34"/>
  <c r="Z2424" i="34"/>
  <c r="O2428" i="34"/>
  <c r="Q2428" i="34"/>
  <c r="U2428" i="34"/>
  <c r="P2428" i="34"/>
  <c r="Q2543" i="34"/>
  <c r="U2543" i="34"/>
  <c r="O2543" i="34"/>
  <c r="P2543" i="34"/>
  <c r="Q2492" i="34"/>
  <c r="Z2492" i="34"/>
  <c r="O2492" i="34"/>
  <c r="P2492" i="34"/>
  <c r="U2496" i="34"/>
  <c r="Z2496" i="34"/>
  <c r="O2496" i="34"/>
  <c r="Q2533" i="34"/>
  <c r="U2533" i="34"/>
  <c r="Z2533" i="34"/>
  <c r="P2533" i="34"/>
  <c r="Q2537" i="34"/>
  <c r="U2537" i="34"/>
  <c r="O2537" i="34"/>
  <c r="P2537" i="34"/>
  <c r="Q2541" i="34"/>
  <c r="Z2541" i="34"/>
  <c r="O2541" i="34"/>
  <c r="P2541" i="34"/>
  <c r="U2515" i="34"/>
  <c r="Z2515" i="34"/>
  <c r="O2515" i="34"/>
  <c r="Q2519" i="34"/>
  <c r="U2519" i="34"/>
  <c r="Z2519" i="34"/>
  <c r="P2519" i="34"/>
  <c r="Q2523" i="34"/>
  <c r="U2523" i="34"/>
  <c r="O2523" i="34"/>
  <c r="P2523" i="34"/>
  <c r="Q2527" i="34"/>
  <c r="Z2527" i="34"/>
  <c r="O2527" i="34"/>
  <c r="P2527" i="34"/>
  <c r="U2531" i="34"/>
  <c r="Z2531" i="34"/>
  <c r="O2531" i="34"/>
  <c r="Q2555" i="34"/>
  <c r="U2555" i="34"/>
  <c r="Z2555" i="34"/>
  <c r="O2555" i="34"/>
  <c r="P2555" i="34"/>
  <c r="O2404" i="34"/>
  <c r="P2404" i="34"/>
  <c r="Q2404" i="34"/>
  <c r="U2404" i="34"/>
  <c r="Z2404" i="34"/>
  <c r="U1019" i="34"/>
  <c r="Z1019" i="34"/>
  <c r="O1019" i="34"/>
  <c r="O2418" i="34"/>
  <c r="Q2418" i="34"/>
  <c r="U2418" i="34"/>
  <c r="P2418" i="34"/>
  <c r="Q84" i="34"/>
  <c r="U84" i="34"/>
  <c r="Z84" i="34"/>
  <c r="P84" i="34"/>
  <c r="R84" i="34"/>
  <c r="S84" i="34"/>
  <c r="O84" i="34"/>
  <c r="T84" i="34"/>
  <c r="Q78" i="34"/>
  <c r="U78" i="34"/>
  <c r="Z78" i="34"/>
  <c r="P78" i="34"/>
  <c r="R78" i="34"/>
  <c r="S78" i="34"/>
  <c r="O78" i="34"/>
  <c r="T78" i="34"/>
  <c r="O269" i="34"/>
  <c r="P269" i="34"/>
  <c r="Q269" i="34"/>
  <c r="U269" i="34"/>
  <c r="Z269" i="34"/>
  <c r="O1270" i="34"/>
  <c r="P1270" i="34"/>
  <c r="Q1270" i="34"/>
  <c r="U1270" i="34"/>
  <c r="Z1270" i="34"/>
  <c r="Q1626" i="34"/>
  <c r="U1626" i="34"/>
  <c r="Z1626" i="34"/>
  <c r="O1626" i="34"/>
  <c r="P1626" i="34"/>
  <c r="Q1637" i="34"/>
  <c r="U1637" i="34"/>
  <c r="Z1637" i="34"/>
  <c r="O1637" i="34"/>
  <c r="P1637" i="34"/>
  <c r="Q1641" i="34"/>
  <c r="U1641" i="34"/>
  <c r="Z1641" i="34"/>
  <c r="O1641" i="34"/>
  <c r="P1641" i="34"/>
  <c r="Q2111" i="34"/>
  <c r="U2111" i="34"/>
  <c r="Z2111" i="34"/>
  <c r="O2111" i="34"/>
  <c r="P2111" i="34"/>
  <c r="Q2143" i="34"/>
  <c r="U2143" i="34"/>
  <c r="Z2143" i="34"/>
  <c r="O2143" i="34"/>
  <c r="P2143" i="34"/>
  <c r="O2416" i="34"/>
  <c r="Q2416" i="34"/>
  <c r="U2416" i="34"/>
  <c r="Z2416" i="34"/>
  <c r="P2416" i="34"/>
  <c r="Q2465" i="34"/>
  <c r="U2465" i="34"/>
  <c r="Z2465" i="34"/>
  <c r="O2465" i="34"/>
  <c r="P2465" i="34"/>
  <c r="Q1542" i="34"/>
  <c r="U1542" i="34"/>
  <c r="Z1542" i="34"/>
  <c r="O1542" i="34"/>
  <c r="P1542" i="34"/>
  <c r="Q2572" i="34"/>
  <c r="U2572" i="34"/>
  <c r="Z2572" i="34"/>
  <c r="O2572" i="34"/>
  <c r="P2572" i="34"/>
  <c r="P1325" i="34"/>
  <c r="Q1325" i="34"/>
  <c r="U1325" i="34"/>
  <c r="Z1325" i="34"/>
  <c r="O1325" i="34"/>
  <c r="Q1378" i="34"/>
  <c r="U1378" i="34"/>
  <c r="Z1378" i="34"/>
  <c r="O1378" i="34"/>
  <c r="P1378" i="34"/>
  <c r="Q949" i="34"/>
  <c r="U949" i="34"/>
  <c r="Z949" i="34"/>
  <c r="O949" i="34"/>
  <c r="P949" i="34"/>
  <c r="A2103" i="34"/>
  <c r="Q2103" i="34"/>
  <c r="U2103" i="34"/>
  <c r="Z2103" i="34"/>
  <c r="O2103" i="34"/>
  <c r="P2103" i="34"/>
  <c r="Q1087" i="34"/>
  <c r="U1087" i="34"/>
  <c r="Z1087" i="34"/>
  <c r="O1087" i="34"/>
  <c r="P1087" i="34"/>
  <c r="Q2120" i="34"/>
  <c r="U2120" i="34"/>
  <c r="Z2120" i="34"/>
  <c r="P2120" i="34"/>
  <c r="O2120" i="34"/>
  <c r="Q2446" i="34"/>
  <c r="U2446" i="34"/>
  <c r="Z2446" i="34"/>
  <c r="O2446" i="34"/>
  <c r="P2446" i="34"/>
  <c r="S86" i="34"/>
  <c r="T86" i="34"/>
  <c r="R86" i="34"/>
  <c r="T73" i="34"/>
  <c r="R73" i="34"/>
  <c r="S73" i="34"/>
  <c r="O2086" i="34"/>
  <c r="U2281" i="34"/>
  <c r="P2273" i="34"/>
  <c r="P2225" i="34"/>
  <c r="Q2185" i="34"/>
  <c r="P1798" i="34"/>
  <c r="O1754" i="34"/>
  <c r="Z1722" i="34"/>
  <c r="P1718" i="34"/>
  <c r="P1678" i="34"/>
  <c r="Q1160" i="34"/>
  <c r="U1160" i="34"/>
  <c r="Q1150" i="34"/>
  <c r="Q990" i="34"/>
  <c r="Z990" i="34"/>
  <c r="P990" i="34"/>
  <c r="U1070" i="34"/>
  <c r="Z1070" i="34"/>
  <c r="O1070" i="34"/>
  <c r="Q749" i="34"/>
  <c r="U749" i="34"/>
  <c r="Z749" i="34"/>
  <c r="O749" i="34"/>
  <c r="P749" i="34"/>
  <c r="O281" i="34"/>
  <c r="P281" i="34"/>
  <c r="Q281" i="34"/>
  <c r="U281" i="34"/>
  <c r="Z281" i="34"/>
  <c r="Q674" i="34"/>
  <c r="U674" i="34"/>
  <c r="Z674" i="34"/>
  <c r="P674" i="34"/>
  <c r="O674" i="34"/>
  <c r="O267" i="34"/>
  <c r="P267" i="34"/>
  <c r="Q267" i="34"/>
  <c r="U267" i="34"/>
  <c r="Z267" i="34"/>
  <c r="O248" i="34"/>
  <c r="P248" i="34"/>
  <c r="Q248" i="34"/>
  <c r="U248" i="34"/>
  <c r="Z248" i="34"/>
  <c r="U262" i="34"/>
  <c r="Z262" i="34"/>
  <c r="R69" i="34"/>
  <c r="O69" i="34"/>
  <c r="S69" i="34"/>
  <c r="P69" i="34"/>
  <c r="T69" i="34"/>
  <c r="Q69" i="34"/>
  <c r="U69" i="34"/>
  <c r="Z69" i="34"/>
  <c r="Q1958" i="34"/>
  <c r="Q673" i="34"/>
  <c r="U673" i="34"/>
  <c r="Z673" i="34"/>
  <c r="P673" i="34"/>
  <c r="O673" i="34"/>
  <c r="O278" i="34"/>
  <c r="P278" i="34"/>
  <c r="Q278" i="34"/>
  <c r="U278" i="34"/>
  <c r="Z278" i="34"/>
  <c r="O254" i="34"/>
  <c r="P254" i="34"/>
  <c r="Q254" i="34"/>
  <c r="U254" i="34"/>
  <c r="Z254" i="34"/>
  <c r="Q669" i="34"/>
  <c r="U669" i="34"/>
  <c r="Z669" i="34"/>
  <c r="P669" i="34"/>
  <c r="O669" i="34"/>
  <c r="Q661" i="34"/>
  <c r="U661" i="34"/>
  <c r="Z661" i="34"/>
  <c r="P661" i="34"/>
  <c r="O661" i="34"/>
  <c r="Q655" i="34"/>
  <c r="U655" i="34"/>
  <c r="Z655" i="34"/>
  <c r="P655" i="34"/>
  <c r="O655" i="34"/>
  <c r="A650" i="34"/>
  <c r="Q650" i="34"/>
  <c r="U650" i="34"/>
  <c r="Z650" i="34"/>
  <c r="O650" i="34"/>
  <c r="P650" i="34"/>
  <c r="Q645" i="34"/>
  <c r="U645" i="34"/>
  <c r="Z645" i="34"/>
  <c r="P645" i="34"/>
  <c r="O645" i="34"/>
  <c r="S72" i="34"/>
  <c r="P72" i="34"/>
  <c r="T72" i="34"/>
  <c r="Z72" i="34"/>
  <c r="R72" i="34"/>
  <c r="U1193" i="34"/>
  <c r="O1186" i="34"/>
  <c r="P1183" i="34"/>
  <c r="U1183" i="34"/>
  <c r="Q1093" i="34"/>
  <c r="O1093" i="34"/>
  <c r="Q1089" i="34"/>
  <c r="Z1059" i="34"/>
  <c r="Q1009" i="34"/>
  <c r="A1004" i="34"/>
  <c r="P1004" i="34"/>
  <c r="Z999" i="34"/>
  <c r="U994" i="34"/>
  <c r="Q634" i="34"/>
  <c r="U634" i="34"/>
  <c r="Z634" i="34"/>
  <c r="O634" i="34"/>
  <c r="P634" i="34"/>
  <c r="P627" i="34"/>
  <c r="Q627" i="34"/>
  <c r="U627" i="34"/>
  <c r="Z627" i="34"/>
  <c r="O627" i="34"/>
  <c r="R101" i="34"/>
  <c r="O101" i="34"/>
  <c r="S101" i="34"/>
  <c r="P101" i="34"/>
  <c r="T101" i="34"/>
  <c r="Q101" i="34"/>
  <c r="U101" i="34"/>
  <c r="Z101" i="34"/>
  <c r="O258" i="34"/>
  <c r="P258" i="34"/>
  <c r="Q258" i="34"/>
  <c r="U258" i="34"/>
  <c r="Z258" i="34"/>
  <c r="R89" i="34"/>
  <c r="O89" i="34"/>
  <c r="S89" i="34"/>
  <c r="T89" i="34"/>
  <c r="U940" i="34"/>
  <c r="Z940" i="34"/>
  <c r="O940" i="34"/>
  <c r="Q878" i="34"/>
  <c r="U878" i="34"/>
  <c r="Z878" i="34"/>
  <c r="O878" i="34"/>
  <c r="P878" i="34"/>
  <c r="Q983" i="34"/>
  <c r="Z979" i="34"/>
  <c r="O979" i="34"/>
  <c r="U964" i="34"/>
  <c r="O972" i="34"/>
  <c r="Z1258" i="34"/>
  <c r="Z1254" i="34"/>
  <c r="P1242" i="34"/>
  <c r="Q243" i="34"/>
  <c r="U243" i="34"/>
  <c r="Z243" i="34"/>
  <c r="P243" i="34"/>
  <c r="O243" i="34"/>
  <c r="Q750" i="34"/>
  <c r="U750" i="34"/>
  <c r="Z750" i="34"/>
  <c r="P750" i="34"/>
  <c r="O750" i="34"/>
  <c r="O2019" i="34"/>
  <c r="Q2015" i="34"/>
  <c r="O2011" i="34"/>
  <c r="Q2298" i="34"/>
  <c r="O2298" i="34"/>
  <c r="P2298" i="34"/>
  <c r="U2308" i="34"/>
  <c r="P2308" i="34"/>
  <c r="Q2304" i="34"/>
  <c r="U2304" i="34"/>
  <c r="O2304" i="34"/>
  <c r="Q2300" i="34"/>
  <c r="U2300" i="34"/>
  <c r="O2300" i="34"/>
  <c r="P1835" i="34"/>
  <c r="U1835" i="34"/>
  <c r="O1835" i="34"/>
  <c r="U1839" i="34"/>
  <c r="Z1839" i="34"/>
  <c r="Q1843" i="34"/>
  <c r="U1843" i="34"/>
  <c r="Z1843" i="34"/>
  <c r="Q1847" i="34"/>
  <c r="U1847" i="34"/>
  <c r="O1847" i="34"/>
  <c r="O1269" i="34"/>
  <c r="U1269" i="34"/>
  <c r="Q2721" i="34"/>
  <c r="O2512" i="34"/>
  <c r="Z2646" i="34"/>
  <c r="Z2662" i="34"/>
  <c r="P2662" i="34"/>
  <c r="Z2694" i="34"/>
  <c r="O2579" i="34"/>
  <c r="P2595" i="34"/>
  <c r="U2619" i="34"/>
  <c r="O2639" i="34"/>
  <c r="P2489" i="34"/>
  <c r="A2548" i="34"/>
  <c r="P2429" i="34"/>
  <c r="P2544" i="34"/>
  <c r="O2493" i="34"/>
  <c r="P2534" i="34"/>
  <c r="A2538" i="34"/>
  <c r="U2542" i="34"/>
  <c r="Z2516" i="34"/>
  <c r="Z2520" i="34"/>
  <c r="U2524" i="34"/>
  <c r="U2532" i="34"/>
  <c r="Z2532" i="34"/>
  <c r="Q2556" i="34"/>
  <c r="U2556" i="34"/>
  <c r="Z2556" i="34"/>
  <c r="O2556" i="34"/>
  <c r="P2556" i="34"/>
  <c r="O1661" i="34"/>
  <c r="P1661" i="34"/>
  <c r="Q1661" i="34"/>
  <c r="U1661" i="34"/>
  <c r="Z1661" i="34"/>
  <c r="Q1984" i="34"/>
  <c r="U1984" i="34"/>
  <c r="Z1984" i="34"/>
  <c r="P1984" i="34"/>
  <c r="O1984" i="34"/>
  <c r="R96" i="34"/>
  <c r="O96" i="34"/>
  <c r="S96" i="34"/>
  <c r="P96" i="34"/>
  <c r="T96" i="34"/>
  <c r="Q96" i="34"/>
  <c r="U96" i="34"/>
  <c r="Z96" i="34"/>
  <c r="Q83" i="34"/>
  <c r="U83" i="34"/>
  <c r="Z83" i="34"/>
  <c r="R83" i="34"/>
  <c r="S83" i="34"/>
  <c r="O83" i="34"/>
  <c r="T83" i="34"/>
  <c r="P83" i="34"/>
  <c r="P77" i="34"/>
  <c r="Q77" i="34"/>
  <c r="U77" i="34"/>
  <c r="Z77" i="34"/>
  <c r="R77" i="34"/>
  <c r="S77" i="34"/>
  <c r="T77" i="34"/>
  <c r="O77" i="34"/>
  <c r="O1271" i="34"/>
  <c r="P1271" i="34"/>
  <c r="Q1271" i="34"/>
  <c r="U1271" i="34"/>
  <c r="Z1271" i="34"/>
  <c r="Q1627" i="34"/>
  <c r="U1627" i="34"/>
  <c r="Z1627" i="34"/>
  <c r="O1627" i="34"/>
  <c r="P1627" i="34"/>
  <c r="Q1638" i="34"/>
  <c r="U1638" i="34"/>
  <c r="Z1638" i="34"/>
  <c r="O1638" i="34"/>
  <c r="P1638" i="34"/>
  <c r="P1832" i="34"/>
  <c r="Q1832" i="34"/>
  <c r="U1832" i="34"/>
  <c r="Z1832" i="34"/>
  <c r="O1832" i="34"/>
  <c r="Q2112" i="34"/>
  <c r="U2112" i="34"/>
  <c r="Z2112" i="34"/>
  <c r="P2112" i="34"/>
  <c r="O2112" i="34"/>
  <c r="Q2153" i="34"/>
  <c r="U2153" i="34"/>
  <c r="Z2153" i="34"/>
  <c r="O2153" i="34"/>
  <c r="P2153" i="34"/>
  <c r="Q2449" i="34"/>
  <c r="U2449" i="34"/>
  <c r="Z2449" i="34"/>
  <c r="O2449" i="34"/>
  <c r="P2449" i="34"/>
  <c r="Q2466" i="34"/>
  <c r="U2466" i="34"/>
  <c r="Z2466" i="34"/>
  <c r="O2466" i="34"/>
  <c r="P2466" i="34"/>
  <c r="Q1628" i="34"/>
  <c r="U1628" i="34"/>
  <c r="Z1628" i="34"/>
  <c r="P1628" i="34"/>
  <c r="O1628" i="34"/>
  <c r="Q2296" i="34"/>
  <c r="U2296" i="34"/>
  <c r="Z2296" i="34"/>
  <c r="P2296" i="34"/>
  <c r="O2296" i="34"/>
  <c r="Q1344" i="34"/>
  <c r="U1344" i="34"/>
  <c r="Z1344" i="34"/>
  <c r="P1344" i="34"/>
  <c r="O1344" i="34"/>
  <c r="Q2323" i="34"/>
  <c r="U2323" i="34"/>
  <c r="Z2323" i="34"/>
  <c r="O2323" i="34"/>
  <c r="P2323" i="34"/>
  <c r="Q2147" i="34"/>
  <c r="U2147" i="34"/>
  <c r="Z2147" i="34"/>
  <c r="O2147" i="34"/>
  <c r="P2147" i="34"/>
  <c r="Q2462" i="34"/>
  <c r="U2462" i="34"/>
  <c r="Z2462" i="34"/>
  <c r="O2462" i="34"/>
  <c r="P2462" i="34"/>
  <c r="Q2447" i="34"/>
  <c r="U2447" i="34"/>
  <c r="Z2447" i="34"/>
  <c r="P2447" i="34"/>
  <c r="O2447" i="34"/>
  <c r="P2131" i="34"/>
  <c r="R100" i="34"/>
  <c r="S100" i="34"/>
  <c r="T100" i="34"/>
  <c r="A2509" i="34"/>
  <c r="A2712" i="34"/>
  <c r="A2405" i="34"/>
  <c r="A1973" i="34"/>
  <c r="Z1975" i="34"/>
  <c r="O1971" i="34"/>
  <c r="U1967" i="34"/>
  <c r="Z2081" i="34"/>
  <c r="U2077" i="34"/>
  <c r="Z2280" i="34"/>
  <c r="Q2272" i="34"/>
  <c r="Q2268" i="34"/>
  <c r="Z2264" i="34"/>
  <c r="P2256" i="34"/>
  <c r="P2252" i="34"/>
  <c r="O2252" i="34"/>
  <c r="U2240" i="34"/>
  <c r="O2236" i="34"/>
  <c r="Q2228" i="34"/>
  <c r="O2224" i="34"/>
  <c r="Q2212" i="34"/>
  <c r="U2212" i="34"/>
  <c r="U2204" i="34"/>
  <c r="O2204" i="34"/>
  <c r="Z2200" i="34"/>
  <c r="P2192" i="34"/>
  <c r="O2192" i="34"/>
  <c r="Z2184" i="34"/>
  <c r="Z2180" i="34"/>
  <c r="O2176" i="34"/>
  <c r="Q2172" i="34"/>
  <c r="A2164" i="34"/>
  <c r="O2164" i="34"/>
  <c r="Q2160" i="34"/>
  <c r="Q1797" i="34"/>
  <c r="O1797" i="34"/>
  <c r="P1789" i="34"/>
  <c r="U1785" i="34"/>
  <c r="Q1781" i="34"/>
  <c r="P1777" i="34"/>
  <c r="P1769" i="34"/>
  <c r="Q1769" i="34"/>
  <c r="O1765" i="34"/>
  <c r="P1757" i="34"/>
  <c r="U1757" i="34"/>
  <c r="Z1753" i="34"/>
  <c r="P1745" i="34"/>
  <c r="P1741" i="34"/>
  <c r="Q1741" i="34"/>
  <c r="O1733" i="34"/>
  <c r="Q1733" i="34"/>
  <c r="U1733" i="34"/>
  <c r="U1729" i="34"/>
  <c r="P1725" i="34"/>
  <c r="Z1725" i="34"/>
  <c r="U1721" i="34"/>
  <c r="P1717" i="34"/>
  <c r="Q1717" i="34"/>
  <c r="Q1713" i="34"/>
  <c r="Z1713" i="34"/>
  <c r="P1709" i="34"/>
  <c r="Q1705" i="34"/>
  <c r="U1705" i="34"/>
  <c r="Q1701" i="34"/>
  <c r="O1697" i="34"/>
  <c r="Z1697" i="34"/>
  <c r="O1693" i="34"/>
  <c r="O1689" i="34"/>
  <c r="U1689" i="34"/>
  <c r="Z1689" i="34"/>
  <c r="A1681" i="34"/>
  <c r="O1681" i="34"/>
  <c r="Z1681" i="34"/>
  <c r="U1677" i="34"/>
  <c r="Q746" i="34"/>
  <c r="U746" i="34"/>
  <c r="Z746" i="34"/>
  <c r="P746" i="34"/>
  <c r="O746" i="34"/>
  <c r="U637" i="34"/>
  <c r="Z637" i="34"/>
  <c r="O637" i="34"/>
  <c r="O265" i="34"/>
  <c r="P265" i="34"/>
  <c r="Q265" i="34"/>
  <c r="U265" i="34"/>
  <c r="Z265" i="34"/>
  <c r="Q246" i="34"/>
  <c r="O246" i="34"/>
  <c r="P246" i="34"/>
  <c r="U246" i="34"/>
  <c r="Z246" i="34"/>
  <c r="Q245" i="34"/>
  <c r="U245" i="34"/>
  <c r="Z245" i="34"/>
  <c r="O245" i="34"/>
  <c r="P245" i="34"/>
  <c r="R68" i="34"/>
  <c r="O68" i="34"/>
  <c r="S68" i="34"/>
  <c r="P68" i="34"/>
  <c r="T68" i="34"/>
  <c r="Q68" i="34"/>
  <c r="U68" i="34"/>
  <c r="Z68" i="34"/>
  <c r="O1272" i="34"/>
  <c r="P1272" i="34"/>
  <c r="Z2021" i="34"/>
  <c r="P2021" i="34"/>
  <c r="Q1230" i="34"/>
  <c r="Q1105" i="34"/>
  <c r="Z1105" i="34"/>
  <c r="Z1085" i="34"/>
  <c r="U1077" i="34"/>
  <c r="P1077" i="34"/>
  <c r="U1068" i="34"/>
  <c r="U1017" i="34"/>
  <c r="O1017" i="34"/>
  <c r="P1017" i="34"/>
  <c r="P948" i="34"/>
  <c r="Z942" i="34"/>
  <c r="Q672" i="34"/>
  <c r="U672" i="34"/>
  <c r="Z672" i="34"/>
  <c r="P672" i="34"/>
  <c r="O672" i="34"/>
  <c r="O277" i="34"/>
  <c r="P277" i="34"/>
  <c r="Q277" i="34"/>
  <c r="U277" i="34"/>
  <c r="Z277" i="34"/>
  <c r="R97" i="34"/>
  <c r="O97" i="34"/>
  <c r="S97" i="34"/>
  <c r="P97" i="34"/>
  <c r="T97" i="34"/>
  <c r="Q97" i="34"/>
  <c r="Z97" i="34"/>
  <c r="Q668" i="34"/>
  <c r="U668" i="34"/>
  <c r="Z668" i="34"/>
  <c r="P668" i="34"/>
  <c r="O668" i="34"/>
  <c r="Q663" i="34"/>
  <c r="U663" i="34"/>
  <c r="Z663" i="34"/>
  <c r="P663" i="34"/>
  <c r="O663" i="34"/>
  <c r="A659" i="34"/>
  <c r="Q659" i="34"/>
  <c r="U659" i="34"/>
  <c r="Z659" i="34"/>
  <c r="P659" i="34"/>
  <c r="O659" i="34"/>
  <c r="Q654" i="34"/>
  <c r="Z654" i="34"/>
  <c r="O654" i="34"/>
  <c r="P654" i="34"/>
  <c r="Q649" i="34"/>
  <c r="P649" i="34"/>
  <c r="U649" i="34"/>
  <c r="Z649" i="34"/>
  <c r="O649" i="34"/>
  <c r="R71" i="34"/>
  <c r="O71" i="34"/>
  <c r="S71" i="34"/>
  <c r="P71" i="34"/>
  <c r="T71" i="34"/>
  <c r="Q71" i="34"/>
  <c r="U71" i="34"/>
  <c r="Z71" i="34"/>
  <c r="Q1185" i="34"/>
  <c r="O1058" i="34"/>
  <c r="A600" i="34"/>
  <c r="P600" i="34"/>
  <c r="Q600" i="34"/>
  <c r="U600" i="34"/>
  <c r="Z600" i="34"/>
  <c r="O600" i="34"/>
  <c r="R95" i="34"/>
  <c r="O95" i="34"/>
  <c r="S95" i="34"/>
  <c r="P95" i="34"/>
  <c r="T95" i="34"/>
  <c r="Q95" i="34"/>
  <c r="U95" i="34"/>
  <c r="Z95" i="34"/>
  <c r="R93" i="34"/>
  <c r="O93" i="34"/>
  <c r="S93" i="34"/>
  <c r="P93" i="34"/>
  <c r="T93" i="34"/>
  <c r="Q93" i="34"/>
  <c r="U93" i="34"/>
  <c r="Z93" i="34"/>
  <c r="Q85" i="34"/>
  <c r="U85" i="34"/>
  <c r="Z85" i="34"/>
  <c r="O85" i="34"/>
  <c r="T85" i="34"/>
  <c r="P85" i="34"/>
  <c r="R85" i="34"/>
  <c r="S85" i="34"/>
  <c r="Q1198" i="34"/>
  <c r="A879" i="34"/>
  <c r="Q879" i="34"/>
  <c r="U879" i="34"/>
  <c r="Z879" i="34"/>
  <c r="O879" i="34"/>
  <c r="P879" i="34"/>
  <c r="Q985" i="34"/>
  <c r="O985" i="34"/>
  <c r="P985" i="34"/>
  <c r="U984" i="34"/>
  <c r="O984" i="34"/>
  <c r="A976" i="34"/>
  <c r="Q976" i="34"/>
  <c r="O976" i="34"/>
  <c r="P976" i="34"/>
  <c r="Q980" i="34"/>
  <c r="O980" i="34"/>
  <c r="P980" i="34"/>
  <c r="U961" i="34"/>
  <c r="O961" i="34"/>
  <c r="Q965" i="34"/>
  <c r="U965" i="34"/>
  <c r="P965" i="34"/>
  <c r="Q969" i="34"/>
  <c r="U969" i="34"/>
  <c r="P969" i="34"/>
  <c r="O1261" i="34"/>
  <c r="Q1261" i="34"/>
  <c r="Z1261" i="34"/>
  <c r="P1259" i="34"/>
  <c r="Q1259" i="34"/>
  <c r="A1251" i="34"/>
  <c r="O1251" i="34"/>
  <c r="P1251" i="34"/>
  <c r="Z1251" i="34"/>
  <c r="O1255" i="34"/>
  <c r="Q1255" i="34"/>
  <c r="Z1255" i="34"/>
  <c r="P1235" i="34"/>
  <c r="Q1235" i="34"/>
  <c r="O1239" i="34"/>
  <c r="P1239" i="34"/>
  <c r="Q1239" i="34"/>
  <c r="O1243" i="34"/>
  <c r="P1243" i="34"/>
  <c r="U1243" i="34"/>
  <c r="O1247" i="34"/>
  <c r="Q1247" i="34"/>
  <c r="U1247" i="34"/>
  <c r="Q754" i="34"/>
  <c r="U754" i="34"/>
  <c r="Z754" i="34"/>
  <c r="O754" i="34"/>
  <c r="U1082" i="34"/>
  <c r="P1222" i="34"/>
  <c r="Q752" i="34"/>
  <c r="U752" i="34"/>
  <c r="Z752" i="34"/>
  <c r="O752" i="34"/>
  <c r="P752" i="34"/>
  <c r="U2095" i="34"/>
  <c r="Q2008" i="34"/>
  <c r="P2008" i="34"/>
  <c r="Q2020" i="34"/>
  <c r="Q2016" i="34"/>
  <c r="U2016" i="34"/>
  <c r="Z2016" i="34"/>
  <c r="P2012" i="34"/>
  <c r="Q2307" i="34"/>
  <c r="U2303" i="34"/>
  <c r="Q1836" i="34"/>
  <c r="U1836" i="34"/>
  <c r="Q1653" i="34"/>
  <c r="Z950" i="34"/>
  <c r="P950" i="34"/>
  <c r="Z2710" i="34"/>
  <c r="Z2714" i="34"/>
  <c r="O2714" i="34"/>
  <c r="Q2722" i="34"/>
  <c r="O2722" i="34"/>
  <c r="P2722" i="34"/>
  <c r="P1619" i="34"/>
  <c r="U2478" i="34"/>
  <c r="O2436" i="34"/>
  <c r="P2436" i="34"/>
  <c r="U2506" i="34"/>
  <c r="P2506" i="34"/>
  <c r="P2476" i="34"/>
  <c r="U2136" i="34"/>
  <c r="Z2136" i="34"/>
  <c r="Q2401" i="34"/>
  <c r="O2407" i="34"/>
  <c r="Z2407" i="34"/>
  <c r="Z2472" i="34"/>
  <c r="U2486" i="34"/>
  <c r="Z2486" i="34"/>
  <c r="Z2460" i="34"/>
  <c r="P2460" i="34"/>
  <c r="U2441" i="34"/>
  <c r="Z2451" i="34"/>
  <c r="P2451" i="34"/>
  <c r="Z2498" i="34"/>
  <c r="Q2560" i="34"/>
  <c r="P2560" i="34"/>
  <c r="Q2566" i="34"/>
  <c r="Q2570" i="34"/>
  <c r="P2570" i="34"/>
  <c r="O2570" i="34"/>
  <c r="Q2651" i="34"/>
  <c r="U2651" i="34"/>
  <c r="Q2655" i="34"/>
  <c r="P2655" i="34"/>
  <c r="Z2659" i="34"/>
  <c r="P2659" i="34"/>
  <c r="P2663" i="34"/>
  <c r="Q2667" i="34"/>
  <c r="U2667" i="34"/>
  <c r="Z2671" i="34"/>
  <c r="P2671" i="34"/>
  <c r="Z2675" i="34"/>
  <c r="U2679" i="34"/>
  <c r="Q2683" i="34"/>
  <c r="U2683" i="34"/>
  <c r="Z2687" i="34"/>
  <c r="O2687" i="34"/>
  <c r="U2691" i="34"/>
  <c r="Q2695" i="34"/>
  <c r="U2695" i="34"/>
  <c r="Q2699" i="34"/>
  <c r="O2699" i="34"/>
  <c r="U2703" i="34"/>
  <c r="Z2703" i="34"/>
  <c r="O2707" i="34"/>
  <c r="Q2576" i="34"/>
  <c r="Z2576" i="34"/>
  <c r="Z2580" i="34"/>
  <c r="O2580" i="34"/>
  <c r="Z2584" i="34"/>
  <c r="U2588" i="34"/>
  <c r="P2588" i="34"/>
  <c r="Z2592" i="34"/>
  <c r="U2596" i="34"/>
  <c r="Z2596" i="34"/>
  <c r="P2596" i="34"/>
  <c r="O2600" i="34"/>
  <c r="U2604" i="34"/>
  <c r="O2604" i="34"/>
  <c r="Z2608" i="34"/>
  <c r="U2612" i="34"/>
  <c r="O2612" i="34"/>
  <c r="O2616" i="34"/>
  <c r="P2616" i="34"/>
  <c r="Z2620" i="34"/>
  <c r="Z2624" i="34"/>
  <c r="P2624" i="34"/>
  <c r="O2628" i="34"/>
  <c r="Q2632" i="34"/>
  <c r="P2632" i="34"/>
  <c r="U2636" i="34"/>
  <c r="U2640" i="34"/>
  <c r="P2640" i="34"/>
  <c r="Q2644" i="34"/>
  <c r="Q2550" i="34"/>
  <c r="Z2550" i="34"/>
  <c r="O2550" i="34"/>
  <c r="U2545" i="34"/>
  <c r="Z2545" i="34"/>
  <c r="Q2549" i="34"/>
  <c r="U2549" i="34"/>
  <c r="Z2549" i="34"/>
  <c r="O2426" i="34"/>
  <c r="Q2426" i="34"/>
  <c r="Z2426" i="34"/>
  <c r="O2430" i="34"/>
  <c r="U2430" i="34"/>
  <c r="Z2430" i="34"/>
  <c r="U2490" i="34"/>
  <c r="Z2490" i="34"/>
  <c r="O2490" i="34"/>
  <c r="U2494" i="34"/>
  <c r="Z2494" i="34"/>
  <c r="P2494" i="34"/>
  <c r="Q2421" i="34"/>
  <c r="U2421" i="34"/>
  <c r="Z2421" i="34"/>
  <c r="Q2535" i="34"/>
  <c r="U2535" i="34"/>
  <c r="Z2535" i="34"/>
  <c r="P2535" i="34"/>
  <c r="Q2539" i="34"/>
  <c r="U2539" i="34"/>
  <c r="O2539" i="34"/>
  <c r="P2539" i="34"/>
  <c r="Q2513" i="34"/>
  <c r="Z2513" i="34"/>
  <c r="O2513" i="34"/>
  <c r="P2513" i="34"/>
  <c r="U2517" i="34"/>
  <c r="Z2517" i="34"/>
  <c r="O2517" i="34"/>
  <c r="Q2521" i="34"/>
  <c r="U2521" i="34"/>
  <c r="Z2521" i="34"/>
  <c r="P2521" i="34"/>
  <c r="Q2525" i="34"/>
  <c r="U2525" i="34"/>
  <c r="O2525" i="34"/>
  <c r="P2525" i="34"/>
  <c r="Q2529" i="34"/>
  <c r="Z2529" i="34"/>
  <c r="O2529" i="34"/>
  <c r="P2529" i="34"/>
  <c r="U2553" i="34"/>
  <c r="Z2553" i="34"/>
  <c r="O2553" i="34"/>
  <c r="A2502" i="34"/>
  <c r="Q2502" i="34"/>
  <c r="U2502" i="34"/>
  <c r="Z2502" i="34"/>
  <c r="O2502" i="34"/>
  <c r="P2502" i="34"/>
  <c r="A2557" i="34"/>
  <c r="Q2557" i="34"/>
  <c r="U2557" i="34"/>
  <c r="Z2557" i="34"/>
  <c r="O2557" i="34"/>
  <c r="P2557" i="34"/>
  <c r="Q1985" i="34"/>
  <c r="U1985" i="34"/>
  <c r="Z1985" i="34"/>
  <c r="O1985" i="34"/>
  <c r="P1985" i="34"/>
  <c r="A88" i="34"/>
  <c r="R88" i="34"/>
  <c r="O88" i="34"/>
  <c r="S88" i="34"/>
  <c r="P88" i="34"/>
  <c r="T88" i="34"/>
  <c r="Q88" i="34"/>
  <c r="U88" i="34"/>
  <c r="Z88" i="34"/>
  <c r="Q80" i="34"/>
  <c r="U80" i="34"/>
  <c r="Z80" i="34"/>
  <c r="S80" i="34"/>
  <c r="O80" i="34"/>
  <c r="T80" i="34"/>
  <c r="P80" i="34"/>
  <c r="R80" i="34"/>
  <c r="P76" i="34"/>
  <c r="T76" i="34"/>
  <c r="Q76" i="34"/>
  <c r="U76" i="34"/>
  <c r="Z76" i="34"/>
  <c r="O76" i="34"/>
  <c r="R76" i="34"/>
  <c r="S76" i="34"/>
  <c r="Q955" i="34"/>
  <c r="U955" i="34"/>
  <c r="Z955" i="34"/>
  <c r="O955" i="34"/>
  <c r="P955" i="34"/>
  <c r="Q1624" i="34"/>
  <c r="U1624" i="34"/>
  <c r="Z1624" i="34"/>
  <c r="P1624" i="34"/>
  <c r="O1624" i="34"/>
  <c r="Q1635" i="34"/>
  <c r="U1635" i="34"/>
  <c r="Z1635" i="34"/>
  <c r="O1635" i="34"/>
  <c r="P1635" i="34"/>
  <c r="Q1639" i="34"/>
  <c r="U1639" i="34"/>
  <c r="Z1639" i="34"/>
  <c r="O1639" i="34"/>
  <c r="P1639" i="34"/>
  <c r="Q1964" i="34"/>
  <c r="U1964" i="34"/>
  <c r="Z1964" i="34"/>
  <c r="P1964" i="34"/>
  <c r="O1964" i="34"/>
  <c r="Q2113" i="34"/>
  <c r="U2113" i="34"/>
  <c r="Z2113" i="34"/>
  <c r="O2113" i="34"/>
  <c r="P2113" i="34"/>
  <c r="Q2154" i="34"/>
  <c r="U2154" i="34"/>
  <c r="Z2154" i="34"/>
  <c r="O2154" i="34"/>
  <c r="P2154" i="34"/>
  <c r="Q2463" i="34"/>
  <c r="U2463" i="34"/>
  <c r="Z2463" i="34"/>
  <c r="P2463" i="34"/>
  <c r="O2463" i="34"/>
  <c r="Q2467" i="34"/>
  <c r="U2467" i="34"/>
  <c r="Z2467" i="34"/>
  <c r="P2467" i="34"/>
  <c r="O2467" i="34"/>
  <c r="Q2469" i="34"/>
  <c r="U2469" i="34"/>
  <c r="Z2469" i="34"/>
  <c r="O2469" i="34"/>
  <c r="P2469" i="34"/>
  <c r="Q1349" i="34"/>
  <c r="U1349" i="34"/>
  <c r="Z1349" i="34"/>
  <c r="O1349" i="34"/>
  <c r="P1349" i="34"/>
  <c r="P1813" i="34"/>
  <c r="Q1813" i="34"/>
  <c r="U1813" i="34"/>
  <c r="Z1813" i="34"/>
  <c r="O1813" i="34"/>
  <c r="A2293" i="34"/>
  <c r="Q2293" i="34"/>
  <c r="U2293" i="34"/>
  <c r="Z2293" i="34"/>
  <c r="O2293" i="34"/>
  <c r="P2293" i="34"/>
  <c r="A944" i="34"/>
  <c r="Q944" i="34"/>
  <c r="U944" i="34"/>
  <c r="Z944" i="34"/>
  <c r="O944" i="34"/>
  <c r="P944" i="34"/>
  <c r="Q2448" i="34"/>
  <c r="U2448" i="34"/>
  <c r="Z2448" i="34"/>
  <c r="O2448" i="34"/>
  <c r="P2448" i="34"/>
  <c r="A2490" i="34"/>
  <c r="A2513" i="34"/>
  <c r="A2517" i="34"/>
  <c r="A2556" i="34"/>
  <c r="A1661" i="34"/>
  <c r="A2268" i="34"/>
  <c r="A2256" i="34"/>
  <c r="A2248" i="34"/>
  <c r="A2204" i="34"/>
  <c r="A2184" i="34"/>
  <c r="A2156" i="34"/>
  <c r="A1773" i="34"/>
  <c r="A1737" i="34"/>
  <c r="A1733" i="34"/>
  <c r="A1685" i="34"/>
  <c r="A746" i="34"/>
  <c r="A637" i="34"/>
  <c r="A246" i="34"/>
  <c r="A245" i="34"/>
  <c r="A68" i="34"/>
  <c r="A1272" i="34"/>
  <c r="A1068" i="34"/>
  <c r="A1017" i="34"/>
  <c r="A672" i="34"/>
  <c r="A277" i="34"/>
  <c r="A97" i="34"/>
  <c r="A668" i="34"/>
  <c r="A663" i="34"/>
  <c r="A655" i="34"/>
  <c r="A645" i="34"/>
  <c r="A1183" i="34"/>
  <c r="A1177" i="34"/>
  <c r="A1089" i="34"/>
  <c r="A999" i="34"/>
  <c r="A634" i="34"/>
  <c r="A597" i="34"/>
  <c r="A272" i="34"/>
  <c r="A941" i="34"/>
  <c r="A353" i="34"/>
  <c r="A876" i="34"/>
  <c r="A99" i="34"/>
  <c r="A1161" i="34"/>
  <c r="A2297" i="34"/>
  <c r="A2708" i="34"/>
  <c r="A1655" i="34"/>
  <c r="A2437" i="34"/>
  <c r="A2483" i="34"/>
  <c r="A2461" i="34"/>
  <c r="A2442" i="34"/>
  <c r="A1628" i="34"/>
  <c r="A749" i="34"/>
  <c r="A646" i="34"/>
  <c r="A1006" i="34"/>
  <c r="A956" i="34"/>
  <c r="A1260" i="34"/>
  <c r="A2017" i="34"/>
  <c r="A2711" i="34"/>
  <c r="A2486" i="34"/>
  <c r="A2566" i="34"/>
  <c r="A2612" i="34"/>
  <c r="A1984" i="34"/>
  <c r="A2472" i="34"/>
  <c r="A657" i="34"/>
  <c r="A2648" i="34"/>
  <c r="A2680" i="34"/>
  <c r="A1985" i="34"/>
  <c r="A988" i="34"/>
  <c r="A1771" i="34"/>
  <c r="A1969" i="34"/>
  <c r="A2083" i="34"/>
  <c r="A2075" i="34"/>
  <c r="A2282" i="34"/>
  <c r="A2274" i="34"/>
  <c r="A2270" i="34"/>
  <c r="A2266" i="34"/>
  <c r="A2258" i="34"/>
  <c r="A2250" i="34"/>
  <c r="A2246" i="34"/>
  <c r="A2238" i="34"/>
  <c r="A2230" i="34"/>
  <c r="A2226" i="34"/>
  <c r="A2218" i="34"/>
  <c r="A2214" i="34"/>
  <c r="A2210" i="34"/>
  <c r="A2198" i="34"/>
  <c r="A2194" i="34"/>
  <c r="A2190" i="34"/>
  <c r="A2182" i="34"/>
  <c r="A2178" i="34"/>
  <c r="A2174" i="34"/>
  <c r="A2166" i="34"/>
  <c r="A2158" i="34"/>
  <c r="A1799" i="34"/>
  <c r="A1791" i="34"/>
  <c r="A1783" i="34"/>
  <c r="A1779" i="34"/>
  <c r="A1767" i="34"/>
  <c r="A1763" i="34"/>
  <c r="A1759" i="34"/>
  <c r="A1747" i="34"/>
  <c r="A1743" i="34"/>
  <c r="A1739" i="34"/>
  <c r="A1727" i="34"/>
  <c r="A1723" i="34"/>
  <c r="A1719" i="34"/>
  <c r="A1711" i="34"/>
  <c r="A1707" i="34"/>
  <c r="A1703" i="34"/>
  <c r="A1695" i="34"/>
  <c r="A1691" i="34"/>
  <c r="A1687" i="34"/>
  <c r="A1679" i="34"/>
  <c r="A1153" i="34"/>
  <c r="A1148" i="34"/>
  <c r="A834" i="34"/>
  <c r="A640" i="34"/>
  <c r="A675" i="34"/>
  <c r="A105" i="34"/>
  <c r="A1220" i="34"/>
  <c r="A992" i="34"/>
  <c r="A1620" i="34"/>
  <c r="A1228" i="34"/>
  <c r="A1102" i="34"/>
  <c r="A1075" i="34"/>
  <c r="A945" i="34"/>
  <c r="A938" i="34"/>
  <c r="A662" i="34"/>
  <c r="A653" i="34"/>
  <c r="A647" i="34"/>
  <c r="A70" i="34"/>
  <c r="A1062" i="34"/>
  <c r="A1056" i="34"/>
  <c r="A95" i="34"/>
  <c r="A93" i="34"/>
  <c r="A85" i="34"/>
  <c r="A961" i="34"/>
  <c r="A754" i="34"/>
  <c r="A1714" i="34"/>
  <c r="A990" i="34"/>
  <c r="A281" i="34"/>
  <c r="A674" i="34"/>
  <c r="A262" i="34"/>
  <c r="A1060" i="34"/>
  <c r="A631" i="34"/>
  <c r="A273" i="34"/>
  <c r="A1072" i="34"/>
  <c r="A875" i="34"/>
  <c r="A981" i="34"/>
  <c r="A977" i="34"/>
  <c r="A962" i="34"/>
  <c r="A970" i="34"/>
  <c r="A1262" i="34"/>
  <c r="A1244" i="34"/>
  <c r="A1841" i="34"/>
  <c r="A1845" i="34"/>
  <c r="A1267" i="34"/>
  <c r="A2477" i="34"/>
  <c r="A2441" i="34"/>
  <c r="A2451" i="34"/>
  <c r="A2560" i="34"/>
  <c r="A2675" i="34"/>
  <c r="A2683" i="34"/>
  <c r="A2699" i="34"/>
  <c r="A2580" i="34"/>
  <c r="A2604" i="34"/>
  <c r="A2608" i="34"/>
  <c r="A2628" i="34"/>
  <c r="A2632" i="34"/>
  <c r="A2644" i="34"/>
  <c r="A2549" i="34"/>
  <c r="A2430" i="34"/>
  <c r="A2535" i="34"/>
  <c r="A2539" i="34"/>
  <c r="A2521" i="34"/>
  <c r="A1344" i="34"/>
  <c r="A2323" i="34"/>
  <c r="A599" i="34"/>
  <c r="A2404" i="34"/>
  <c r="A2570" i="34"/>
  <c r="A1160" i="34"/>
  <c r="A2273" i="34"/>
  <c r="A1694" i="34"/>
  <c r="A1070" i="34"/>
  <c r="A1224" i="34"/>
  <c r="A673" i="34"/>
  <c r="A669" i="34"/>
  <c r="A1090" i="34"/>
  <c r="A995" i="34"/>
  <c r="A94" i="34"/>
  <c r="A973" i="34"/>
  <c r="A958" i="34"/>
  <c r="A966" i="34"/>
  <c r="A1256" i="34"/>
  <c r="A2119" i="34"/>
  <c r="A2009" i="34"/>
  <c r="A2310" i="34"/>
  <c r="A2302" i="34"/>
  <c r="A2137" i="34"/>
  <c r="A2687" i="34"/>
  <c r="A2545" i="34"/>
  <c r="A2426" i="34"/>
  <c r="A2529" i="34"/>
  <c r="A2462" i="34"/>
  <c r="A2528" i="34"/>
  <c r="A2418" i="34"/>
  <c r="A69" i="34"/>
  <c r="A1730" i="34"/>
  <c r="A2584" i="34"/>
  <c r="A2401" i="34"/>
  <c r="A2723" i="34"/>
  <c r="A2550" i="34"/>
  <c r="A1236" i="34"/>
  <c r="A2555" i="34"/>
  <c r="A1019" i="34"/>
  <c r="A2572" i="34"/>
  <c r="A1813" i="34"/>
  <c r="A278" i="34"/>
  <c r="A265" i="34"/>
  <c r="A261" i="34"/>
  <c r="A280" i="34"/>
  <c r="A254" i="34"/>
  <c r="A257" i="34"/>
  <c r="A274" i="34"/>
  <c r="A248" i="34"/>
  <c r="A247" i="34"/>
  <c r="A72" i="34"/>
  <c r="A76" i="34"/>
  <c r="J38" i="55"/>
  <c r="J72" i="55"/>
  <c r="J24" i="55"/>
  <c r="A96" i="34"/>
  <c r="J143" i="55"/>
  <c r="A91" i="34"/>
  <c r="A83" i="34"/>
  <c r="C40" i="57"/>
  <c r="I16" i="57"/>
  <c r="F14" i="57"/>
  <c r="C36" i="57"/>
  <c r="G40" i="57"/>
  <c r="J130" i="55"/>
  <c r="J64" i="55"/>
  <c r="F16" i="57"/>
  <c r="J146" i="55"/>
  <c r="C35" i="57"/>
  <c r="J299" i="55"/>
  <c r="J21" i="55"/>
  <c r="A75" i="34"/>
  <c r="A79" i="34"/>
  <c r="A78" i="34"/>
  <c r="A71" i="34"/>
  <c r="A2004" i="34"/>
  <c r="A1358" i="34"/>
  <c r="A1384" i="34"/>
  <c r="A1067" i="34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A33" i="57" s="1"/>
  <c r="E36" i="57"/>
  <c r="D26" i="57"/>
  <c r="C29" i="57"/>
  <c r="F32" i="57"/>
  <c r="D35" i="57"/>
  <c r="K35" i="57" s="1"/>
  <c r="D38" i="57"/>
  <c r="K38" i="57" s="1"/>
  <c r="F27" i="57"/>
  <c r="B31" i="57"/>
  <c r="A31" i="57" s="1"/>
  <c r="C34" i="57"/>
  <c r="F37" i="57"/>
  <c r="F26" i="57"/>
  <c r="B30" i="57"/>
  <c r="A30" i="57" s="1"/>
  <c r="E33" i="57"/>
  <c r="D36" i="57"/>
  <c r="K36" i="57" s="1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K39" i="57" s="1"/>
  <c r="E44" i="57"/>
  <c r="D42" i="57"/>
  <c r="L42" i="57" s="1"/>
  <c r="F25" i="57"/>
  <c r="H25" i="57" s="1"/>
  <c r="C30" i="57"/>
  <c r="E34" i="57"/>
  <c r="C25" i="57"/>
  <c r="D30" i="57"/>
  <c r="B34" i="57"/>
  <c r="A34" i="57" s="1"/>
  <c r="E37" i="57"/>
  <c r="C28" i="57"/>
  <c r="C32" i="57"/>
  <c r="B37" i="57"/>
  <c r="A37" i="57" s="1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J33" i="57" s="1"/>
  <c r="E27" i="57"/>
  <c r="B32" i="57"/>
  <c r="A32" i="57" s="1"/>
  <c r="F36" i="57"/>
  <c r="D29" i="57"/>
  <c r="L29" i="57" s="1"/>
  <c r="E35" i="57"/>
  <c r="B26" i="57"/>
  <c r="D32" i="57"/>
  <c r="K32" i="57" s="1"/>
  <c r="B38" i="57"/>
  <c r="A38" i="57" s="1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A29" i="57" s="1"/>
  <c r="D37" i="57"/>
  <c r="K37" i="57" s="1"/>
  <c r="E31" i="57"/>
  <c r="D25" i="57"/>
  <c r="F31" i="57"/>
  <c r="H31" i="57" s="1"/>
  <c r="E25" i="57"/>
  <c r="D34" i="57"/>
  <c r="L34" i="57" s="1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A39" i="57" s="1"/>
  <c r="C39" i="57"/>
  <c r="F41" i="57"/>
  <c r="F44" i="57"/>
  <c r="D31" i="57"/>
  <c r="K31" i="57" s="1"/>
  <c r="C38" i="57"/>
  <c r="C33" i="57"/>
  <c r="E26" i="57"/>
  <c r="D33" i="57"/>
  <c r="K33" i="57" s="1"/>
  <c r="D28" i="57"/>
  <c r="L28" i="57" s="1"/>
  <c r="B35" i="57"/>
  <c r="A35" i="57" s="1"/>
  <c r="D22" i="57"/>
  <c r="E19" i="57"/>
  <c r="B20" i="57"/>
  <c r="C17" i="57"/>
  <c r="C19" i="57"/>
  <c r="I36" i="57"/>
  <c r="G33" i="57"/>
  <c r="I29" i="57"/>
  <c r="D44" i="57"/>
  <c r="D27" i="57"/>
  <c r="K27" i="57" s="1"/>
  <c r="F28" i="57"/>
  <c r="E30" i="57"/>
  <c r="F30" i="57"/>
  <c r="H30" i="57" s="1"/>
  <c r="F21" i="57"/>
  <c r="B14" i="57"/>
  <c r="A14" i="57" s="1"/>
  <c r="F42" i="57"/>
  <c r="J42" i="57" s="1"/>
  <c r="I40" i="57"/>
  <c r="G34" i="57"/>
  <c r="G38" i="57"/>
  <c r="E41" i="57"/>
  <c r="E32" i="57"/>
  <c r="B36" i="57"/>
  <c r="A36" i="57" s="1"/>
  <c r="E29" i="57"/>
  <c r="E15" i="57"/>
  <c r="F19" i="57"/>
  <c r="H19" i="57" s="1"/>
  <c r="C23" i="57"/>
  <c r="G110" i="60"/>
  <c r="F38" i="57"/>
  <c r="B27" i="57"/>
  <c r="A27" i="57" s="1"/>
  <c r="B25" i="57"/>
  <c r="F39" i="57"/>
  <c r="E101" i="60"/>
  <c r="J101" i="60"/>
  <c r="E90" i="60"/>
  <c r="G71" i="60"/>
  <c r="G59" i="60"/>
  <c r="F63" i="60"/>
  <c r="J63" i="60"/>
  <c r="G39" i="57"/>
  <c r="H182" i="60"/>
  <c r="J182" i="60"/>
  <c r="H178" i="60"/>
  <c r="J178" i="60"/>
  <c r="A1149" i="34"/>
  <c r="A984" i="34"/>
  <c r="A980" i="34"/>
  <c r="A965" i="34"/>
  <c r="A969" i="34"/>
  <c r="A1261" i="34"/>
  <c r="A1259" i="34"/>
  <c r="A1255" i="34"/>
  <c r="A1235" i="34"/>
  <c r="A1239" i="34"/>
  <c r="A1243" i="34"/>
  <c r="A1247" i="34"/>
  <c r="A249" i="34"/>
  <c r="A1082" i="34"/>
  <c r="A1222" i="34"/>
  <c r="A752" i="34"/>
  <c r="A2095" i="34"/>
  <c r="A2008" i="34"/>
  <c r="A2020" i="34"/>
  <c r="A2012" i="34"/>
  <c r="J96" i="60"/>
  <c r="J88" i="60"/>
  <c r="A2311" i="34"/>
  <c r="A2307" i="34"/>
  <c r="A2299" i="34"/>
  <c r="A1836" i="34"/>
  <c r="A1840" i="34"/>
  <c r="A1844" i="34"/>
  <c r="A950" i="34"/>
  <c r="A2710" i="34"/>
  <c r="A2714" i="34"/>
  <c r="A2718" i="34"/>
  <c r="A2722" i="34"/>
  <c r="A1619" i="34"/>
  <c r="A2478" i="34"/>
  <c r="A2436" i="34"/>
  <c r="A2506" i="34"/>
  <c r="A2476" i="34"/>
  <c r="A2136" i="34"/>
  <c r="A2512" i="34"/>
  <c r="A2406" i="34"/>
  <c r="A2471" i="34"/>
  <c r="A2454" i="34"/>
  <c r="A2440" i="34"/>
  <c r="A2434" i="34"/>
  <c r="A2559" i="34"/>
  <c r="A2565" i="34"/>
  <c r="A2646" i="34"/>
  <c r="A2650" i="34"/>
  <c r="A2654" i="34"/>
  <c r="A2658" i="34"/>
  <c r="A2662" i="34"/>
  <c r="A2666" i="34"/>
  <c r="A2670" i="34"/>
  <c r="A2674" i="34"/>
  <c r="A2682" i="34"/>
  <c r="A2686" i="34"/>
  <c r="A2698" i="34"/>
  <c r="A2702" i="34"/>
  <c r="A2706" i="34"/>
  <c r="A2575" i="34"/>
  <c r="A2579" i="34"/>
  <c r="A2583" i="34"/>
  <c r="A2587" i="34"/>
  <c r="A2591" i="34"/>
  <c r="A2595" i="34"/>
  <c r="A2603" i="34"/>
  <c r="A2611" i="34"/>
  <c r="A2615" i="34"/>
  <c r="A2619" i="34"/>
  <c r="A2623" i="34"/>
  <c r="A2627" i="34"/>
  <c r="A2631" i="34"/>
  <c r="A2635" i="34"/>
  <c r="A2643" i="34"/>
  <c r="H235" i="60"/>
  <c r="J235" i="60"/>
  <c r="Q118" i="60"/>
  <c r="A2694" i="34"/>
  <c r="A2678" i="34"/>
  <c r="E24" i="57"/>
  <c r="D21" i="57"/>
  <c r="E115" i="60"/>
  <c r="C37" i="57"/>
  <c r="F34" i="57"/>
  <c r="B40" i="57"/>
  <c r="A40" i="57" s="1"/>
  <c r="G98" i="60"/>
  <c r="E80" i="60"/>
  <c r="G79" i="60"/>
  <c r="G32" i="57"/>
  <c r="G21" i="57"/>
  <c r="J201" i="60"/>
  <c r="E51" i="60"/>
  <c r="G116" i="60"/>
  <c r="F66" i="60"/>
  <c r="F62" i="60"/>
  <c r="F58" i="60"/>
  <c r="E66" i="60"/>
  <c r="E62" i="60"/>
  <c r="E58" i="60"/>
  <c r="J58" i="60"/>
  <c r="G66" i="60"/>
  <c r="G62" i="60"/>
  <c r="G58" i="60"/>
  <c r="F78" i="60"/>
  <c r="J78" i="60"/>
  <c r="F74" i="60"/>
  <c r="J74" i="60"/>
  <c r="F70" i="60"/>
  <c r="E78" i="60"/>
  <c r="E74" i="60"/>
  <c r="E70" i="60"/>
  <c r="J70" i="60"/>
  <c r="G78" i="60"/>
  <c r="G74" i="60"/>
  <c r="G70" i="60"/>
  <c r="F90" i="60"/>
  <c r="F86" i="60"/>
  <c r="E88" i="60"/>
  <c r="E91" i="60"/>
  <c r="J91" i="60"/>
  <c r="E81" i="60"/>
  <c r="G89" i="60"/>
  <c r="G85" i="60"/>
  <c r="G81" i="60"/>
  <c r="F81" i="60"/>
  <c r="F101" i="60"/>
  <c r="F97" i="60"/>
  <c r="F92" i="60"/>
  <c r="E92" i="60"/>
  <c r="J92" i="60"/>
  <c r="G101" i="60"/>
  <c r="G97" i="60"/>
  <c r="G93" i="60"/>
  <c r="E102" i="60"/>
  <c r="J102" i="60"/>
  <c r="E96" i="60"/>
  <c r="G115" i="60"/>
  <c r="E104" i="60"/>
  <c r="J104" i="60"/>
  <c r="E108" i="60"/>
  <c r="J108" i="60"/>
  <c r="E112" i="60"/>
  <c r="J112" i="60"/>
  <c r="E52" i="60"/>
  <c r="F108" i="60"/>
  <c r="F52" i="60"/>
  <c r="E55" i="60"/>
  <c r="E107" i="60"/>
  <c r="J107" i="60"/>
  <c r="E111" i="60"/>
  <c r="G52" i="60"/>
  <c r="F105" i="60"/>
  <c r="F113" i="60"/>
  <c r="E116" i="60"/>
  <c r="J116" i="60"/>
  <c r="F64" i="60"/>
  <c r="F59" i="60"/>
  <c r="H59" i="60" s="1"/>
  <c r="E65" i="60"/>
  <c r="E60" i="60"/>
  <c r="J60" i="60"/>
  <c r="G67" i="60"/>
  <c r="J67" i="60"/>
  <c r="G61" i="60"/>
  <c r="G56" i="60"/>
  <c r="F75" i="60"/>
  <c r="F69" i="60"/>
  <c r="E76" i="60"/>
  <c r="E71" i="60"/>
  <c r="G77" i="60"/>
  <c r="G72" i="60"/>
  <c r="F91" i="60"/>
  <c r="F85" i="60"/>
  <c r="E86" i="60"/>
  <c r="E82" i="60"/>
  <c r="G88" i="60"/>
  <c r="G83" i="60"/>
  <c r="F82" i="60"/>
  <c r="F100" i="60"/>
  <c r="F94" i="60"/>
  <c r="E93" i="60"/>
  <c r="G100" i="60"/>
  <c r="G95" i="60"/>
  <c r="F96" i="60"/>
  <c r="E95" i="60"/>
  <c r="G53" i="60"/>
  <c r="E106" i="60"/>
  <c r="G111" i="60"/>
  <c r="F54" i="60"/>
  <c r="F112" i="60"/>
  <c r="G54" i="60"/>
  <c r="G108" i="60"/>
  <c r="E113" i="60"/>
  <c r="F55" i="60"/>
  <c r="F51" i="60"/>
  <c r="F116" i="60"/>
  <c r="F61" i="60"/>
  <c r="E67" i="60"/>
  <c r="E59" i="60"/>
  <c r="J59" i="60"/>
  <c r="G64" i="60"/>
  <c r="G57" i="60"/>
  <c r="F73" i="60"/>
  <c r="E79" i="60"/>
  <c r="E72" i="60"/>
  <c r="G76" i="60"/>
  <c r="G69" i="60"/>
  <c r="F87" i="60"/>
  <c r="E85" i="60"/>
  <c r="J85" i="60"/>
  <c r="G91" i="60"/>
  <c r="G84" i="60"/>
  <c r="F80" i="60"/>
  <c r="J80" i="60"/>
  <c r="F98" i="60"/>
  <c r="E97" i="60"/>
  <c r="J97" i="60"/>
  <c r="G99" i="60"/>
  <c r="G92" i="60"/>
  <c r="E99" i="60"/>
  <c r="G105" i="60"/>
  <c r="G113" i="60"/>
  <c r="F106" i="60"/>
  <c r="E53" i="60"/>
  <c r="E109" i="60"/>
  <c r="F115" i="60"/>
  <c r="F111" i="60"/>
  <c r="F60" i="60"/>
  <c r="E63" i="60"/>
  <c r="G65" i="60"/>
  <c r="F79" i="60"/>
  <c r="F71" i="60"/>
  <c r="E73" i="60"/>
  <c r="G75" i="60"/>
  <c r="F89" i="60"/>
  <c r="J89" i="60"/>
  <c r="E87" i="60"/>
  <c r="G90" i="60"/>
  <c r="G80" i="60"/>
  <c r="F99" i="60"/>
  <c r="E103" i="60"/>
  <c r="G96" i="60"/>
  <c r="E100" i="60"/>
  <c r="J100" i="60"/>
  <c r="E54" i="60"/>
  <c r="E110" i="60"/>
  <c r="F110" i="60"/>
  <c r="E105" i="60"/>
  <c r="J105" i="60"/>
  <c r="G114" i="60"/>
  <c r="F67" i="60"/>
  <c r="F57" i="60"/>
  <c r="E61" i="60"/>
  <c r="J61" i="60"/>
  <c r="G63" i="60"/>
  <c r="F77" i="60"/>
  <c r="F68" i="60"/>
  <c r="E69" i="60"/>
  <c r="H69" i="60" s="1"/>
  <c r="J69" i="60"/>
  <c r="G73" i="60"/>
  <c r="F88" i="60"/>
  <c r="E84" i="60"/>
  <c r="J84" i="60"/>
  <c r="G87" i="60"/>
  <c r="F83" i="60"/>
  <c r="F95" i="60"/>
  <c r="G103" i="60"/>
  <c r="G94" i="60"/>
  <c r="E94" i="60"/>
  <c r="J94" i="60"/>
  <c r="G55" i="60"/>
  <c r="E114" i="60"/>
  <c r="F114" i="60"/>
  <c r="G106" i="60"/>
  <c r="F53" i="60"/>
  <c r="F65" i="60"/>
  <c r="E57" i="60"/>
  <c r="J57" i="60"/>
  <c r="F76" i="60"/>
  <c r="E68" i="60"/>
  <c r="F84" i="60"/>
  <c r="G86" i="60"/>
  <c r="F93" i="60"/>
  <c r="F102" i="60"/>
  <c r="G109" i="60"/>
  <c r="G104" i="60"/>
  <c r="F109" i="60"/>
  <c r="E56" i="60"/>
  <c r="E77" i="60"/>
  <c r="G68" i="60"/>
  <c r="G82" i="60"/>
  <c r="G102" i="60"/>
  <c r="G51" i="60"/>
  <c r="G112" i="60"/>
  <c r="A255" i="34"/>
  <c r="A985" i="34"/>
  <c r="A2569" i="34"/>
  <c r="A2639" i="34"/>
  <c r="A2607" i="34"/>
  <c r="A2303" i="34"/>
  <c r="F17" i="57"/>
  <c r="E17" i="57"/>
  <c r="D23" i="57"/>
  <c r="F104" i="60"/>
  <c r="E38" i="57"/>
  <c r="B28" i="57"/>
  <c r="A28" i="57" s="1"/>
  <c r="E39" i="57"/>
  <c r="E98" i="60"/>
  <c r="J98" i="60"/>
  <c r="E83" i="60"/>
  <c r="E75" i="60"/>
  <c r="J75" i="60"/>
  <c r="E64" i="60"/>
  <c r="J64" i="60"/>
  <c r="I35" i="57"/>
  <c r="G42" i="57"/>
  <c r="A1378" i="34"/>
  <c r="A1087" i="34"/>
  <c r="J180" i="60"/>
  <c r="H179" i="60"/>
  <c r="J179" i="60"/>
  <c r="A1609" i="34"/>
  <c r="A1337" i="34"/>
  <c r="A2117" i="34"/>
  <c r="A1800" i="34"/>
  <c r="A1664" i="34"/>
  <c r="A1668" i="34"/>
  <c r="J211" i="60"/>
  <c r="J188" i="60"/>
  <c r="J191" i="60"/>
  <c r="J205" i="60"/>
  <c r="E16" i="60"/>
  <c r="H16" i="60" s="1"/>
  <c r="J16" i="60" s="1"/>
  <c r="E30" i="60"/>
  <c r="F23" i="60"/>
  <c r="H23" i="60" s="1"/>
  <c r="J23" i="60" s="1"/>
  <c r="G33" i="60"/>
  <c r="H33" i="60" s="1"/>
  <c r="J33" i="60" s="1"/>
  <c r="G25" i="60"/>
  <c r="E19" i="60"/>
  <c r="H19" i="60" s="1"/>
  <c r="J19" i="60" s="1"/>
  <c r="F29" i="60"/>
  <c r="H29" i="60" s="1"/>
  <c r="J29" i="60" s="1"/>
  <c r="F21" i="60"/>
  <c r="H21" i="60" s="1"/>
  <c r="J21" i="60" s="1"/>
  <c r="G31" i="60"/>
  <c r="H31" i="60" s="1"/>
  <c r="J31" i="60" s="1"/>
  <c r="E25" i="60"/>
  <c r="F17" i="60"/>
  <c r="E40" i="60"/>
  <c r="F15" i="60"/>
  <c r="E39" i="60"/>
  <c r="H39" i="60" s="1"/>
  <c r="J39" i="60" s="1"/>
  <c r="G15" i="60"/>
  <c r="G40" i="60"/>
  <c r="E41" i="60"/>
  <c r="H41" i="60" s="1"/>
  <c r="J41" i="60" s="1"/>
  <c r="E9" i="60"/>
  <c r="H9" i="60" s="1"/>
  <c r="J9" i="60" s="1"/>
  <c r="E13" i="60"/>
  <c r="E8" i="60"/>
  <c r="E12" i="60"/>
  <c r="F12" i="60"/>
  <c r="F7" i="60"/>
  <c r="E6" i="60"/>
  <c r="E236" i="60"/>
  <c r="J236" i="60"/>
  <c r="F201" i="60"/>
  <c r="H201" i="60" s="1"/>
  <c r="F197" i="60"/>
  <c r="J197" i="60"/>
  <c r="F193" i="60"/>
  <c r="H193" i="60" s="1"/>
  <c r="J193" i="60"/>
  <c r="F189" i="60"/>
  <c r="F185" i="60"/>
  <c r="H185" i="60" s="1"/>
  <c r="J185" i="60"/>
  <c r="E189" i="60"/>
  <c r="E200" i="60"/>
  <c r="J200" i="60"/>
  <c r="E195" i="60"/>
  <c r="J195" i="60"/>
  <c r="E186" i="60"/>
  <c r="H186" i="60" s="1"/>
  <c r="J186" i="60"/>
  <c r="G200" i="60"/>
  <c r="G196" i="60"/>
  <c r="H196" i="60" s="1"/>
  <c r="J196" i="60"/>
  <c r="G192" i="60"/>
  <c r="H192" i="60" s="1"/>
  <c r="J192" i="60"/>
  <c r="G188" i="60"/>
  <c r="H188" i="60" s="1"/>
  <c r="G184" i="60"/>
  <c r="H184" i="60" s="1"/>
  <c r="J184" i="60"/>
  <c r="F217" i="60"/>
  <c r="J217" i="60"/>
  <c r="F213" i="60"/>
  <c r="H213" i="60" s="1"/>
  <c r="J213" i="60"/>
  <c r="F207" i="60"/>
  <c r="E203" i="60"/>
  <c r="J203" i="60"/>
  <c r="E215" i="60"/>
  <c r="J215" i="60"/>
  <c r="E207" i="60"/>
  <c r="J207" i="60"/>
  <c r="G218" i="60"/>
  <c r="H218" i="60" s="1"/>
  <c r="J218" i="60"/>
  <c r="G214" i="60"/>
  <c r="G210" i="60"/>
  <c r="H210" i="60" s="1"/>
  <c r="J210" i="60"/>
  <c r="G206" i="60"/>
  <c r="H206" i="60" s="1"/>
  <c r="G202" i="60"/>
  <c r="H202" i="60" s="1"/>
  <c r="J202" i="60"/>
  <c r="F205" i="60"/>
  <c r="H205" i="60" s="1"/>
  <c r="E214" i="60"/>
  <c r="J214" i="60"/>
  <c r="F20" i="57"/>
  <c r="I22" i="57"/>
  <c r="I30" i="57"/>
  <c r="I38" i="57"/>
  <c r="J98" i="55"/>
  <c r="J63" i="55"/>
  <c r="G222" i="60"/>
  <c r="J222" i="60"/>
  <c r="J129" i="60"/>
  <c r="J159" i="60"/>
  <c r="C156" i="60"/>
  <c r="J156" i="60"/>
  <c r="Q171" i="60"/>
  <c r="H227" i="60"/>
  <c r="H183" i="60"/>
  <c r="J183" i="60"/>
  <c r="H221" i="60"/>
  <c r="J221" i="60"/>
  <c r="H233" i="60"/>
  <c r="J233" i="60"/>
  <c r="J146" i="60"/>
  <c r="J142" i="60"/>
  <c r="J161" i="60"/>
  <c r="J153" i="60"/>
  <c r="J162" i="60"/>
  <c r="J158" i="60"/>
  <c r="J155" i="60"/>
  <c r="J149" i="60"/>
  <c r="J145" i="60"/>
  <c r="J141" i="60"/>
  <c r="J152" i="60"/>
  <c r="J167" i="60"/>
  <c r="J160" i="60"/>
  <c r="J154" i="60"/>
  <c r="J51" i="60"/>
  <c r="H10" i="60"/>
  <c r="J10" i="60" s="1"/>
  <c r="J148" i="60"/>
  <c r="J144" i="60"/>
  <c r="J169" i="60"/>
  <c r="J151" i="60"/>
  <c r="J164" i="60"/>
  <c r="J220" i="60"/>
  <c r="J147" i="60"/>
  <c r="J143" i="60"/>
  <c r="J165" i="60"/>
  <c r="J150" i="60"/>
  <c r="J163" i="60"/>
  <c r="J128" i="60"/>
  <c r="H177" i="60"/>
  <c r="J177" i="60"/>
  <c r="J230" i="60"/>
  <c r="J232" i="60"/>
  <c r="J126" i="60"/>
  <c r="J227" i="60"/>
  <c r="H14" i="60"/>
  <c r="J14" i="60" s="1"/>
  <c r="H37" i="60"/>
  <c r="J37" i="60" s="1"/>
  <c r="J56" i="55"/>
  <c r="J114" i="55"/>
  <c r="D69" i="70"/>
  <c r="J29" i="55"/>
  <c r="J16" i="55"/>
  <c r="A2459" i="34"/>
  <c r="A667" i="34"/>
  <c r="A1961" i="34"/>
  <c r="A1487" i="34"/>
  <c r="A1491" i="34"/>
  <c r="A1649" i="34"/>
  <c r="A1324" i="34"/>
  <c r="A1343" i="34"/>
  <c r="A1580" i="34"/>
  <c r="A2389" i="34"/>
  <c r="A2334" i="34"/>
  <c r="A2352" i="34"/>
  <c r="A2320" i="34"/>
  <c r="A2090" i="34"/>
  <c r="A2079" i="34"/>
  <c r="A2470" i="34"/>
  <c r="A1325" i="34"/>
  <c r="A1147" i="34"/>
  <c r="A1265" i="34"/>
  <c r="A957" i="34"/>
  <c r="A633" i="34"/>
  <c r="A259" i="34"/>
  <c r="A2508" i="34"/>
  <c r="A242" i="34"/>
  <c r="A86" i="34"/>
  <c r="A1219" i="34"/>
  <c r="A250" i="34"/>
  <c r="A1001" i="34"/>
  <c r="B10" i="34"/>
  <c r="O10" i="34" s="1"/>
  <c r="U11" i="34"/>
  <c r="A11" i="34"/>
  <c r="O11" i="34"/>
  <c r="Z11" i="34"/>
  <c r="A1063" i="34"/>
  <c r="A2132" i="34"/>
  <c r="A1211" i="34"/>
  <c r="A1375" i="34"/>
  <c r="A1401" i="34"/>
  <c r="A1429" i="34"/>
  <c r="A1441" i="34"/>
  <c r="A1453" i="34"/>
  <c r="A1469" i="34"/>
  <c r="A1485" i="34"/>
  <c r="A1489" i="34"/>
  <c r="A1509" i="34"/>
  <c r="A1517" i="34"/>
  <c r="A1645" i="34"/>
  <c r="A1332" i="34"/>
  <c r="A1341" i="34"/>
  <c r="A1377" i="34"/>
  <c r="A1615" i="34"/>
  <c r="A1548" i="34"/>
  <c r="A1596" i="34"/>
  <c r="A1590" i="34"/>
  <c r="A1562" i="34"/>
  <c r="A1563" i="34"/>
  <c r="A1541" i="34"/>
  <c r="A1538" i="34"/>
  <c r="A1820" i="34"/>
  <c r="A1910" i="34"/>
  <c r="A1894" i="34"/>
  <c r="A1851" i="34"/>
  <c r="A1656" i="34"/>
  <c r="A1532" i="34"/>
  <c r="A1395" i="34"/>
  <c r="A1391" i="34"/>
  <c r="A2386" i="34"/>
  <c r="A2357" i="34"/>
  <c r="A2335" i="34"/>
  <c r="A2365" i="34"/>
  <c r="A2382" i="34"/>
  <c r="A2342" i="34"/>
  <c r="A2354" i="34"/>
  <c r="A2322" i="34"/>
  <c r="A2150" i="34"/>
  <c r="A2145" i="34"/>
  <c r="A2102" i="34"/>
  <c r="A2088" i="34"/>
  <c r="A2061" i="34"/>
  <c r="A2057" i="34"/>
  <c r="A2049" i="34"/>
  <c r="A2041" i="34"/>
  <c r="A2033" i="34"/>
  <c r="A2029" i="34"/>
  <c r="A1994" i="34"/>
  <c r="A1990" i="34"/>
  <c r="A1986" i="34"/>
  <c r="A1943" i="34"/>
  <c r="A1855" i="34"/>
  <c r="A1931" i="34"/>
  <c r="A1903" i="34"/>
  <c r="A1914" i="34"/>
  <c r="A1955" i="34"/>
  <c r="A1880" i="34"/>
  <c r="A1942" i="34"/>
  <c r="A1900" i="34"/>
  <c r="A1864" i="34"/>
  <c r="A1865" i="34"/>
  <c r="A1362" i="34"/>
  <c r="A2116" i="34"/>
  <c r="A2023" i="34"/>
  <c r="A2141" i="34"/>
  <c r="A1662" i="34"/>
  <c r="A1665" i="34"/>
  <c r="B22" i="58"/>
  <c r="F22" i="58" s="1"/>
  <c r="H28" i="58"/>
  <c r="G22" i="58"/>
  <c r="C28" i="58"/>
  <c r="G15" i="58"/>
  <c r="C14" i="58"/>
  <c r="C20" i="58"/>
  <c r="B26" i="58"/>
  <c r="F26" i="58" s="1"/>
  <c r="A73" i="34"/>
  <c r="A92" i="34"/>
  <c r="A1152" i="34"/>
  <c r="A2420" i="34"/>
  <c r="A2504" i="34"/>
  <c r="A271" i="34"/>
  <c r="A989" i="34"/>
  <c r="A946" i="34"/>
  <c r="A1103" i="34"/>
  <c r="A2482" i="34"/>
  <c r="A104" i="34"/>
  <c r="A638" i="34"/>
  <c r="A993" i="34"/>
  <c r="A2397" i="34"/>
  <c r="A2481" i="34"/>
  <c r="A276" i="34"/>
  <c r="A266" i="34"/>
  <c r="A13" i="34"/>
  <c r="A2107" i="34"/>
  <c r="A2133" i="34"/>
  <c r="A2313" i="34"/>
  <c r="A1163" i="34"/>
  <c r="A1167" i="34"/>
  <c r="A1200" i="34"/>
  <c r="A1208" i="34"/>
  <c r="A1372" i="34"/>
  <c r="A1398" i="34"/>
  <c r="A1414" i="34"/>
  <c r="A1418" i="34"/>
  <c r="A1422" i="34"/>
  <c r="A1434" i="34"/>
  <c r="A1442" i="34"/>
  <c r="A1450" i="34"/>
  <c r="A1462" i="34"/>
  <c r="A1474" i="34"/>
  <c r="A1478" i="34"/>
  <c r="A1498" i="34"/>
  <c r="A1506" i="34"/>
  <c r="A1510" i="34"/>
  <c r="A1827" i="34"/>
  <c r="A1804" i="34"/>
  <c r="A1646" i="34"/>
  <c r="A1316" i="34"/>
  <c r="A1338" i="34"/>
  <c r="A1347" i="34"/>
  <c r="A1383" i="34"/>
  <c r="A1523" i="34"/>
  <c r="A1543" i="34"/>
  <c r="A1604" i="34"/>
  <c r="A1599" i="34"/>
  <c r="A1613" i="34"/>
  <c r="A1550" i="34"/>
  <c r="A1586" i="34"/>
  <c r="A1591" i="34"/>
  <c r="A1600" i="34"/>
  <c r="A1567" i="34"/>
  <c r="A1569" i="34"/>
  <c r="A1671" i="34"/>
  <c r="A1675" i="34"/>
  <c r="A1821" i="34"/>
  <c r="A1919" i="34"/>
  <c r="A1853" i="34"/>
  <c r="A1859" i="34"/>
  <c r="A1963" i="34"/>
  <c r="A2114" i="34"/>
  <c r="A1979" i="34"/>
  <c r="A1652" i="34"/>
  <c r="A1531" i="34"/>
  <c r="A1808" i="34"/>
  <c r="A1333" i="34"/>
  <c r="A2337" i="34"/>
  <c r="A2332" i="34"/>
  <c r="A2373" i="34"/>
  <c r="A2376" i="34"/>
  <c r="A2339" i="34"/>
  <c r="A2378" i="34"/>
  <c r="A2361" i="34"/>
  <c r="A2369" i="34"/>
  <c r="A2326" i="34"/>
  <c r="A2317" i="34"/>
  <c r="A2285" i="34"/>
  <c r="A2122" i="34"/>
  <c r="A2106" i="34"/>
  <c r="A2101" i="34"/>
  <c r="A2064" i="34"/>
  <c r="A2060" i="34"/>
  <c r="A2052" i="34"/>
  <c r="A2044" i="34"/>
  <c r="A2036" i="34"/>
  <c r="A2032" i="34"/>
  <c r="A1997" i="34"/>
  <c r="A1993" i="34"/>
  <c r="A1989" i="34"/>
  <c r="A1860" i="34"/>
  <c r="A1899" i="34"/>
  <c r="A1953" i="34"/>
  <c r="A1929" i="34"/>
  <c r="A1911" i="34"/>
  <c r="A1940" i="34"/>
  <c r="A1909" i="34"/>
  <c r="A1866" i="34"/>
  <c r="A1951" i="34"/>
  <c r="A1916" i="34"/>
  <c r="A2097" i="34"/>
  <c r="A2022" i="34"/>
  <c r="A2288" i="34"/>
  <c r="A1666" i="34"/>
  <c r="Q11" i="34"/>
  <c r="A2350" i="34"/>
  <c r="A1818" i="34"/>
  <c r="A1960" i="34"/>
  <c r="A2360" i="34"/>
  <c r="A1597" i="34"/>
  <c r="A652" i="34"/>
  <c r="A1522" i="34"/>
  <c r="P11" i="34"/>
  <c r="A1329" i="34"/>
  <c r="A1064" i="34"/>
  <c r="A1584" i="34"/>
  <c r="A2411" i="34"/>
  <c r="E41" i="71"/>
  <c r="C46" i="71"/>
  <c r="E38" i="71"/>
  <c r="G46" i="71"/>
  <c r="B40" i="71"/>
  <c r="C37" i="71"/>
  <c r="C15" i="14"/>
  <c r="D24" i="71"/>
  <c r="F17" i="71"/>
  <c r="A27" i="14"/>
  <c r="E26" i="14"/>
  <c r="A481" i="34"/>
  <c r="A1273" i="34"/>
  <c r="A1264" i="34"/>
  <c r="A2398" i="34"/>
  <c r="A2438" i="34"/>
  <c r="A636" i="34"/>
  <c r="A100" i="34"/>
  <c r="A987" i="34"/>
  <c r="A1074" i="34"/>
  <c r="A256" i="34"/>
  <c r="A997" i="34"/>
  <c r="A2480" i="34"/>
  <c r="A644" i="34"/>
  <c r="A352" i="34"/>
  <c r="A1178" i="34"/>
  <c r="A21" i="34"/>
  <c r="A12" i="34"/>
  <c r="A1622" i="34"/>
  <c r="A2134" i="34"/>
  <c r="A1201" i="34"/>
  <c r="A1373" i="34"/>
  <c r="A1423" i="34"/>
  <c r="A1443" i="34"/>
  <c r="A1451" i="34"/>
  <c r="A1463" i="34"/>
  <c r="A1475" i="34"/>
  <c r="A1483" i="34"/>
  <c r="A1503" i="34"/>
  <c r="A1389" i="34"/>
  <c r="A1357" i="34"/>
  <c r="A1520" i="34"/>
  <c r="A1592" i="34"/>
  <c r="A1556" i="34"/>
  <c r="A1547" i="34"/>
  <c r="A1565" i="34"/>
  <c r="A1536" i="34"/>
  <c r="A1642" i="34"/>
  <c r="A1814" i="34"/>
  <c r="A1907" i="34"/>
  <c r="A1905" i="34"/>
  <c r="A1954" i="34"/>
  <c r="A1925" i="34"/>
  <c r="A1861" i="34"/>
  <c r="A2127" i="34"/>
  <c r="A1803" i="34"/>
  <c r="A1634" i="34"/>
  <c r="A1392" i="34"/>
  <c r="A1385" i="34"/>
  <c r="A1320" i="34"/>
  <c r="A2381" i="34"/>
  <c r="A2331" i="34"/>
  <c r="A2380" i="34"/>
  <c r="A2333" i="34"/>
  <c r="A2364" i="34"/>
  <c r="A2345" i="34"/>
  <c r="A2355" i="34"/>
  <c r="A2325" i="34"/>
  <c r="A2316" i="34"/>
  <c r="A2152" i="34"/>
  <c r="A2148" i="34"/>
  <c r="A2125" i="34"/>
  <c r="A2121" i="34"/>
  <c r="A2105" i="34"/>
  <c r="A2071" i="34"/>
  <c r="A2067" i="34"/>
  <c r="A2063" i="34"/>
  <c r="A2059" i="34"/>
  <c r="A2055" i="34"/>
  <c r="A2051" i="34"/>
  <c r="A2047" i="34"/>
  <c r="A2039" i="34"/>
  <c r="A2035" i="34"/>
  <c r="A2031" i="34"/>
  <c r="A2027" i="34"/>
  <c r="A2003" i="34"/>
  <c r="A1996" i="34"/>
  <c r="A1870" i="34"/>
  <c r="A1862" i="34"/>
  <c r="A1901" i="34"/>
  <c r="A1913" i="34"/>
  <c r="A1948" i="34"/>
  <c r="A1888" i="34"/>
  <c r="A1930" i="34"/>
  <c r="A1850" i="34"/>
  <c r="A1927" i="34"/>
  <c r="A1881" i="34"/>
  <c r="A1882" i="34"/>
  <c r="A1877" i="34"/>
  <c r="A1952" i="34"/>
  <c r="A1879" i="34"/>
  <c r="A1873" i="34"/>
  <c r="A1922" i="34"/>
  <c r="A1867" i="34"/>
  <c r="A1944" i="34"/>
  <c r="A1883" i="34"/>
  <c r="A1397" i="34"/>
  <c r="A2118" i="34"/>
  <c r="A1667" i="34"/>
  <c r="D29" i="71"/>
  <c r="F20" i="71"/>
  <c r="E14" i="71"/>
  <c r="A15" i="14"/>
  <c r="A2284" i="34"/>
  <c r="A748" i="34"/>
  <c r="A1184" i="34"/>
  <c r="A1106" i="34"/>
  <c r="A949" i="34"/>
  <c r="A2147" i="34"/>
  <c r="A1349" i="34"/>
  <c r="A1542" i="34"/>
  <c r="A2507" i="34"/>
  <c r="A1061" i="34"/>
  <c r="A1107" i="34"/>
  <c r="A241" i="34"/>
  <c r="A1192" i="34"/>
  <c r="A2510" i="34"/>
  <c r="A1005" i="34"/>
  <c r="A1025" i="34"/>
  <c r="A1164" i="34"/>
  <c r="A1172" i="34"/>
  <c r="A1209" i="34"/>
  <c r="A1311" i="34"/>
  <c r="A1411" i="34"/>
  <c r="A1419" i="34"/>
  <c r="A1435" i="34"/>
  <c r="A1439" i="34"/>
  <c r="A1447" i="34"/>
  <c r="A1455" i="34"/>
  <c r="A1459" i="34"/>
  <c r="A1467" i="34"/>
  <c r="A1499" i="34"/>
  <c r="A1507" i="34"/>
  <c r="A1511" i="34"/>
  <c r="A1515" i="34"/>
  <c r="A1519" i="34"/>
  <c r="A1828" i="34"/>
  <c r="A1630" i="34"/>
  <c r="A1353" i="34"/>
  <c r="A1380" i="34"/>
  <c r="A1524" i="34"/>
  <c r="A1528" i="34"/>
  <c r="A1611" i="34"/>
  <c r="A1601" i="34"/>
  <c r="A1566" i="34"/>
  <c r="A1574" i="34"/>
  <c r="A1570" i="34"/>
  <c r="A1549" i="34"/>
  <c r="A1822" i="34"/>
  <c r="A1891" i="34"/>
  <c r="A1962" i="34"/>
  <c r="A1658" i="34"/>
  <c r="A2366" i="34"/>
  <c r="A2391" i="34"/>
  <c r="A2370" i="34"/>
  <c r="A2349" i="34"/>
  <c r="A2353" i="34"/>
  <c r="A2292" i="34"/>
  <c r="A1663" i="34"/>
  <c r="A1824" i="34"/>
  <c r="A1908" i="34"/>
  <c r="A1858" i="34"/>
  <c r="A1992" i="34"/>
  <c r="A2043" i="34"/>
  <c r="A2100" i="34"/>
  <c r="A2390" i="34"/>
  <c r="A2375" i="34"/>
  <c r="A1632" i="34"/>
  <c r="A1335" i="34"/>
  <c r="A1672" i="34"/>
  <c r="A2108" i="34"/>
  <c r="A2314" i="34"/>
  <c r="A1205" i="34"/>
  <c r="A1407" i="34"/>
  <c r="A1471" i="34"/>
  <c r="A1479" i="34"/>
  <c r="A1495" i="34"/>
  <c r="A1805" i="34"/>
  <c r="A1647" i="34"/>
  <c r="A1330" i="34"/>
  <c r="A1339" i="34"/>
  <c r="A1348" i="34"/>
  <c r="A1544" i="34"/>
  <c r="A1610" i="34"/>
  <c r="A1573" i="34"/>
  <c r="A1581" i="34"/>
  <c r="A1616" i="34"/>
  <c r="A1806" i="34"/>
  <c r="A1825" i="34"/>
  <c r="A1915" i="34"/>
  <c r="A2135" i="34"/>
  <c r="A1210" i="34"/>
  <c r="A1412" i="34"/>
  <c r="A1436" i="34"/>
  <c r="A1448" i="34"/>
  <c r="A1476" i="34"/>
  <c r="A1484" i="34"/>
  <c r="A1500" i="34"/>
  <c r="A1512" i="34"/>
  <c r="A1354" i="34"/>
  <c r="A1608" i="34"/>
  <c r="A1595" i="34"/>
  <c r="A1585" i="34"/>
  <c r="A1551" i="34"/>
  <c r="A1537" i="34"/>
  <c r="A1815" i="34"/>
  <c r="A1926" i="34"/>
  <c r="A1271" i="34"/>
  <c r="A1627" i="34"/>
  <c r="A1638" i="34"/>
  <c r="A1832" i="34"/>
  <c r="A2112" i="34"/>
  <c r="A2153" i="34"/>
  <c r="A2449" i="34"/>
  <c r="A2466" i="34"/>
  <c r="A955" i="34"/>
  <c r="A1624" i="34"/>
  <c r="A1635" i="34"/>
  <c r="A1639" i="34"/>
  <c r="A1964" i="34"/>
  <c r="A2113" i="34"/>
  <c r="A2154" i="34"/>
  <c r="A2463" i="34"/>
  <c r="A2467" i="34"/>
  <c r="A1266" i="34"/>
  <c r="A1636" i="34"/>
  <c r="A1965" i="34"/>
  <c r="A2142" i="34"/>
  <c r="A2415" i="34"/>
  <c r="A2464" i="34"/>
  <c r="A269" i="34"/>
  <c r="A1270" i="34"/>
  <c r="A1626" i="34"/>
  <c r="A1637" i="34"/>
  <c r="A1641" i="34"/>
  <c r="A2143" i="34"/>
  <c r="A2416" i="34"/>
  <c r="A2465" i="34"/>
  <c r="A2469" i="34"/>
  <c r="A2296" i="34"/>
  <c r="A1819" i="34"/>
  <c r="A1980" i="34"/>
  <c r="A1660" i="34"/>
  <c r="A1334" i="34"/>
  <c r="A2129" i="34"/>
  <c r="H17" i="58"/>
  <c r="G20" i="58"/>
  <c r="B23" i="58"/>
  <c r="F23" i="58" s="1"/>
  <c r="G28" i="58"/>
  <c r="H14" i="58"/>
  <c r="D16" i="58"/>
  <c r="E21" i="58"/>
  <c r="D24" i="58"/>
  <c r="C27" i="58"/>
  <c r="E16" i="58"/>
  <c r="D19" i="58"/>
  <c r="C22" i="58"/>
  <c r="D27" i="58"/>
  <c r="C30" i="58"/>
  <c r="B16" i="58"/>
  <c r="F16" i="58" s="1"/>
  <c r="G21" i="58"/>
  <c r="B24" i="58"/>
  <c r="F24" i="58" s="1"/>
  <c r="H26" i="58"/>
  <c r="B32" i="71"/>
  <c r="F36" i="71"/>
  <c r="C41" i="71"/>
  <c r="D50" i="71"/>
  <c r="H50" i="71" s="1"/>
  <c r="G32" i="71"/>
  <c r="B35" i="71"/>
  <c r="C44" i="71"/>
  <c r="G48" i="71"/>
  <c r="E33" i="71"/>
  <c r="D40" i="71"/>
  <c r="I40" i="71" s="1"/>
  <c r="C47" i="71"/>
  <c r="E49" i="71"/>
  <c r="G38" i="71"/>
  <c r="B41" i="71"/>
  <c r="F45" i="71"/>
  <c r="A2456" i="34"/>
  <c r="A2505" i="34"/>
  <c r="A670" i="34"/>
  <c r="A648" i="34"/>
  <c r="A1313" i="34"/>
  <c r="A1168" i="34"/>
  <c r="A1203" i="34"/>
  <c r="A1371" i="34"/>
  <c r="A1399" i="34"/>
  <c r="A1409" i="34"/>
  <c r="A1415" i="34"/>
  <c r="A1425" i="34"/>
  <c r="A1431" i="34"/>
  <c r="A1366" i="34"/>
  <c r="A1319" i="34"/>
  <c r="A1382" i="34"/>
  <c r="A1561" i="34"/>
  <c r="A1394" i="34"/>
  <c r="A1390" i="34"/>
  <c r="A2128" i="34"/>
  <c r="A2093" i="34"/>
  <c r="A1801" i="34"/>
  <c r="A2001" i="34"/>
  <c r="A628" i="34"/>
  <c r="A747" i="34"/>
  <c r="A1096" i="34"/>
  <c r="A1173" i="34"/>
  <c r="A1214" i="34"/>
  <c r="A1278" i="34"/>
  <c r="A1404" i="34"/>
  <c r="A1406" i="34"/>
  <c r="A1420" i="34"/>
  <c r="A1438" i="34"/>
  <c r="A1454" i="34"/>
  <c r="A1470" i="34"/>
  <c r="A1486" i="34"/>
  <c r="A1502" i="34"/>
  <c r="A1518" i="34"/>
  <c r="A1276" i="34"/>
  <c r="A1340" i="34"/>
  <c r="A1342" i="34"/>
  <c r="A1379" i="34"/>
  <c r="A1577" i="34"/>
  <c r="A1603" i="34"/>
  <c r="A1571" i="34"/>
  <c r="A1539" i="34"/>
  <c r="A1802" i="34"/>
  <c r="A1361" i="34"/>
  <c r="A1359" i="34"/>
  <c r="A1625" i="34"/>
  <c r="A1640" i="34"/>
  <c r="A2468" i="34"/>
  <c r="J148" i="55"/>
  <c r="A2111" i="34"/>
  <c r="A2120" i="34"/>
  <c r="A2448" i="34"/>
  <c r="A2446" i="34"/>
  <c r="A2447" i="34"/>
  <c r="K15" i="34"/>
  <c r="I23" i="78"/>
  <c r="H23" i="78"/>
  <c r="H25" i="60"/>
  <c r="J25" i="60" s="1"/>
  <c r="H35" i="60"/>
  <c r="J35" i="60"/>
  <c r="H27" i="60"/>
  <c r="J27" i="60" s="1"/>
  <c r="K41" i="57"/>
  <c r="J86" i="60"/>
  <c r="J111" i="60"/>
  <c r="J189" i="60"/>
  <c r="H83" i="60"/>
  <c r="J83" i="60"/>
  <c r="H77" i="60"/>
  <c r="J77" i="60"/>
  <c r="J114" i="60"/>
  <c r="H73" i="60"/>
  <c r="J73" i="60"/>
  <c r="J109" i="60"/>
  <c r="J113" i="60"/>
  <c r="H95" i="60"/>
  <c r="J95" i="60"/>
  <c r="H93" i="60"/>
  <c r="J93" i="60"/>
  <c r="J71" i="60"/>
  <c r="J65" i="60"/>
  <c r="H62" i="60"/>
  <c r="J62" i="60"/>
  <c r="H79" i="60"/>
  <c r="J79" i="60"/>
  <c r="J106" i="60"/>
  <c r="J82" i="60"/>
  <c r="H81" i="60"/>
  <c r="J81" i="60"/>
  <c r="H12" i="60"/>
  <c r="J12" i="60" s="1"/>
  <c r="J68" i="60"/>
  <c r="J110" i="60"/>
  <c r="H87" i="60"/>
  <c r="J87" i="60"/>
  <c r="H99" i="60"/>
  <c r="J99" i="60"/>
  <c r="H72" i="60"/>
  <c r="J72" i="60"/>
  <c r="J76" i="60"/>
  <c r="H66" i="60"/>
  <c r="J66" i="60"/>
  <c r="J115" i="60"/>
  <c r="J90" i="60"/>
  <c r="I19" i="78"/>
  <c r="H19" i="78"/>
  <c r="B13" i="61"/>
  <c r="G12" i="61"/>
  <c r="F12" i="61"/>
  <c r="E12" i="61"/>
  <c r="D12" i="61"/>
  <c r="I12" i="61"/>
  <c r="H12" i="61"/>
  <c r="C12" i="61"/>
  <c r="C21" i="78" l="1"/>
  <c r="I21" i="78" s="1"/>
  <c r="A19" i="78"/>
  <c r="H16" i="78"/>
  <c r="F20" i="78"/>
  <c r="D18" i="78"/>
  <c r="E19" i="78"/>
  <c r="C17" i="78"/>
  <c r="A1023" i="34"/>
  <c r="A2295" i="34"/>
  <c r="A2385" i="34"/>
  <c r="A2368" i="34"/>
  <c r="A1650" i="34"/>
  <c r="A2115" i="34"/>
  <c r="A1817" i="34"/>
  <c r="A1545" i="34"/>
  <c r="A1555" i="34"/>
  <c r="A1368" i="34"/>
  <c r="A1461" i="34"/>
  <c r="C27" i="71"/>
  <c r="A2245" i="34"/>
  <c r="A1834" i="34"/>
  <c r="U2012" i="34"/>
  <c r="Z2020" i="34"/>
  <c r="Z2095" i="34"/>
  <c r="P1702" i="34"/>
  <c r="U1778" i="34"/>
  <c r="Q2225" i="34"/>
  <c r="Z1846" i="34"/>
  <c r="Q2526" i="34"/>
  <c r="Z2540" i="34"/>
  <c r="O2491" i="34"/>
  <c r="Q2423" i="34"/>
  <c r="Q2692" i="34"/>
  <c r="P2499" i="34"/>
  <c r="I20" i="78"/>
  <c r="A1151" i="34"/>
  <c r="Y1285" i="34"/>
  <c r="Y1281" i="34"/>
  <c r="Y1288" i="34"/>
  <c r="Y1284" i="34"/>
  <c r="Y1280" i="34"/>
  <c r="Y1287" i="34"/>
  <c r="Y1283" i="34"/>
  <c r="Y1279" i="34"/>
  <c r="Y1286" i="34"/>
  <c r="Y1282" i="34"/>
  <c r="J88" i="55"/>
  <c r="J262" i="55"/>
  <c r="J16" i="57"/>
  <c r="A2193" i="34"/>
  <c r="Q1844" i="34"/>
  <c r="Q2012" i="34"/>
  <c r="P2020" i="34"/>
  <c r="U2008" i="34"/>
  <c r="Q2095" i="34"/>
  <c r="U1008" i="34"/>
  <c r="P1157" i="34"/>
  <c r="Z2686" i="34"/>
  <c r="O2440" i="34"/>
  <c r="Z1682" i="34"/>
  <c r="Z1750" i="34"/>
  <c r="O2173" i="34"/>
  <c r="U2237" i="34"/>
  <c r="A1710" i="34"/>
  <c r="A2185" i="34"/>
  <c r="A2139" i="34"/>
  <c r="A2177" i="34"/>
  <c r="A1232" i="34"/>
  <c r="A1081" i="34"/>
  <c r="A1798" i="34"/>
  <c r="P1844" i="34"/>
  <c r="O2012" i="34"/>
  <c r="O2016" i="34"/>
  <c r="O2020" i="34"/>
  <c r="O2008" i="34"/>
  <c r="P2095" i="34"/>
  <c r="O1073" i="34"/>
  <c r="P1008" i="34"/>
  <c r="Q2623" i="34"/>
  <c r="Z2583" i="34"/>
  <c r="P2497" i="34"/>
  <c r="Z2717" i="34"/>
  <c r="Z664" i="34"/>
  <c r="U1694" i="34"/>
  <c r="Z1742" i="34"/>
  <c r="Z1782" i="34"/>
  <c r="Z2201" i="34"/>
  <c r="O2257" i="34"/>
  <c r="Y1142" i="34"/>
  <c r="Y1138" i="34"/>
  <c r="Y1134" i="34"/>
  <c r="Y1141" i="34"/>
  <c r="Y1137" i="34"/>
  <c r="Y1133" i="34"/>
  <c r="Y1140" i="34"/>
  <c r="Y1136" i="34"/>
  <c r="Y1132" i="34"/>
  <c r="Y1143" i="34"/>
  <c r="Y1139" i="34"/>
  <c r="Y1135" i="34"/>
  <c r="Y1101" i="34"/>
  <c r="Y1117" i="34"/>
  <c r="Y1116" i="34"/>
  <c r="E14" i="14"/>
  <c r="C29" i="71"/>
  <c r="D36" i="71"/>
  <c r="A31" i="71"/>
  <c r="H18" i="78"/>
  <c r="K34" i="57"/>
  <c r="L36" i="57"/>
  <c r="U10" i="34"/>
  <c r="U950" i="34"/>
  <c r="P2303" i="34"/>
  <c r="U2311" i="34"/>
  <c r="Z1247" i="34"/>
  <c r="Z1243" i="34"/>
  <c r="Z1239" i="34"/>
  <c r="U1235" i="34"/>
  <c r="U1255" i="34"/>
  <c r="U1251" i="34"/>
  <c r="U1259" i="34"/>
  <c r="U1261" i="34"/>
  <c r="O969" i="34"/>
  <c r="Z965" i="34"/>
  <c r="Z961" i="34"/>
  <c r="Z980" i="34"/>
  <c r="U976" i="34"/>
  <c r="Z984" i="34"/>
  <c r="Z985" i="34"/>
  <c r="U2569" i="34"/>
  <c r="U1174" i="34"/>
  <c r="Q953" i="34"/>
  <c r="Z1153" i="34"/>
  <c r="Q939" i="34"/>
  <c r="U1083" i="34"/>
  <c r="Q2005" i="34"/>
  <c r="Z1696" i="34"/>
  <c r="U1716" i="34"/>
  <c r="U1740" i="34"/>
  <c r="Q1776" i="34"/>
  <c r="O2175" i="34"/>
  <c r="O2223" i="34"/>
  <c r="Z2235" i="34"/>
  <c r="Z2251" i="34"/>
  <c r="O2271" i="34"/>
  <c r="J68" i="55"/>
  <c r="K42" i="57"/>
  <c r="A1367" i="34"/>
  <c r="O1431" i="34"/>
  <c r="O352" i="34"/>
  <c r="Z2379" i="34"/>
  <c r="O2307" i="34"/>
  <c r="P2307" i="34"/>
  <c r="U2299" i="34"/>
  <c r="P2299" i="34"/>
  <c r="P1840" i="34"/>
  <c r="Z1840" i="34"/>
  <c r="U1653" i="34"/>
  <c r="Z1653" i="34"/>
  <c r="P2414" i="34"/>
  <c r="Q2414" i="34"/>
  <c r="U2650" i="34"/>
  <c r="O2650" i="34"/>
  <c r="P2678" i="34"/>
  <c r="U2678" i="34"/>
  <c r="Q2702" i="34"/>
  <c r="Z2702" i="34"/>
  <c r="P2611" i="34"/>
  <c r="O2611" i="34"/>
  <c r="U2635" i="34"/>
  <c r="Z2635" i="34"/>
  <c r="Z1976" i="34"/>
  <c r="A1976" i="34"/>
  <c r="U2270" i="34"/>
  <c r="Z2270" i="34"/>
  <c r="O2262" i="34"/>
  <c r="A2262" i="34"/>
  <c r="Z2254" i="34"/>
  <c r="Q2254" i="34"/>
  <c r="O2222" i="34"/>
  <c r="A2222" i="34"/>
  <c r="Z2210" i="34"/>
  <c r="Q2210" i="34"/>
  <c r="A2202" i="34"/>
  <c r="O2202" i="34"/>
  <c r="Q2194" i="34"/>
  <c r="P2194" i="34"/>
  <c r="U2186" i="34"/>
  <c r="P2186" i="34"/>
  <c r="A2186" i="34"/>
  <c r="Z2174" i="34"/>
  <c r="Q2174" i="34"/>
  <c r="P2170" i="34"/>
  <c r="A2170" i="34"/>
  <c r="Q1799" i="34"/>
  <c r="U1799" i="34"/>
  <c r="U1791" i="34"/>
  <c r="Q1791" i="34"/>
  <c r="U1783" i="34"/>
  <c r="Q1783" i="34"/>
  <c r="Q1775" i="34"/>
  <c r="P1775" i="34"/>
  <c r="A1775" i="34"/>
  <c r="U1763" i="34"/>
  <c r="Z1763" i="34"/>
  <c r="Z1755" i="34"/>
  <c r="A1755" i="34"/>
  <c r="Q1747" i="34"/>
  <c r="U1747" i="34"/>
  <c r="U1739" i="34"/>
  <c r="P1739" i="34"/>
  <c r="P1731" i="34"/>
  <c r="O1731" i="34"/>
  <c r="A1731" i="34"/>
  <c r="Q1719" i="34"/>
  <c r="Z1719" i="34"/>
  <c r="U1707" i="34"/>
  <c r="O1707" i="34"/>
  <c r="U1695" i="34"/>
  <c r="Q1695" i="34"/>
  <c r="Z1160" i="34"/>
  <c r="P1160" i="34"/>
  <c r="U990" i="34"/>
  <c r="O990" i="34"/>
  <c r="O1263" i="34"/>
  <c r="A1263" i="34"/>
  <c r="U1102" i="34"/>
  <c r="Z1102" i="34"/>
  <c r="Z1075" i="34"/>
  <c r="O1075" i="34"/>
  <c r="Z1026" i="34"/>
  <c r="A1026" i="34"/>
  <c r="Z1186" i="34"/>
  <c r="A1186" i="34"/>
  <c r="Z1177" i="34"/>
  <c r="P1177" i="34"/>
  <c r="Z1009" i="34"/>
  <c r="A1009" i="34"/>
  <c r="U966" i="34"/>
  <c r="Z966" i="34"/>
  <c r="U1262" i="34"/>
  <c r="Z1262" i="34"/>
  <c r="Q1240" i="34"/>
  <c r="U1240" i="34"/>
  <c r="F25" i="14"/>
  <c r="C15" i="60"/>
  <c r="Q44" i="60"/>
  <c r="A2655" i="34"/>
  <c r="A2616" i="34"/>
  <c r="A2576" i="34"/>
  <c r="A2667" i="34"/>
  <c r="A2169" i="34"/>
  <c r="A1972" i="34"/>
  <c r="A1241" i="34"/>
  <c r="A2173" i="34"/>
  <c r="P2644" i="34"/>
  <c r="O2636" i="34"/>
  <c r="P2628" i="34"/>
  <c r="Q2624" i="34"/>
  <c r="P2612" i="34"/>
  <c r="U2608" i="34"/>
  <c r="Z2600" i="34"/>
  <c r="O2592" i="34"/>
  <c r="P2584" i="34"/>
  <c r="Q2707" i="34"/>
  <c r="Z2699" i="34"/>
  <c r="O2691" i="34"/>
  <c r="O2683" i="34"/>
  <c r="Q2679" i="34"/>
  <c r="Q2671" i="34"/>
  <c r="Q2663" i="34"/>
  <c r="U2655" i="34"/>
  <c r="O2647" i="34"/>
  <c r="P2566" i="34"/>
  <c r="O2498" i="34"/>
  <c r="P2441" i="34"/>
  <c r="Q2472" i="34"/>
  <c r="P2401" i="34"/>
  <c r="Q2476" i="34"/>
  <c r="Q2436" i="34"/>
  <c r="O1619" i="34"/>
  <c r="Z2718" i="34"/>
  <c r="Z1222" i="34"/>
  <c r="O632" i="34"/>
  <c r="Q1176" i="34"/>
  <c r="Z1223" i="34"/>
  <c r="U1081" i="34"/>
  <c r="A1257" i="34"/>
  <c r="U2000" i="34"/>
  <c r="U2007" i="34"/>
  <c r="U1069" i="34"/>
  <c r="Q1702" i="34"/>
  <c r="P1730" i="34"/>
  <c r="Z1778" i="34"/>
  <c r="P2165" i="34"/>
  <c r="O2205" i="34"/>
  <c r="P2257" i="34"/>
  <c r="Y1051" i="34"/>
  <c r="Y1047" i="34"/>
  <c r="Y1054" i="34"/>
  <c r="Y1050" i="34"/>
  <c r="Y1046" i="34"/>
  <c r="Y1053" i="34"/>
  <c r="Y1049" i="34"/>
  <c r="Y1052" i="34"/>
  <c r="Y1048" i="34"/>
  <c r="Y1307" i="34"/>
  <c r="Y1303" i="34"/>
  <c r="Y1299" i="34"/>
  <c r="Y1295" i="34"/>
  <c r="Y1310" i="34"/>
  <c r="Y1306" i="34"/>
  <c r="Y1302" i="34"/>
  <c r="Y1298" i="34"/>
  <c r="Y1309" i="34"/>
  <c r="Y1305" i="34"/>
  <c r="Y1301" i="34"/>
  <c r="Y1297" i="34"/>
  <c r="Y1308" i="34"/>
  <c r="Y1304" i="34"/>
  <c r="Y1300" i="34"/>
  <c r="Y1296" i="34"/>
  <c r="B19" i="71"/>
  <c r="A25" i="71"/>
  <c r="F20" i="14"/>
  <c r="E32" i="71"/>
  <c r="A44" i="71"/>
  <c r="A46" i="71"/>
  <c r="Y1128" i="34"/>
  <c r="Y1124" i="34"/>
  <c r="Y1120" i="34"/>
  <c r="Y1131" i="34"/>
  <c r="Y1127" i="34"/>
  <c r="Y1123" i="34"/>
  <c r="Y1130" i="34"/>
  <c r="Y1126" i="34"/>
  <c r="Y1122" i="34"/>
  <c r="Y1129" i="34"/>
  <c r="Y1125" i="34"/>
  <c r="Y1121" i="34"/>
  <c r="C50" i="71"/>
  <c r="A32" i="71"/>
  <c r="B38" i="71"/>
  <c r="A42" i="71"/>
  <c r="E43" i="71"/>
  <c r="B46" i="71"/>
  <c r="G23" i="14"/>
  <c r="A26" i="71"/>
  <c r="C16" i="71"/>
  <c r="G24" i="71"/>
  <c r="C14" i="14"/>
  <c r="F31" i="71"/>
  <c r="F43" i="71"/>
  <c r="E34" i="71"/>
  <c r="G36" i="71"/>
  <c r="Y1041" i="34"/>
  <c r="Y1037" i="34"/>
  <c r="Y1044" i="34"/>
  <c r="Y1040" i="34"/>
  <c r="Y1043" i="34"/>
  <c r="Y1039" i="34"/>
  <c r="Y1042" i="34"/>
  <c r="Y1038" i="34"/>
  <c r="B21" i="14"/>
  <c r="B26" i="71"/>
  <c r="C24" i="14"/>
  <c r="B29" i="14"/>
  <c r="F27" i="14"/>
  <c r="E37" i="71"/>
  <c r="A43" i="71"/>
  <c r="B34" i="71"/>
  <c r="F34" i="71"/>
  <c r="B37" i="71"/>
  <c r="F44" i="71"/>
  <c r="H37" i="57"/>
  <c r="Y1045" i="34"/>
  <c r="A48" i="71"/>
  <c r="E36" i="71"/>
  <c r="F42" i="71"/>
  <c r="C31" i="71"/>
  <c r="F39" i="71"/>
  <c r="G45" i="71"/>
  <c r="D34" i="71"/>
  <c r="B15" i="14"/>
  <c r="A20" i="71"/>
  <c r="C15" i="71"/>
  <c r="G18" i="71"/>
  <c r="F27" i="71"/>
  <c r="E29" i="14"/>
  <c r="D17" i="14"/>
  <c r="G34" i="71"/>
  <c r="F49" i="71"/>
  <c r="D41" i="71"/>
  <c r="H41" i="71" s="1"/>
  <c r="C48" i="71"/>
  <c r="D31" i="71"/>
  <c r="B49" i="71"/>
  <c r="F38" i="71"/>
  <c r="G41" i="71"/>
  <c r="A14" i="14"/>
  <c r="G2" i="14" s="1"/>
  <c r="C18" i="71"/>
  <c r="C27" i="14"/>
  <c r="D17" i="71"/>
  <c r="F24" i="71"/>
  <c r="C14" i="71"/>
  <c r="G29" i="14"/>
  <c r="A14" i="71"/>
  <c r="A56" i="71" s="1"/>
  <c r="C19" i="14"/>
  <c r="A20" i="14"/>
  <c r="C42" i="71"/>
  <c r="G31" i="71"/>
  <c r="G43" i="71"/>
  <c r="A36" i="71"/>
  <c r="F40" i="71"/>
  <c r="C39" i="71"/>
  <c r="D46" i="71"/>
  <c r="H46" i="71" s="1"/>
  <c r="F50" i="71"/>
  <c r="C40" i="71"/>
  <c r="F32" i="71"/>
  <c r="F26" i="78"/>
  <c r="Y1291" i="34"/>
  <c r="Y1289" i="34"/>
  <c r="Y1294" i="34"/>
  <c r="Y1290" i="34"/>
  <c r="Y1292" i="34"/>
  <c r="Y1293" i="34"/>
  <c r="F28" i="71"/>
  <c r="B27" i="71"/>
  <c r="Y1114" i="34"/>
  <c r="Y1110" i="34"/>
  <c r="Y1119" i="34"/>
  <c r="Y1113" i="34"/>
  <c r="Y1109" i="34"/>
  <c r="Y1118" i="34"/>
  <c r="Y1112" i="34"/>
  <c r="Y1108" i="34"/>
  <c r="Y1115" i="34"/>
  <c r="Y1111" i="34"/>
  <c r="D16" i="14"/>
  <c r="C23" i="14"/>
  <c r="Y1029" i="34"/>
  <c r="Y1032" i="34"/>
  <c r="Y1028" i="34"/>
  <c r="Y1031" i="34"/>
  <c r="Y1030" i="34"/>
  <c r="G30" i="71"/>
  <c r="Y609" i="34"/>
  <c r="Y1034" i="34"/>
  <c r="Y1036" i="34"/>
  <c r="Y1033" i="34"/>
  <c r="Y1035" i="34"/>
  <c r="E48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D48" i="71"/>
  <c r="I48" i="71" s="1"/>
  <c r="A49" i="71"/>
  <c r="C38" i="71"/>
  <c r="F35" i="71"/>
  <c r="B50" i="71"/>
  <c r="A47" i="71"/>
  <c r="D35" i="71"/>
  <c r="E50" i="71"/>
  <c r="G37" i="71"/>
  <c r="F33" i="71"/>
  <c r="D32" i="71"/>
  <c r="E47" i="71"/>
  <c r="G15" i="71"/>
  <c r="E19" i="14"/>
  <c r="F21" i="14"/>
  <c r="B22" i="14"/>
  <c r="A10" i="34"/>
  <c r="F25" i="71"/>
  <c r="A1069" i="34"/>
  <c r="A1770" i="34"/>
  <c r="A2407" i="34"/>
  <c r="A2647" i="34"/>
  <c r="A2221" i="34"/>
  <c r="A2640" i="34"/>
  <c r="A2624" i="34"/>
  <c r="A2588" i="34"/>
  <c r="A2691" i="34"/>
  <c r="A2659" i="34"/>
  <c r="A2306" i="34"/>
  <c r="A2328" i="34"/>
  <c r="A1718" i="34"/>
  <c r="A1682" i="34"/>
  <c r="U2644" i="34"/>
  <c r="Q2640" i="34"/>
  <c r="O2632" i="34"/>
  <c r="Q2628" i="34"/>
  <c r="O2620" i="34"/>
  <c r="Z2616" i="34"/>
  <c r="P2608" i="34"/>
  <c r="Q2600" i="34"/>
  <c r="P2592" i="34"/>
  <c r="O2588" i="34"/>
  <c r="U2584" i="34"/>
  <c r="O2576" i="34"/>
  <c r="U2707" i="34"/>
  <c r="Q2703" i="34"/>
  <c r="O2695" i="34"/>
  <c r="Q2687" i="34"/>
  <c r="Z2679" i="34"/>
  <c r="U2675" i="34"/>
  <c r="P2667" i="34"/>
  <c r="U2663" i="34"/>
  <c r="Q2659" i="34"/>
  <c r="P2651" i="34"/>
  <c r="U2647" i="34"/>
  <c r="O2566" i="34"/>
  <c r="Z2560" i="34"/>
  <c r="O2451" i="34"/>
  <c r="O2441" i="34"/>
  <c r="U2460" i="34"/>
  <c r="O2472" i="34"/>
  <c r="Q2407" i="34"/>
  <c r="O2401" i="34"/>
  <c r="Z2476" i="34"/>
  <c r="Q2506" i="34"/>
  <c r="O2478" i="34"/>
  <c r="Q1619" i="34"/>
  <c r="Z1082" i="34"/>
  <c r="P998" i="34"/>
  <c r="Q1088" i="34"/>
  <c r="O1949" i="34"/>
  <c r="Z2011" i="34"/>
  <c r="Q1981" i="34"/>
  <c r="Q664" i="34"/>
  <c r="P1686" i="34"/>
  <c r="Z1714" i="34"/>
  <c r="Z1734" i="34"/>
  <c r="U1762" i="34"/>
  <c r="Q1794" i="34"/>
  <c r="Q2209" i="34"/>
  <c r="O2245" i="34"/>
  <c r="U1972" i="34"/>
  <c r="D14" i="58"/>
  <c r="H32" i="60"/>
  <c r="J32" i="60" s="1"/>
  <c r="H195" i="60"/>
  <c r="H75" i="60"/>
  <c r="H108" i="60"/>
  <c r="H190" i="60"/>
  <c r="H109" i="60"/>
  <c r="H82" i="60"/>
  <c r="H76" i="60"/>
  <c r="H68" i="60"/>
  <c r="H236" i="60"/>
  <c r="H94" i="60"/>
  <c r="H54" i="60"/>
  <c r="H92" i="60"/>
  <c r="H78" i="60"/>
  <c r="H115" i="60"/>
  <c r="H209" i="60"/>
  <c r="H219" i="60"/>
  <c r="H189" i="60"/>
  <c r="H234" i="60"/>
  <c r="H207" i="60"/>
  <c r="H6" i="60"/>
  <c r="J6" i="60" s="1"/>
  <c r="H8" i="60"/>
  <c r="H91" i="60"/>
  <c r="H70" i="60"/>
  <c r="H105" i="60"/>
  <c r="H113" i="60"/>
  <c r="H90" i="60"/>
  <c r="H7" i="60"/>
  <c r="J7" i="60" s="1"/>
  <c r="H104" i="60"/>
  <c r="H116" i="60"/>
  <c r="H102" i="60"/>
  <c r="H194" i="60"/>
  <c r="H111" i="60"/>
  <c r="H220" i="60"/>
  <c r="H211" i="60"/>
  <c r="H217" i="60"/>
  <c r="H191" i="60"/>
  <c r="H197" i="60"/>
  <c r="H232" i="60"/>
  <c r="Q641" i="34"/>
  <c r="P641" i="34"/>
  <c r="U641" i="34"/>
  <c r="Z641" i="34"/>
  <c r="A1669" i="34"/>
  <c r="A1878" i="34"/>
  <c r="A1956" i="34"/>
  <c r="A2065" i="34"/>
  <c r="A2123" i="34"/>
  <c r="A2347" i="34"/>
  <c r="A2356" i="34"/>
  <c r="A1811" i="34"/>
  <c r="A1572" i="34"/>
  <c r="A1557" i="34"/>
  <c r="A1346" i="34"/>
  <c r="A1387" i="34"/>
  <c r="A1445" i="34"/>
  <c r="A1417" i="34"/>
  <c r="A1166" i="34"/>
  <c r="A1084" i="34"/>
  <c r="A2413" i="34"/>
  <c r="A2233" i="34"/>
  <c r="A2074" i="34"/>
  <c r="A1021" i="34"/>
  <c r="A1968" i="34"/>
  <c r="A1949" i="34"/>
  <c r="P249" i="34"/>
  <c r="Z998" i="34"/>
  <c r="Z1088" i="34"/>
  <c r="O1190" i="34"/>
  <c r="Q1223" i="34"/>
  <c r="P1081" i="34"/>
  <c r="Q2116" i="34"/>
  <c r="P1444" i="34"/>
  <c r="O664" i="34"/>
  <c r="U1079" i="34"/>
  <c r="Z1710" i="34"/>
  <c r="O1726" i="34"/>
  <c r="P1790" i="34"/>
  <c r="O2193" i="34"/>
  <c r="Z2217" i="34"/>
  <c r="Z952" i="34"/>
  <c r="P2301" i="34"/>
  <c r="Z2006" i="34"/>
  <c r="Z2530" i="34"/>
  <c r="Z2518" i="34"/>
  <c r="Q2540" i="34"/>
  <c r="O2495" i="34"/>
  <c r="Q2427" i="34"/>
  <c r="A2551" i="34"/>
  <c r="Z2692" i="34"/>
  <c r="U2719" i="34"/>
  <c r="J17" i="57"/>
  <c r="J45" i="55"/>
  <c r="J53" i="55"/>
  <c r="J140" i="55"/>
  <c r="J101" i="55"/>
  <c r="J144" i="55"/>
  <c r="J204" i="55"/>
  <c r="J111" i="55"/>
  <c r="J36" i="55"/>
  <c r="J3" i="57"/>
  <c r="L38" i="57"/>
  <c r="P1227" i="34"/>
  <c r="Z1227" i="34"/>
  <c r="O2712" i="34"/>
  <c r="U2712" i="34"/>
  <c r="Z2716" i="34"/>
  <c r="U2716" i="34"/>
  <c r="O1655" i="34"/>
  <c r="Z1655" i="34"/>
  <c r="U2437" i="34"/>
  <c r="Z2437" i="34"/>
  <c r="P2483" i="34"/>
  <c r="Z2483" i="34"/>
  <c r="Z2509" i="34"/>
  <c r="O2509" i="34"/>
  <c r="Z2453" i="34"/>
  <c r="Q2453" i="34"/>
  <c r="Z2693" i="34"/>
  <c r="Q2693" i="34"/>
  <c r="Q1974" i="34"/>
  <c r="Z1974" i="34"/>
  <c r="Q2080" i="34"/>
  <c r="U2080" i="34"/>
  <c r="O2279" i="34"/>
  <c r="Z2279" i="34"/>
  <c r="Q2263" i="34"/>
  <c r="P2263" i="34"/>
  <c r="U2227" i="34"/>
  <c r="Z2227" i="34"/>
  <c r="Q2207" i="34"/>
  <c r="P2207" i="34"/>
  <c r="A2191" i="34"/>
  <c r="Q2191" i="34"/>
  <c r="Q2159" i="34"/>
  <c r="U2159" i="34"/>
  <c r="Q1792" i="34"/>
  <c r="P1792" i="34"/>
  <c r="P1772" i="34"/>
  <c r="Z1772" i="34"/>
  <c r="Z1760" i="34"/>
  <c r="P1760" i="34"/>
  <c r="O1728" i="34"/>
  <c r="Z1728" i="34"/>
  <c r="U1708" i="34"/>
  <c r="P1708" i="34"/>
  <c r="Q1700" i="34"/>
  <c r="P1700" i="34"/>
  <c r="Q1684" i="34"/>
  <c r="P1684" i="34"/>
  <c r="U1014" i="34"/>
  <c r="O1014" i="34"/>
  <c r="P1220" i="34"/>
  <c r="Z1220" i="34"/>
  <c r="U1229" i="34"/>
  <c r="Z1229" i="34"/>
  <c r="Z947" i="34"/>
  <c r="Q947" i="34"/>
  <c r="Q1187" i="34"/>
  <c r="U1187" i="34"/>
  <c r="U1094" i="34"/>
  <c r="O1094" i="34"/>
  <c r="Q1011" i="34"/>
  <c r="U1011" i="34"/>
  <c r="O1000" i="34"/>
  <c r="U1000" i="34"/>
  <c r="U941" i="34"/>
  <c r="Z941" i="34"/>
  <c r="K29" i="57"/>
  <c r="P10" i="34"/>
  <c r="A1874" i="34"/>
  <c r="A1902" i="34"/>
  <c r="A1898" i="34"/>
  <c r="A1924" i="34"/>
  <c r="A2028" i="34"/>
  <c r="A2048" i="34"/>
  <c r="A2072" i="34"/>
  <c r="A2149" i="34"/>
  <c r="A2344" i="34"/>
  <c r="A2336" i="34"/>
  <c r="A2329" i="34"/>
  <c r="A1633" i="34"/>
  <c r="A1659" i="34"/>
  <c r="A1889" i="34"/>
  <c r="A1945" i="34"/>
  <c r="A1535" i="34"/>
  <c r="A1559" i="34"/>
  <c r="A1612" i="34"/>
  <c r="A1352" i="34"/>
  <c r="A1648" i="34"/>
  <c r="A1363" i="34"/>
  <c r="A1458" i="34"/>
  <c r="A1430" i="34"/>
  <c r="A1402" i="34"/>
  <c r="E30" i="58"/>
  <c r="I30" i="58" s="1"/>
  <c r="H15" i="58"/>
  <c r="G23" i="58"/>
  <c r="A89" i="34"/>
  <c r="A2716" i="34"/>
  <c r="A948" i="34"/>
  <c r="A1721" i="34"/>
  <c r="A1785" i="34"/>
  <c r="A2085" i="34"/>
  <c r="P1082" i="34"/>
  <c r="O948" i="34"/>
  <c r="Z1068" i="34"/>
  <c r="P1085" i="34"/>
  <c r="P1158" i="34"/>
  <c r="O1677" i="34"/>
  <c r="U1685" i="34"/>
  <c r="U1693" i="34"/>
  <c r="U1701" i="34"/>
  <c r="Z1709" i="34"/>
  <c r="U1717" i="34"/>
  <c r="P1721" i="34"/>
  <c r="Q1729" i="34"/>
  <c r="O1737" i="34"/>
  <c r="Q1761" i="34"/>
  <c r="O1777" i="34"/>
  <c r="U1789" i="34"/>
  <c r="P2156" i="34"/>
  <c r="U2168" i="34"/>
  <c r="Z2196" i="34"/>
  <c r="P2212" i="34"/>
  <c r="Q2224" i="34"/>
  <c r="Q2240" i="34"/>
  <c r="P2264" i="34"/>
  <c r="P1996" i="34"/>
  <c r="A2453" i="34"/>
  <c r="P1843" i="34"/>
  <c r="Z2015" i="34"/>
  <c r="O968" i="34"/>
  <c r="P2531" i="34"/>
  <c r="Q2531" i="34"/>
  <c r="U2527" i="34"/>
  <c r="Z2523" i="34"/>
  <c r="O2519" i="34"/>
  <c r="P2515" i="34"/>
  <c r="Q2515" i="34"/>
  <c r="U2541" i="34"/>
  <c r="Z2537" i="34"/>
  <c r="O2533" i="34"/>
  <c r="P2496" i="34"/>
  <c r="Q2496" i="34"/>
  <c r="U2492" i="34"/>
  <c r="Z2543" i="34"/>
  <c r="Z2428" i="34"/>
  <c r="P2424" i="34"/>
  <c r="O2424" i="34"/>
  <c r="U2547" i="34"/>
  <c r="Z2552" i="34"/>
  <c r="Z2602" i="34"/>
  <c r="P2598" i="34"/>
  <c r="O2590" i="34"/>
  <c r="U2586" i="34"/>
  <c r="O2578" i="34"/>
  <c r="P2574" i="34"/>
  <c r="Q2705" i="34"/>
  <c r="O2697" i="34"/>
  <c r="U2693" i="34"/>
  <c r="Z2681" i="34"/>
  <c r="Q2677" i="34"/>
  <c r="Z2669" i="34"/>
  <c r="Q2665" i="34"/>
  <c r="P2657" i="34"/>
  <c r="U2653" i="34"/>
  <c r="P2645" i="34"/>
  <c r="Z2568" i="34"/>
  <c r="P2500" i="34"/>
  <c r="O2453" i="34"/>
  <c r="U2443" i="34"/>
  <c r="Z2433" i="34"/>
  <c r="U2484" i="34"/>
  <c r="O2409" i="34"/>
  <c r="Z2511" i="34"/>
  <c r="Q2509" i="34"/>
  <c r="U2400" i="34"/>
  <c r="Q2437" i="34"/>
  <c r="Q1655" i="34"/>
  <c r="P2720" i="34"/>
  <c r="Q2716" i="34"/>
  <c r="O2708" i="34"/>
  <c r="P1062" i="34"/>
  <c r="A1575" i="34"/>
  <c r="Z1923" i="34"/>
  <c r="U1602" i="34"/>
  <c r="H24" i="57"/>
  <c r="A1312" i="34"/>
  <c r="U1662" i="34"/>
  <c r="Q2066" i="34"/>
  <c r="O1472" i="34"/>
  <c r="P2334" i="34"/>
  <c r="U2334" i="34"/>
  <c r="O1552" i="34"/>
  <c r="U1552" i="34"/>
  <c r="Z2151" i="34"/>
  <c r="U2151" i="34"/>
  <c r="A1857" i="34"/>
  <c r="P1857" i="34"/>
  <c r="Q2083" i="34"/>
  <c r="P2083" i="34"/>
  <c r="P2282" i="34"/>
  <c r="U2282" i="34"/>
  <c r="U2242" i="34"/>
  <c r="Z2242" i="34"/>
  <c r="O2178" i="34"/>
  <c r="P2178" i="34"/>
  <c r="U2170" i="34"/>
  <c r="Q2170" i="34"/>
  <c r="Z2162" i="34"/>
  <c r="P2162" i="34"/>
  <c r="Z1795" i="34"/>
  <c r="U1795" i="34"/>
  <c r="Z1779" i="34"/>
  <c r="O1779" i="34"/>
  <c r="P1771" i="34"/>
  <c r="Q1771" i="34"/>
  <c r="Q1759" i="34"/>
  <c r="O1759" i="34"/>
  <c r="P1755" i="34"/>
  <c r="U1755" i="34"/>
  <c r="P1743" i="34"/>
  <c r="O1743" i="34"/>
  <c r="Q1735" i="34"/>
  <c r="Z1735" i="34"/>
  <c r="U1723" i="34"/>
  <c r="Z1723" i="34"/>
  <c r="P1715" i="34"/>
  <c r="O1715" i="34"/>
  <c r="Q1703" i="34"/>
  <c r="O1703" i="34"/>
  <c r="P1699" i="34"/>
  <c r="Q1699" i="34"/>
  <c r="Q1687" i="34"/>
  <c r="P1687" i="34"/>
  <c r="P1683" i="34"/>
  <c r="U1683" i="34"/>
  <c r="U1150" i="34"/>
  <c r="P1150" i="34"/>
  <c r="Q1070" i="34"/>
  <c r="P1070" i="34"/>
  <c r="U1620" i="34"/>
  <c r="Z1620" i="34"/>
  <c r="Q1228" i="34"/>
  <c r="U1228" i="34"/>
  <c r="O988" i="34"/>
  <c r="Z988" i="34"/>
  <c r="Z945" i="34"/>
  <c r="O945" i="34"/>
  <c r="O1198" i="34"/>
  <c r="P1198" i="34"/>
  <c r="A940" i="34"/>
  <c r="Q940" i="34"/>
  <c r="P940" i="34"/>
  <c r="P973" i="34"/>
  <c r="U973" i="34"/>
  <c r="Z958" i="34"/>
  <c r="Q958" i="34"/>
  <c r="O1252" i="34"/>
  <c r="Z1252" i="34"/>
  <c r="Z1244" i="34"/>
  <c r="O1244" i="34"/>
  <c r="Q1161" i="34"/>
  <c r="P1161" i="34"/>
  <c r="A2140" i="34"/>
  <c r="U2140" i="34"/>
  <c r="Q1845" i="34"/>
  <c r="P1845" i="34"/>
  <c r="U2710" i="34"/>
  <c r="O2710" i="34"/>
  <c r="P2718" i="34"/>
  <c r="Q2718" i="34"/>
  <c r="A641" i="34"/>
  <c r="A1674" i="34"/>
  <c r="A1946" i="34"/>
  <c r="A1887" i="34"/>
  <c r="A2053" i="34"/>
  <c r="A2069" i="34"/>
  <c r="A2377" i="34"/>
  <c r="A2383" i="34"/>
  <c r="A2394" i="34"/>
  <c r="A1856" i="34"/>
  <c r="A1670" i="34"/>
  <c r="A1606" i="34"/>
  <c r="A1587" i="34"/>
  <c r="A1355" i="34"/>
  <c r="A1370" i="34"/>
  <c r="A1501" i="34"/>
  <c r="A1477" i="34"/>
  <c r="A1405" i="34"/>
  <c r="A1027" i="34"/>
  <c r="A1057" i="34"/>
  <c r="P2444" i="34"/>
  <c r="A2444" i="34"/>
  <c r="P2475" i="34"/>
  <c r="A2475" i="34"/>
  <c r="F18" i="12"/>
  <c r="O1315" i="34"/>
  <c r="A1315" i="34"/>
  <c r="U1215" i="34"/>
  <c r="A1215" i="34"/>
  <c r="Q1413" i="34"/>
  <c r="A1413" i="34"/>
  <c r="O1433" i="34"/>
  <c r="A1433" i="34"/>
  <c r="O1449" i="34"/>
  <c r="A1449" i="34"/>
  <c r="Q1481" i="34"/>
  <c r="A1481" i="34"/>
  <c r="U1497" i="34"/>
  <c r="A1497" i="34"/>
  <c r="Q1513" i="34"/>
  <c r="A1513" i="34"/>
  <c r="Z1351" i="34"/>
  <c r="A1351" i="34"/>
  <c r="U1885" i="34"/>
  <c r="A1885" i="34"/>
  <c r="A1750" i="34"/>
  <c r="A2205" i="34"/>
  <c r="A2253" i="34"/>
  <c r="A1654" i="34"/>
  <c r="A2410" i="34"/>
  <c r="A1086" i="34"/>
  <c r="A1869" i="34"/>
  <c r="A1456" i="34"/>
  <c r="A2672" i="34"/>
  <c r="A963" i="34"/>
  <c r="A2066" i="34"/>
  <c r="O1003" i="34"/>
  <c r="Q1181" i="34"/>
  <c r="P1223" i="34"/>
  <c r="U1012" i="34"/>
  <c r="P2435" i="34"/>
  <c r="U1848" i="34"/>
  <c r="U2026" i="34"/>
  <c r="O1651" i="34"/>
  <c r="P1345" i="34"/>
  <c r="U664" i="34"/>
  <c r="Q1232" i="34"/>
  <c r="Z1726" i="34"/>
  <c r="Q1770" i="34"/>
  <c r="P1786" i="34"/>
  <c r="Z2161" i="34"/>
  <c r="P2233" i="34"/>
  <c r="O2253" i="34"/>
  <c r="O2074" i="34"/>
  <c r="P1846" i="34"/>
  <c r="Z1834" i="34"/>
  <c r="P2309" i="34"/>
  <c r="P978" i="34"/>
  <c r="O2554" i="34"/>
  <c r="P2526" i="34"/>
  <c r="Q2522" i="34"/>
  <c r="U2514" i="34"/>
  <c r="Q2536" i="34"/>
  <c r="U2495" i="34"/>
  <c r="U2546" i="34"/>
  <c r="P2700" i="34"/>
  <c r="O2567" i="34"/>
  <c r="Z2408" i="34"/>
  <c r="A1085" i="34"/>
  <c r="E26" i="71"/>
  <c r="Z10" i="34"/>
  <c r="A2068" i="34"/>
  <c r="A1494" i="34"/>
  <c r="A1886" i="34"/>
  <c r="A1863" i="34"/>
  <c r="A1933" i="34"/>
  <c r="A1978" i="34"/>
  <c r="A2024" i="34"/>
  <c r="A2040" i="34"/>
  <c r="A2056" i="34"/>
  <c r="A2091" i="34"/>
  <c r="A2144" i="34"/>
  <c r="A2321" i="34"/>
  <c r="A2338" i="34"/>
  <c r="A2359" i="34"/>
  <c r="A2388" i="34"/>
  <c r="A1336" i="34"/>
  <c r="A1809" i="34"/>
  <c r="A1852" i="34"/>
  <c r="A1892" i="34"/>
  <c r="A1812" i="34"/>
  <c r="A1607" i="34"/>
  <c r="A1589" i="34"/>
  <c r="A1558" i="34"/>
  <c r="A1583" i="34"/>
  <c r="A1356" i="34"/>
  <c r="A1323" i="34"/>
  <c r="A1514" i="34"/>
  <c r="A1466" i="34"/>
  <c r="A1446" i="34"/>
  <c r="A1410" i="34"/>
  <c r="A1212" i="34"/>
  <c r="A1171" i="34"/>
  <c r="A1024" i="34"/>
  <c r="A1275" i="34"/>
  <c r="A656" i="34"/>
  <c r="A1216" i="34"/>
  <c r="D15" i="58"/>
  <c r="D30" i="58"/>
  <c r="B30" i="58"/>
  <c r="O640" i="34"/>
  <c r="Q640" i="34"/>
  <c r="U640" i="34"/>
  <c r="B19" i="58"/>
  <c r="F19" i="58" s="1"/>
  <c r="E22" i="58"/>
  <c r="H16" i="58"/>
  <c r="Z253" i="34"/>
  <c r="A253" i="34"/>
  <c r="Q2395" i="34"/>
  <c r="A2395" i="34"/>
  <c r="A2664" i="34"/>
  <c r="A664" i="34"/>
  <c r="A2301" i="34"/>
  <c r="A1223" i="34"/>
  <c r="A1701" i="34"/>
  <c r="A2168" i="34"/>
  <c r="A2220" i="34"/>
  <c r="A2073" i="34"/>
  <c r="O249" i="34"/>
  <c r="U1003" i="34"/>
  <c r="Z1058" i="34"/>
  <c r="Q1092" i="34"/>
  <c r="Z1190" i="34"/>
  <c r="O1223" i="34"/>
  <c r="Z1677" i="34"/>
  <c r="U1681" i="34"/>
  <c r="P1685" i="34"/>
  <c r="Z1693" i="34"/>
  <c r="Q1697" i="34"/>
  <c r="Z1705" i="34"/>
  <c r="U1709" i="34"/>
  <c r="P1713" i="34"/>
  <c r="Z1721" i="34"/>
  <c r="Q1725" i="34"/>
  <c r="P1729" i="34"/>
  <c r="Q1745" i="34"/>
  <c r="Q1753" i="34"/>
  <c r="O1761" i="34"/>
  <c r="P1773" i="34"/>
  <c r="O2160" i="34"/>
  <c r="Q2176" i="34"/>
  <c r="U2196" i="34"/>
  <c r="Z2220" i="34"/>
  <c r="U2232" i="34"/>
  <c r="U2244" i="34"/>
  <c r="O2260" i="34"/>
  <c r="Z2272" i="34"/>
  <c r="U2073" i="34"/>
  <c r="Z1967" i="34"/>
  <c r="P2094" i="34"/>
  <c r="Q1825" i="34"/>
  <c r="P1021" i="34"/>
  <c r="U952" i="34"/>
  <c r="Q1842" i="34"/>
  <c r="O2301" i="34"/>
  <c r="O1241" i="34"/>
  <c r="Z2554" i="34"/>
  <c r="P2522" i="34"/>
  <c r="U2518" i="34"/>
  <c r="U2536" i="34"/>
  <c r="O2422" i="34"/>
  <c r="U2427" i="34"/>
  <c r="P2546" i="34"/>
  <c r="U2688" i="34"/>
  <c r="P2660" i="34"/>
  <c r="O2473" i="34"/>
  <c r="Q2410" i="34"/>
  <c r="J112" i="55"/>
  <c r="J50" i="55"/>
  <c r="J80" i="55"/>
  <c r="J89" i="55"/>
  <c r="J86" i="55"/>
  <c r="J346" i="55"/>
  <c r="J134" i="55"/>
  <c r="J24" i="57"/>
  <c r="A2542" i="34"/>
  <c r="A1000" i="34"/>
  <c r="A2429" i="34"/>
  <c r="A1381" i="34"/>
  <c r="A1546" i="34"/>
  <c r="A1318" i="34"/>
  <c r="O1653" i="34"/>
  <c r="U1844" i="34"/>
  <c r="Q1840" i="34"/>
  <c r="Z2299" i="34"/>
  <c r="Q2303" i="34"/>
  <c r="O2311" i="34"/>
  <c r="P2016" i="34"/>
  <c r="Z1235" i="34"/>
  <c r="Z1259" i="34"/>
  <c r="P961" i="34"/>
  <c r="P984" i="34"/>
  <c r="Z1862" i="34"/>
  <c r="P1634" i="34"/>
  <c r="A1995" i="34"/>
  <c r="Z2371" i="34"/>
  <c r="U1876" i="34"/>
  <c r="Z1516" i="34"/>
  <c r="A2558" i="34"/>
  <c r="O2429" i="34"/>
  <c r="Z2627" i="34"/>
  <c r="Q2611" i="34"/>
  <c r="Z2591" i="34"/>
  <c r="O2706" i="34"/>
  <c r="U2674" i="34"/>
  <c r="O2654" i="34"/>
  <c r="Z2559" i="34"/>
  <c r="Q2454" i="34"/>
  <c r="Z2563" i="34"/>
  <c r="O641" i="34"/>
  <c r="P1623" i="34"/>
  <c r="O941" i="34"/>
  <c r="P1094" i="34"/>
  <c r="O1224" i="34"/>
  <c r="Q1224" i="34"/>
  <c r="U992" i="34"/>
  <c r="Q992" i="34"/>
  <c r="U1263" i="34"/>
  <c r="Z1263" i="34"/>
  <c r="U1145" i="34"/>
  <c r="Z1145" i="34"/>
  <c r="Z1080" i="34"/>
  <c r="Q1080" i="34"/>
  <c r="U1075" i="34"/>
  <c r="Q1075" i="34"/>
  <c r="Q1026" i="34"/>
  <c r="O1026" i="34"/>
  <c r="Z938" i="34"/>
  <c r="O938" i="34"/>
  <c r="Q1193" i="34"/>
  <c r="O1193" i="34"/>
  <c r="P1186" i="34"/>
  <c r="U1186" i="34"/>
  <c r="U1177" i="34"/>
  <c r="O1177" i="34"/>
  <c r="Z1093" i="34"/>
  <c r="U1093" i="34"/>
  <c r="U1089" i="34"/>
  <c r="O1089" i="34"/>
  <c r="O1009" i="34"/>
  <c r="U1009" i="34"/>
  <c r="U1004" i="34"/>
  <c r="Z1004" i="34"/>
  <c r="P994" i="34"/>
  <c r="Q994" i="34"/>
  <c r="O90" i="34"/>
  <c r="U90" i="34"/>
  <c r="Z1144" i="34"/>
  <c r="O1144" i="34"/>
  <c r="J142" i="55"/>
  <c r="J40" i="55"/>
  <c r="J87" i="55"/>
  <c r="J110" i="55"/>
  <c r="Q2076" i="34"/>
  <c r="P2076" i="34"/>
  <c r="U2275" i="34"/>
  <c r="Z2275" i="34"/>
  <c r="P2179" i="34"/>
  <c r="Z2179" i="34"/>
  <c r="O2171" i="34"/>
  <c r="P2171" i="34"/>
  <c r="Q2155" i="34"/>
  <c r="P2155" i="34"/>
  <c r="P1788" i="34"/>
  <c r="A1788" i="34"/>
  <c r="Q1788" i="34"/>
  <c r="Z1780" i="34"/>
  <c r="Q1780" i="34"/>
  <c r="P1764" i="34"/>
  <c r="U1764" i="34"/>
  <c r="Z1756" i="34"/>
  <c r="P1756" i="34"/>
  <c r="Z1752" i="34"/>
  <c r="U1752" i="34"/>
  <c r="Q1744" i="34"/>
  <c r="U1744" i="34"/>
  <c r="Q1736" i="34"/>
  <c r="O1736" i="34"/>
  <c r="A1720" i="34"/>
  <c r="U1720" i="34"/>
  <c r="U1712" i="34"/>
  <c r="Q1712" i="34"/>
  <c r="Z1704" i="34"/>
  <c r="O1704" i="34"/>
  <c r="P1692" i="34"/>
  <c r="O1692" i="34"/>
  <c r="Q1680" i="34"/>
  <c r="O1680" i="34"/>
  <c r="U1676" i="34"/>
  <c r="P1676" i="34"/>
  <c r="U1153" i="34"/>
  <c r="O1153" i="34"/>
  <c r="A964" i="34"/>
  <c r="P964" i="34"/>
  <c r="A2341" i="34"/>
  <c r="Q2341" i="34"/>
  <c r="P1194" i="34"/>
  <c r="O1194" i="34"/>
  <c r="P1226" i="34"/>
  <c r="A1226" i="34"/>
  <c r="Q1179" i="34"/>
  <c r="U1179" i="34"/>
  <c r="U1090" i="34"/>
  <c r="Z1090" i="34"/>
  <c r="O1060" i="34"/>
  <c r="P1060" i="34"/>
  <c r="Z1011" i="34"/>
  <c r="P1011" i="34"/>
  <c r="U1006" i="34"/>
  <c r="O1006" i="34"/>
  <c r="O995" i="34"/>
  <c r="Q995" i="34"/>
  <c r="U1151" i="34"/>
  <c r="Q1151" i="34"/>
  <c r="A2693" i="34"/>
  <c r="I16" i="78"/>
  <c r="H40" i="57"/>
  <c r="J27" i="57"/>
  <c r="J30" i="57"/>
  <c r="K44" i="57"/>
  <c r="L44" i="57"/>
  <c r="K30" i="57"/>
  <c r="L30" i="57"/>
  <c r="F15" i="14"/>
  <c r="A19" i="71"/>
  <c r="E23" i="71"/>
  <c r="B33" i="71"/>
  <c r="C21" i="14"/>
  <c r="D16" i="71"/>
  <c r="B47" i="57"/>
  <c r="I24" i="78"/>
  <c r="D43" i="71"/>
  <c r="H43" i="71" s="1"/>
  <c r="C34" i="71"/>
  <c r="A45" i="71"/>
  <c r="G35" i="71"/>
  <c r="E46" i="71"/>
  <c r="D37" i="71"/>
  <c r="H37" i="71" s="1"/>
  <c r="B48" i="71"/>
  <c r="A39" i="71"/>
  <c r="G29" i="58"/>
  <c r="H18" i="58"/>
  <c r="E24" i="58"/>
  <c r="E29" i="58"/>
  <c r="I29" i="58" s="1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C49" i="71"/>
  <c r="A41" i="71"/>
  <c r="E31" i="71"/>
  <c r="A50" i="71"/>
  <c r="C33" i="71"/>
  <c r="E45" i="71"/>
  <c r="C32" i="71"/>
  <c r="D47" i="71"/>
  <c r="H47" i="71" s="1"/>
  <c r="F46" i="71"/>
  <c r="E42" i="71"/>
  <c r="D42" i="71"/>
  <c r="I42" i="71" s="1"/>
  <c r="G42" i="71"/>
  <c r="D44" i="71"/>
  <c r="H44" i="71" s="1"/>
  <c r="D49" i="71"/>
  <c r="H49" i="71" s="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69" i="55"/>
  <c r="J54" i="55"/>
  <c r="J23" i="55"/>
  <c r="J44" i="57"/>
  <c r="H18" i="57"/>
  <c r="J113" i="55"/>
  <c r="J339" i="55"/>
  <c r="J116" i="55"/>
  <c r="J141" i="55"/>
  <c r="J17" i="55"/>
  <c r="J104" i="55"/>
  <c r="J308" i="55"/>
  <c r="J33" i="55"/>
  <c r="J79" i="55"/>
  <c r="J100" i="55"/>
  <c r="J102" i="55"/>
  <c r="J25" i="55"/>
  <c r="J145" i="55"/>
  <c r="J133" i="55"/>
  <c r="J167" i="55"/>
  <c r="J227" i="55"/>
  <c r="J74" i="55"/>
  <c r="J65" i="55"/>
  <c r="J19" i="55"/>
  <c r="J314" i="55"/>
  <c r="H26" i="57"/>
  <c r="L43" i="57"/>
  <c r="J18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A1094" i="34"/>
  <c r="A1230" i="34"/>
  <c r="A1198" i="34"/>
  <c r="U1092" i="34"/>
  <c r="P1105" i="34"/>
  <c r="U1231" i="34"/>
  <c r="Z1269" i="34"/>
  <c r="Q1246" i="34"/>
  <c r="U1254" i="34"/>
  <c r="U1224" i="34"/>
  <c r="O1150" i="34"/>
  <c r="O1160" i="34"/>
  <c r="O1161" i="34"/>
  <c r="O1090" i="34"/>
  <c r="Z1094" i="34"/>
  <c r="A1179" i="34"/>
  <c r="Z1187" i="34"/>
  <c r="Q1194" i="34"/>
  <c r="Q1102" i="34"/>
  <c r="Z1228" i="34"/>
  <c r="Q1263" i="34"/>
  <c r="U1244" i="34"/>
  <c r="O1236" i="34"/>
  <c r="U1260" i="34"/>
  <c r="H44" i="57"/>
  <c r="J41" i="57"/>
  <c r="J14" i="57"/>
  <c r="H27" i="57"/>
  <c r="J28" i="57"/>
  <c r="H33" i="57"/>
  <c r="H43" i="57"/>
  <c r="H36" i="57"/>
  <c r="H39" i="57"/>
  <c r="K40" i="57"/>
  <c r="P1268" i="34"/>
  <c r="L32" i="57"/>
  <c r="A1196" i="34"/>
  <c r="A1162" i="34"/>
  <c r="A1191" i="34"/>
  <c r="A1240" i="34"/>
  <c r="A1252" i="34"/>
  <c r="A1187" i="34"/>
  <c r="A1158" i="34"/>
  <c r="A1150" i="34"/>
  <c r="U1222" i="34"/>
  <c r="Z1198" i="34"/>
  <c r="O1176" i="34"/>
  <c r="O1185" i="34"/>
  <c r="Q1158" i="34"/>
  <c r="O1242" i="34"/>
  <c r="O1250" i="34"/>
  <c r="Z1224" i="34"/>
  <c r="Q1094" i="34"/>
  <c r="O1179" i="34"/>
  <c r="P1187" i="34"/>
  <c r="P1228" i="34"/>
  <c r="P1263" i="34"/>
  <c r="P1240" i="34"/>
  <c r="O1256" i="34"/>
  <c r="Q1260" i="34"/>
  <c r="J117" i="55"/>
  <c r="H41" i="57"/>
  <c r="J29" i="57"/>
  <c r="J25" i="57"/>
  <c r="J15" i="57"/>
  <c r="L37" i="57"/>
  <c r="K28" i="57"/>
  <c r="H29" i="57"/>
  <c r="H23" i="57"/>
  <c r="J23" i="57"/>
  <c r="A2688" i="34"/>
  <c r="A1838" i="34"/>
  <c r="A2289" i="34"/>
  <c r="A1245" i="34"/>
  <c r="A978" i="34"/>
  <c r="A90" i="34"/>
  <c r="U1073" i="34"/>
  <c r="U643" i="34"/>
  <c r="Q637" i="34"/>
  <c r="Z1337" i="34"/>
  <c r="Q2333" i="34"/>
  <c r="P21" i="34"/>
  <c r="Q2301" i="34"/>
  <c r="Q1233" i="34"/>
  <c r="Q2633" i="34"/>
  <c r="Q2617" i="34"/>
  <c r="U2664" i="34"/>
  <c r="O2648" i="34"/>
  <c r="U2473" i="34"/>
  <c r="Q2723" i="34"/>
  <c r="U1062" i="34"/>
  <c r="Q1189" i="34"/>
  <c r="P2005" i="34"/>
  <c r="U1220" i="34"/>
  <c r="O1220" i="34"/>
  <c r="A1621" i="34"/>
  <c r="Z1621" i="34"/>
  <c r="U1104" i="34"/>
  <c r="Q1104" i="34"/>
  <c r="O1016" i="34"/>
  <c r="U1016" i="34"/>
  <c r="Q2018" i="34"/>
  <c r="O2018" i="34"/>
  <c r="O2309" i="34"/>
  <c r="Z2309" i="34"/>
  <c r="Z2305" i="34"/>
  <c r="P2305" i="34"/>
  <c r="Z1838" i="34"/>
  <c r="O1838" i="34"/>
  <c r="Q2711" i="34"/>
  <c r="O2711" i="34"/>
  <c r="Q1654" i="34"/>
  <c r="Z1654" i="34"/>
  <c r="Z2479" i="34"/>
  <c r="Q2479" i="34"/>
  <c r="U2402" i="34"/>
  <c r="P2402" i="34"/>
  <c r="P2461" i="34"/>
  <c r="U2461" i="34"/>
  <c r="O2672" i="34"/>
  <c r="U2672" i="34"/>
  <c r="U2700" i="34"/>
  <c r="A2700" i="34"/>
  <c r="O2573" i="34"/>
  <c r="Z2573" i="34"/>
  <c r="P2601" i="34"/>
  <c r="U2601" i="34"/>
  <c r="U2637" i="34"/>
  <c r="O2637" i="34"/>
  <c r="A2491" i="34"/>
  <c r="U2491" i="34"/>
  <c r="U2540" i="34"/>
  <c r="O2540" i="34"/>
  <c r="P2554" i="34"/>
  <c r="Q2554" i="34"/>
  <c r="J122" i="55"/>
  <c r="J41" i="55"/>
  <c r="J31" i="55"/>
  <c r="J57" i="55"/>
  <c r="J124" i="55"/>
  <c r="Q1975" i="34"/>
  <c r="O1975" i="34"/>
  <c r="Z2085" i="34"/>
  <c r="O2085" i="34"/>
  <c r="Z2077" i="34"/>
  <c r="P2077" i="34"/>
  <c r="U2280" i="34"/>
  <c r="O2280" i="34"/>
  <c r="Z2268" i="34"/>
  <c r="O2268" i="34"/>
  <c r="U2248" i="34"/>
  <c r="P2248" i="34"/>
  <c r="Q2236" i="34"/>
  <c r="Z2236" i="34"/>
  <c r="A2228" i="34"/>
  <c r="U2228" i="34"/>
  <c r="U2216" i="34"/>
  <c r="Q2216" i="34"/>
  <c r="U2208" i="34"/>
  <c r="Z2208" i="34"/>
  <c r="P2200" i="34"/>
  <c r="U2200" i="34"/>
  <c r="P2188" i="34"/>
  <c r="O2188" i="34"/>
  <c r="Q2180" i="34"/>
  <c r="O2180" i="34"/>
  <c r="O2172" i="34"/>
  <c r="P2172" i="34"/>
  <c r="Q2164" i="34"/>
  <c r="P2164" i="34"/>
  <c r="Q1793" i="34"/>
  <c r="P1793" i="34"/>
  <c r="P1781" i="34"/>
  <c r="O1781" i="34"/>
  <c r="P1765" i="34"/>
  <c r="U1765" i="34"/>
  <c r="O1757" i="34"/>
  <c r="Q1757" i="34"/>
  <c r="U1749" i="34"/>
  <c r="P1749" i="34"/>
  <c r="A1741" i="34"/>
  <c r="O1741" i="34"/>
  <c r="Q1737" i="34"/>
  <c r="P1737" i="34"/>
  <c r="P954" i="34"/>
  <c r="O954" i="34"/>
  <c r="U1828" i="34"/>
  <c r="O1828" i="34"/>
  <c r="Q1925" i="34"/>
  <c r="Z1925" i="34"/>
  <c r="Z2292" i="34"/>
  <c r="Q2292" i="34"/>
  <c r="O1944" i="34"/>
  <c r="Q1944" i="34"/>
  <c r="A1843" i="34"/>
  <c r="A1760" i="34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L33" i="57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P1154" i="34"/>
  <c r="U1154" i="34"/>
  <c r="Q1227" i="34"/>
  <c r="O1227" i="34"/>
  <c r="P1180" i="34"/>
  <c r="Z1180" i="34"/>
  <c r="Z1095" i="34"/>
  <c r="O1095" i="34"/>
  <c r="Z1091" i="34"/>
  <c r="U1091" i="34"/>
  <c r="Z1056" i="34"/>
  <c r="Q1056" i="34"/>
  <c r="Z1007" i="34"/>
  <c r="P1007" i="34"/>
  <c r="Z1002" i="34"/>
  <c r="O1002" i="34"/>
  <c r="Q1002" i="34"/>
  <c r="U996" i="34"/>
  <c r="P996" i="34"/>
  <c r="Z996" i="34"/>
  <c r="P90" i="34"/>
  <c r="Z90" i="34"/>
  <c r="Q1197" i="34"/>
  <c r="O1197" i="34"/>
  <c r="U971" i="34"/>
  <c r="Z971" i="34"/>
  <c r="Q2297" i="34"/>
  <c r="P2297" i="34"/>
  <c r="P1834" i="34"/>
  <c r="O1834" i="34"/>
  <c r="A1842" i="34"/>
  <c r="Z1842" i="34"/>
  <c r="A1846" i="34"/>
  <c r="U1846" i="34"/>
  <c r="O1268" i="34"/>
  <c r="Z1268" i="34"/>
  <c r="A952" i="34"/>
  <c r="O952" i="34"/>
  <c r="Z2715" i="34"/>
  <c r="U2715" i="34"/>
  <c r="P2719" i="34"/>
  <c r="Q2719" i="34"/>
  <c r="Z2457" i="34"/>
  <c r="U2457" i="34"/>
  <c r="P2457" i="34"/>
  <c r="O2477" i="34"/>
  <c r="U2477" i="34"/>
  <c r="Z2137" i="34"/>
  <c r="U2137" i="34"/>
  <c r="O2408" i="34"/>
  <c r="U2408" i="34"/>
  <c r="P2432" i="34"/>
  <c r="Q2432" i="34"/>
  <c r="U2452" i="34"/>
  <c r="O2452" i="34"/>
  <c r="U2499" i="34"/>
  <c r="Q2499" i="34"/>
  <c r="U2561" i="34"/>
  <c r="Q2561" i="34"/>
  <c r="P2561" i="34"/>
  <c r="U2567" i="34"/>
  <c r="Z2567" i="34"/>
  <c r="U2571" i="34"/>
  <c r="P2571" i="34"/>
  <c r="Z2571" i="34"/>
  <c r="Z2652" i="34"/>
  <c r="Q2652" i="34"/>
  <c r="O2652" i="34"/>
  <c r="Z2656" i="34"/>
  <c r="O2656" i="34"/>
  <c r="A2660" i="34"/>
  <c r="U2660" i="34"/>
  <c r="O2668" i="34"/>
  <c r="Z2668" i="34"/>
  <c r="Q2668" i="34"/>
  <c r="A2676" i="34"/>
  <c r="Q2676" i="34"/>
  <c r="Q2680" i="34"/>
  <c r="P2680" i="34"/>
  <c r="O2684" i="34"/>
  <c r="Z2684" i="34"/>
  <c r="O2696" i="34"/>
  <c r="U2696" i="34"/>
  <c r="Z2696" i="34"/>
  <c r="O2704" i="34"/>
  <c r="P2704" i="34"/>
  <c r="Q2704" i="34"/>
  <c r="U2577" i="34"/>
  <c r="Q2577" i="34"/>
  <c r="P2581" i="34"/>
  <c r="O2581" i="34"/>
  <c r="O2585" i="34"/>
  <c r="A2585" i="34"/>
  <c r="P2589" i="34"/>
  <c r="Q2589" i="34"/>
  <c r="Z2589" i="34"/>
  <c r="P2593" i="34"/>
  <c r="U2593" i="34"/>
  <c r="P2597" i="34"/>
  <c r="O2597" i="34"/>
  <c r="Z2597" i="34"/>
  <c r="P2605" i="34"/>
  <c r="Q2605" i="34"/>
  <c r="U2605" i="34"/>
  <c r="P2609" i="34"/>
  <c r="Z2609" i="34"/>
  <c r="O2613" i="34"/>
  <c r="U2613" i="34"/>
  <c r="P2621" i="34"/>
  <c r="Q2621" i="34"/>
  <c r="Z2625" i="34"/>
  <c r="O2625" i="34"/>
  <c r="Q2629" i="34"/>
  <c r="P2629" i="34"/>
  <c r="Q2641" i="34"/>
  <c r="Z2641" i="34"/>
  <c r="U2641" i="34"/>
  <c r="U2551" i="34"/>
  <c r="Z2551" i="34"/>
  <c r="O2551" i="34"/>
  <c r="A2423" i="34"/>
  <c r="U2423" i="34"/>
  <c r="O2423" i="34"/>
  <c r="O2427" i="34"/>
  <c r="P2427" i="34"/>
  <c r="A2427" i="34"/>
  <c r="A2431" i="34"/>
  <c r="Z2431" i="34"/>
  <c r="O2431" i="34"/>
  <c r="Z2491" i="34"/>
  <c r="Q2491" i="34"/>
  <c r="A2495" i="34"/>
  <c r="Q2495" i="34"/>
  <c r="P2495" i="34"/>
  <c r="A2422" i="34"/>
  <c r="Z2422" i="34"/>
  <c r="A2536" i="34"/>
  <c r="Z2536" i="34"/>
  <c r="A2514" i="34"/>
  <c r="Q2514" i="34"/>
  <c r="P2514" i="34"/>
  <c r="A2518" i="34"/>
  <c r="P2518" i="34"/>
  <c r="A2522" i="34"/>
  <c r="Z2522" i="34"/>
  <c r="A2526" i="34"/>
  <c r="U2526" i="34"/>
  <c r="A2530" i="34"/>
  <c r="Q2530" i="34"/>
  <c r="O2530" i="34"/>
  <c r="A2479" i="34"/>
  <c r="A2715" i="34"/>
  <c r="A1002" i="34"/>
  <c r="A1189" i="34"/>
  <c r="A2002" i="34"/>
  <c r="A2000" i="34"/>
  <c r="A2452" i="34"/>
  <c r="A2473" i="34"/>
  <c r="A1268" i="34"/>
  <c r="A2309" i="34"/>
  <c r="A1709" i="34"/>
  <c r="A1749" i="34"/>
  <c r="A1797" i="34"/>
  <c r="A2192" i="34"/>
  <c r="A2232" i="34"/>
  <c r="A2280" i="34"/>
  <c r="A1923" i="34"/>
  <c r="Q249" i="34"/>
  <c r="Q1073" i="34"/>
  <c r="P643" i="34"/>
  <c r="Q1677" i="34"/>
  <c r="P1681" i="34"/>
  <c r="Q1685" i="34"/>
  <c r="Q1689" i="34"/>
  <c r="P1693" i="34"/>
  <c r="P1697" i="34"/>
  <c r="P1701" i="34"/>
  <c r="O1705" i="34"/>
  <c r="O1709" i="34"/>
  <c r="O1713" i="34"/>
  <c r="A1717" i="34"/>
  <c r="O1721" i="34"/>
  <c r="O1725" i="34"/>
  <c r="Z1733" i="34"/>
  <c r="Z1737" i="34"/>
  <c r="Z1741" i="34"/>
  <c r="O2240" i="34"/>
  <c r="Q2244" i="34"/>
  <c r="Q2260" i="34"/>
  <c r="P2268" i="34"/>
  <c r="P2276" i="34"/>
  <c r="O2081" i="34"/>
  <c r="U2085" i="34"/>
  <c r="U1971" i="34"/>
  <c r="A2305" i="34"/>
  <c r="O2023" i="34"/>
  <c r="U2104" i="34"/>
  <c r="Q2328" i="34"/>
  <c r="Q1551" i="34"/>
  <c r="Z1327" i="34"/>
  <c r="O1416" i="34"/>
  <c r="P952" i="34"/>
  <c r="U1268" i="34"/>
  <c r="O1846" i="34"/>
  <c r="O1842" i="34"/>
  <c r="U1838" i="34"/>
  <c r="U1834" i="34"/>
  <c r="Z2301" i="34"/>
  <c r="U2305" i="34"/>
  <c r="U2309" i="34"/>
  <c r="U2297" i="34"/>
  <c r="Q963" i="34"/>
  <c r="Q90" i="34"/>
  <c r="Z2637" i="34"/>
  <c r="U2629" i="34"/>
  <c r="U2617" i="34"/>
  <c r="Q2609" i="34"/>
  <c r="Q2601" i="34"/>
  <c r="U2589" i="34"/>
  <c r="Q2581" i="34"/>
  <c r="Z2704" i="34"/>
  <c r="P2692" i="34"/>
  <c r="Q2688" i="34"/>
  <c r="U2676" i="34"/>
  <c r="P2664" i="34"/>
  <c r="U2656" i="34"/>
  <c r="O2561" i="34"/>
  <c r="P2442" i="34"/>
  <c r="U2432" i="34"/>
  <c r="Z2477" i="34"/>
  <c r="O2410" i="34"/>
  <c r="U2723" i="34"/>
  <c r="P2711" i="34"/>
  <c r="U1197" i="34"/>
  <c r="Q996" i="34"/>
  <c r="Q1007" i="34"/>
  <c r="P1091" i="34"/>
  <c r="O1180" i="34"/>
  <c r="O1189" i="34"/>
  <c r="Z1155" i="34"/>
  <c r="A2540" i="34"/>
  <c r="P1400" i="34"/>
  <c r="A1400" i="34"/>
  <c r="Q1500" i="34"/>
  <c r="Z1500" i="34"/>
  <c r="Z1525" i="34"/>
  <c r="Q1525" i="34"/>
  <c r="Q1932" i="34"/>
  <c r="A1932" i="34"/>
  <c r="Q2393" i="34"/>
  <c r="U2393" i="34"/>
  <c r="P2348" i="34"/>
  <c r="Z2348" i="34"/>
  <c r="P2042" i="34"/>
  <c r="Z2042" i="34"/>
  <c r="A1868" i="34"/>
  <c r="Z1868" i="34"/>
  <c r="Z1935" i="34"/>
  <c r="U1935" i="34"/>
  <c r="O981" i="34"/>
  <c r="Z981" i="34"/>
  <c r="P977" i="34"/>
  <c r="Q977" i="34"/>
  <c r="Q970" i="34"/>
  <c r="U970" i="34"/>
  <c r="Q1244" i="34"/>
  <c r="P1244" i="34"/>
  <c r="P1248" i="34"/>
  <c r="Q1248" i="34"/>
  <c r="O2119" i="34"/>
  <c r="P2119" i="34"/>
  <c r="Z2017" i="34"/>
  <c r="P2017" i="34"/>
  <c r="O2009" i="34"/>
  <c r="P2009" i="34"/>
  <c r="Z1833" i="34"/>
  <c r="O1833" i="34"/>
  <c r="Z951" i="34"/>
  <c r="U951" i="34"/>
  <c r="K19" i="34"/>
  <c r="Q260" i="34"/>
  <c r="U2481" i="34"/>
  <c r="P2481" i="34"/>
  <c r="U1202" i="34"/>
  <c r="P1202" i="34"/>
  <c r="A1460" i="34"/>
  <c r="O1460" i="34"/>
  <c r="P1512" i="34"/>
  <c r="O1512" i="34"/>
  <c r="Q1321" i="34"/>
  <c r="Z1321" i="34"/>
  <c r="P1560" i="34"/>
  <c r="O1560" i="34"/>
  <c r="O1673" i="34"/>
  <c r="Q1673" i="34"/>
  <c r="P1631" i="34"/>
  <c r="O1631" i="34"/>
  <c r="P2384" i="34"/>
  <c r="O2384" i="34"/>
  <c r="A2351" i="34"/>
  <c r="Z2351" i="34"/>
  <c r="U2319" i="34"/>
  <c r="P2319" i="34"/>
  <c r="U2058" i="34"/>
  <c r="O2058" i="34"/>
  <c r="Z1957" i="34"/>
  <c r="Q1957" i="34"/>
  <c r="Z1884" i="34"/>
  <c r="Q1884" i="34"/>
  <c r="U1895" i="34"/>
  <c r="A1895" i="34"/>
  <c r="U1362" i="34"/>
  <c r="Q1362" i="34"/>
  <c r="Q1264" i="34"/>
  <c r="U1264" i="34"/>
  <c r="Z2073" i="34"/>
  <c r="P2073" i="34"/>
  <c r="Z2256" i="34"/>
  <c r="O2256" i="34"/>
  <c r="Z2228" i="34"/>
  <c r="O2228" i="34"/>
  <c r="P2216" i="34"/>
  <c r="Z2216" i="34"/>
  <c r="A2208" i="34"/>
  <c r="Q2208" i="34"/>
  <c r="Z2204" i="34"/>
  <c r="Q2204" i="34"/>
  <c r="Q2200" i="34"/>
  <c r="A2200" i="34"/>
  <c r="A2196" i="34"/>
  <c r="Q2196" i="34"/>
  <c r="Z2192" i="34"/>
  <c r="Q2192" i="34"/>
  <c r="A2188" i="34"/>
  <c r="Q2188" i="34"/>
  <c r="Q2184" i="34"/>
  <c r="U2184" i="34"/>
  <c r="A2180" i="34"/>
  <c r="U2180" i="34"/>
  <c r="Z2176" i="34"/>
  <c r="U2176" i="34"/>
  <c r="A2172" i="34"/>
  <c r="Z2172" i="34"/>
  <c r="Q2168" i="34"/>
  <c r="Z2168" i="34"/>
  <c r="Z2164" i="34"/>
  <c r="U2164" i="34"/>
  <c r="A2160" i="34"/>
  <c r="Z2160" i="34"/>
  <c r="Q2156" i="34"/>
  <c r="Z2156" i="34"/>
  <c r="Z1797" i="34"/>
  <c r="U1797" i="34"/>
  <c r="U1793" i="34"/>
  <c r="Z1793" i="34"/>
  <c r="A1789" i="34"/>
  <c r="Z1789" i="34"/>
  <c r="P1785" i="34"/>
  <c r="Z1785" i="34"/>
  <c r="U1781" i="34"/>
  <c r="Z1781" i="34"/>
  <c r="A1777" i="34"/>
  <c r="Z1777" i="34"/>
  <c r="O1773" i="34"/>
  <c r="U1773" i="34"/>
  <c r="A1769" i="34"/>
  <c r="Z1769" i="34"/>
  <c r="Q1765" i="34"/>
  <c r="Z1765" i="34"/>
  <c r="A1761" i="34"/>
  <c r="Z1761" i="34"/>
  <c r="A1753" i="34"/>
  <c r="O1753" i="34"/>
  <c r="Q1749" i="34"/>
  <c r="O1749" i="34"/>
  <c r="O1745" i="34"/>
  <c r="A1745" i="34"/>
  <c r="Q954" i="34"/>
  <c r="Z954" i="34"/>
  <c r="A1194" i="34"/>
  <c r="U1194" i="34"/>
  <c r="O1226" i="34"/>
  <c r="Z1226" i="34"/>
  <c r="Q1090" i="34"/>
  <c r="P1090" i="34"/>
  <c r="Q1000" i="34"/>
  <c r="P1000" i="34"/>
  <c r="Z1072" i="34"/>
  <c r="O1072" i="34"/>
  <c r="Z975" i="34"/>
  <c r="Q975" i="34"/>
  <c r="Z960" i="34"/>
  <c r="P960" i="34"/>
  <c r="U972" i="34"/>
  <c r="Z972" i="34"/>
  <c r="O1238" i="34"/>
  <c r="P1238" i="34"/>
  <c r="U2019" i="34"/>
  <c r="Q2019" i="34"/>
  <c r="A2298" i="34"/>
  <c r="U2298" i="34"/>
  <c r="A2308" i="34"/>
  <c r="Q2308" i="34"/>
  <c r="O2308" i="34"/>
  <c r="A2304" i="34"/>
  <c r="P2304" i="34"/>
  <c r="A2300" i="34"/>
  <c r="Z2300" i="34"/>
  <c r="A1835" i="34"/>
  <c r="Q1835" i="34"/>
  <c r="A1839" i="34"/>
  <c r="Q1839" i="34"/>
  <c r="P1839" i="34"/>
  <c r="A1847" i="34"/>
  <c r="Z1847" i="34"/>
  <c r="A1269" i="34"/>
  <c r="P1269" i="34"/>
  <c r="Q2708" i="34"/>
  <c r="P2708" i="34"/>
  <c r="A2720" i="34"/>
  <c r="U2720" i="34"/>
  <c r="A1617" i="34"/>
  <c r="Q1617" i="34"/>
  <c r="P1617" i="34"/>
  <c r="O2400" i="34"/>
  <c r="Z2400" i="34"/>
  <c r="A2511" i="34"/>
  <c r="U2511" i="34"/>
  <c r="O2405" i="34"/>
  <c r="P2405" i="34"/>
  <c r="A2409" i="34"/>
  <c r="Z2409" i="34"/>
  <c r="A2484" i="34"/>
  <c r="Z2484" i="34"/>
  <c r="A2433" i="34"/>
  <c r="Q2433" i="34"/>
  <c r="A2439" i="34"/>
  <c r="Q2439" i="34"/>
  <c r="O2439" i="34"/>
  <c r="A2443" i="34"/>
  <c r="P2443" i="34"/>
  <c r="A2500" i="34"/>
  <c r="U2500" i="34"/>
  <c r="A2562" i="34"/>
  <c r="Q2562" i="34"/>
  <c r="O2562" i="34"/>
  <c r="A2568" i="34"/>
  <c r="O2568" i="34"/>
  <c r="A2645" i="34"/>
  <c r="Z2645" i="34"/>
  <c r="A2649" i="34"/>
  <c r="U2649" i="34"/>
  <c r="A2653" i="34"/>
  <c r="Q2653" i="34"/>
  <c r="P2653" i="34"/>
  <c r="A2657" i="34"/>
  <c r="O2657" i="34"/>
  <c r="A2661" i="34"/>
  <c r="Z2661" i="34"/>
  <c r="A2665" i="34"/>
  <c r="U2665" i="34"/>
  <c r="A2669" i="34"/>
  <c r="Q2669" i="34"/>
  <c r="P2669" i="34"/>
  <c r="A2673" i="34"/>
  <c r="O2673" i="34"/>
  <c r="A2677" i="34"/>
  <c r="Z2677" i="34"/>
  <c r="A2681" i="34"/>
  <c r="U2681" i="34"/>
  <c r="A2685" i="34"/>
  <c r="Q2685" i="34"/>
  <c r="P2685" i="34"/>
  <c r="A2689" i="34"/>
  <c r="O2689" i="34"/>
  <c r="A2697" i="34"/>
  <c r="U2697" i="34"/>
  <c r="A2701" i="34"/>
  <c r="Q2701" i="34"/>
  <c r="P2701" i="34"/>
  <c r="A2705" i="34"/>
  <c r="O2705" i="34"/>
  <c r="A2574" i="34"/>
  <c r="Z2574" i="34"/>
  <c r="A2578" i="34"/>
  <c r="U2578" i="34"/>
  <c r="A2582" i="34"/>
  <c r="Q2582" i="34"/>
  <c r="O2582" i="34"/>
  <c r="A2586" i="34"/>
  <c r="P2586" i="34"/>
  <c r="A2590" i="34"/>
  <c r="Z2590" i="34"/>
  <c r="A2594" i="34"/>
  <c r="U2594" i="34"/>
  <c r="A2598" i="34"/>
  <c r="Q2598" i="34"/>
  <c r="O2598" i="34"/>
  <c r="A2602" i="34"/>
  <c r="O2602" i="34"/>
  <c r="A2606" i="34"/>
  <c r="Z2606" i="34"/>
  <c r="A2610" i="34"/>
  <c r="U2610" i="34"/>
  <c r="A2614" i="34"/>
  <c r="Q2614" i="34"/>
  <c r="P2614" i="34"/>
  <c r="A2618" i="34"/>
  <c r="O2618" i="34"/>
  <c r="A2622" i="34"/>
  <c r="Z2622" i="34"/>
  <c r="A2626" i="34"/>
  <c r="U2626" i="34"/>
  <c r="A2630" i="34"/>
  <c r="Q2630" i="34"/>
  <c r="P2630" i="34"/>
  <c r="A2634" i="34"/>
  <c r="O2634" i="34"/>
  <c r="A2638" i="34"/>
  <c r="Z2638" i="34"/>
  <c r="A2642" i="34"/>
  <c r="U2642" i="34"/>
  <c r="U260" i="34"/>
  <c r="U656" i="34"/>
  <c r="U642" i="34"/>
  <c r="Z642" i="34"/>
  <c r="A939" i="34"/>
  <c r="Z939" i="34"/>
  <c r="P1197" i="34"/>
  <c r="Z1197" i="34"/>
  <c r="U2711" i="34"/>
  <c r="Z2711" i="34"/>
  <c r="O2719" i="34"/>
  <c r="Z2719" i="34"/>
  <c r="Z2723" i="34"/>
  <c r="P2723" i="34"/>
  <c r="U1654" i="34"/>
  <c r="O1654" i="34"/>
  <c r="U2410" i="34"/>
  <c r="Z2410" i="34"/>
  <c r="U2479" i="34"/>
  <c r="P2479" i="34"/>
  <c r="O2137" i="34"/>
  <c r="P2137" i="34"/>
  <c r="Q2402" i="34"/>
  <c r="Z2402" i="34"/>
  <c r="Q2408" i="34"/>
  <c r="P2408" i="34"/>
  <c r="Z2432" i="34"/>
  <c r="O2432" i="34"/>
  <c r="Z2461" i="34"/>
  <c r="Q2461" i="34"/>
  <c r="U2442" i="34"/>
  <c r="Q2442" i="34"/>
  <c r="Z2648" i="34"/>
  <c r="U2648" i="34"/>
  <c r="O2660" i="34"/>
  <c r="Z2660" i="34"/>
  <c r="Z2664" i="34"/>
  <c r="O2664" i="34"/>
  <c r="Z2676" i="34"/>
  <c r="O2676" i="34"/>
  <c r="U2680" i="34"/>
  <c r="O2680" i="34"/>
  <c r="O2688" i="34"/>
  <c r="P2688" i="34"/>
  <c r="U2692" i="34"/>
  <c r="O2692" i="34"/>
  <c r="Z2700" i="34"/>
  <c r="O2700" i="34"/>
  <c r="O2577" i="34"/>
  <c r="A2577" i="34"/>
  <c r="P2577" i="34"/>
  <c r="Z2617" i="34"/>
  <c r="A2617" i="34"/>
  <c r="P2617" i="34"/>
  <c r="U2633" i="34"/>
  <c r="A2633" i="34"/>
  <c r="P2633" i="34"/>
  <c r="U1621" i="34"/>
  <c r="O1621" i="34"/>
  <c r="P1229" i="34"/>
  <c r="O1229" i="34"/>
  <c r="U1146" i="34"/>
  <c r="Z1146" i="34"/>
  <c r="Z1083" i="34"/>
  <c r="Q1083" i="34"/>
  <c r="O1076" i="34"/>
  <c r="U1076" i="34"/>
  <c r="O1066" i="34"/>
  <c r="P1066" i="34"/>
  <c r="P947" i="34"/>
  <c r="U947" i="34"/>
  <c r="O2139" i="34"/>
  <c r="Z2139" i="34"/>
  <c r="H180" i="60"/>
  <c r="C238" i="60"/>
  <c r="C44" i="60"/>
  <c r="H13" i="60"/>
  <c r="J13" i="60" s="1"/>
  <c r="H203" i="60"/>
  <c r="H30" i="60"/>
  <c r="J30" i="60" s="1"/>
  <c r="H84" i="60"/>
  <c r="H63" i="60"/>
  <c r="H85" i="60"/>
  <c r="H64" i="60"/>
  <c r="H67" i="60"/>
  <c r="H55" i="60"/>
  <c r="H112" i="60"/>
  <c r="H34" i="60"/>
  <c r="J34" i="60" s="1"/>
  <c r="H224" i="60"/>
  <c r="H52" i="60"/>
  <c r="H214" i="60"/>
  <c r="H200" i="60"/>
  <c r="H61" i="60"/>
  <c r="H101" i="60"/>
  <c r="H228" i="60"/>
  <c r="H100" i="60"/>
  <c r="H80" i="60"/>
  <c r="H98" i="60"/>
  <c r="H60" i="60"/>
  <c r="H96" i="60"/>
  <c r="H89" i="60"/>
  <c r="H88" i="60"/>
  <c r="H74" i="60"/>
  <c r="H58" i="60"/>
  <c r="H53" i="60"/>
  <c r="H103" i="60"/>
  <c r="H57" i="60"/>
  <c r="H97" i="60"/>
  <c r="H229" i="60"/>
  <c r="H225" i="60"/>
  <c r="H223" i="60"/>
  <c r="H212" i="60"/>
  <c r="H208" i="60"/>
  <c r="H199" i="60"/>
  <c r="H198" i="60"/>
  <c r="Z1379" i="34"/>
  <c r="Z1154" i="34"/>
  <c r="O1154" i="34"/>
  <c r="O1071" i="34"/>
  <c r="Z1071" i="34"/>
  <c r="P1155" i="34"/>
  <c r="O1155" i="34"/>
  <c r="P1151" i="34"/>
  <c r="O1151" i="34"/>
  <c r="Q2715" i="34"/>
  <c r="P2715" i="34"/>
  <c r="A2457" i="34"/>
  <c r="O2457" i="34"/>
  <c r="Q2477" i="34"/>
  <c r="P2477" i="34"/>
  <c r="Q2473" i="34"/>
  <c r="P2473" i="34"/>
  <c r="Q2452" i="34"/>
  <c r="P2452" i="34"/>
  <c r="A2499" i="34"/>
  <c r="O2499" i="34"/>
  <c r="A2561" i="34"/>
  <c r="Z2561" i="34"/>
  <c r="Q2567" i="34"/>
  <c r="P2567" i="34"/>
  <c r="A2571" i="34"/>
  <c r="O2571" i="34"/>
  <c r="A2652" i="34"/>
  <c r="U2652" i="34"/>
  <c r="Q2656" i="34"/>
  <c r="P2656" i="34"/>
  <c r="A2668" i="34"/>
  <c r="U2668" i="34"/>
  <c r="Q2672" i="34"/>
  <c r="P2672" i="34"/>
  <c r="A2684" i="34"/>
  <c r="Q2684" i="34"/>
  <c r="P2684" i="34"/>
  <c r="Q2696" i="34"/>
  <c r="P2696" i="34"/>
  <c r="A2704" i="34"/>
  <c r="U2704" i="34"/>
  <c r="A2573" i="34"/>
  <c r="Q2573" i="34"/>
  <c r="P2573" i="34"/>
  <c r="A2581" i="34"/>
  <c r="Z2581" i="34"/>
  <c r="Q2585" i="34"/>
  <c r="P2585" i="34"/>
  <c r="A2589" i="34"/>
  <c r="O2589" i="34"/>
  <c r="A2593" i="34"/>
  <c r="Z2593" i="34"/>
  <c r="A2597" i="34"/>
  <c r="U2597" i="34"/>
  <c r="A2601" i="34"/>
  <c r="O2601" i="34"/>
  <c r="A2605" i="34"/>
  <c r="Z2605" i="34"/>
  <c r="A2609" i="34"/>
  <c r="U2609" i="34"/>
  <c r="A2613" i="34"/>
  <c r="Q2613" i="34"/>
  <c r="P2613" i="34"/>
  <c r="A2621" i="34"/>
  <c r="U2621" i="34"/>
  <c r="A2625" i="34"/>
  <c r="Q2625" i="34"/>
  <c r="P2625" i="34"/>
  <c r="A2629" i="34"/>
  <c r="O2629" i="34"/>
  <c r="Q2637" i="34"/>
  <c r="P2637" i="34"/>
  <c r="A2641" i="34"/>
  <c r="O2641" i="34"/>
  <c r="A2546" i="34"/>
  <c r="Q2546" i="34"/>
  <c r="O2546" i="34"/>
  <c r="Q1078" i="34"/>
  <c r="Z2435" i="34"/>
  <c r="Q481" i="34"/>
  <c r="Q1970" i="34"/>
  <c r="O1970" i="34"/>
  <c r="Q2267" i="34"/>
  <c r="U2267" i="34"/>
  <c r="P2259" i="34"/>
  <c r="Q2259" i="34"/>
  <c r="A2251" i="34"/>
  <c r="Q2251" i="34"/>
  <c r="U2247" i="34"/>
  <c r="O2247" i="34"/>
  <c r="P2239" i="34"/>
  <c r="Q2239" i="34"/>
  <c r="P2235" i="34"/>
  <c r="O2235" i="34"/>
  <c r="Z2219" i="34"/>
  <c r="Q2219" i="34"/>
  <c r="O2215" i="34"/>
  <c r="U2215" i="34"/>
  <c r="Q2203" i="34"/>
  <c r="O2203" i="34"/>
  <c r="U2195" i="34"/>
  <c r="Q2195" i="34"/>
  <c r="A2187" i="34"/>
  <c r="Q2187" i="34"/>
  <c r="P2183" i="34"/>
  <c r="U2183" i="34"/>
  <c r="Z2163" i="34"/>
  <c r="Q2163" i="34"/>
  <c r="P2159" i="34"/>
  <c r="O2159" i="34"/>
  <c r="P1796" i="34"/>
  <c r="Q1796" i="34"/>
  <c r="A1784" i="34"/>
  <c r="U1784" i="34"/>
  <c r="O1772" i="34"/>
  <c r="Q1772" i="34"/>
  <c r="O1768" i="34"/>
  <c r="Z1768" i="34"/>
  <c r="Q1724" i="34"/>
  <c r="O1724" i="34"/>
  <c r="P1720" i="34"/>
  <c r="O1720" i="34"/>
  <c r="P1688" i="34"/>
  <c r="Q1688" i="34"/>
  <c r="P1189" i="34"/>
  <c r="U1189" i="34"/>
  <c r="Q1180" i="34"/>
  <c r="U1180" i="34"/>
  <c r="Z1062" i="34"/>
  <c r="O1062" i="34"/>
  <c r="U1056" i="34"/>
  <c r="O1056" i="34"/>
  <c r="J120" i="55"/>
  <c r="O2060" i="34"/>
  <c r="Z2060" i="34"/>
  <c r="U1912" i="34"/>
  <c r="Z1912" i="34"/>
  <c r="Q242" i="34"/>
  <c r="U242" i="34"/>
  <c r="U1467" i="34"/>
  <c r="P1467" i="34"/>
  <c r="U1389" i="34"/>
  <c r="O1389" i="34"/>
  <c r="Q1357" i="34"/>
  <c r="Z1357" i="34"/>
  <c r="P1536" i="34"/>
  <c r="Z1536" i="34"/>
  <c r="O1861" i="34"/>
  <c r="U1861" i="34"/>
  <c r="A1530" i="34"/>
  <c r="Z1530" i="34"/>
  <c r="Q2375" i="34"/>
  <c r="Z2375" i="34"/>
  <c r="P2349" i="34"/>
  <c r="U2349" i="34"/>
  <c r="Q2316" i="34"/>
  <c r="P2316" i="34"/>
  <c r="Z2055" i="34"/>
  <c r="P2055" i="34"/>
  <c r="Q1948" i="34"/>
  <c r="O1948" i="34"/>
  <c r="U1882" i="34"/>
  <c r="Z1882" i="34"/>
  <c r="A2498" i="34"/>
  <c r="A2421" i="34"/>
  <c r="A2671" i="34"/>
  <c r="A1837" i="34"/>
  <c r="A1734" i="34"/>
  <c r="A2261" i="34"/>
  <c r="A2553" i="34"/>
  <c r="A2494" i="34"/>
  <c r="A2636" i="34"/>
  <c r="A2620" i="34"/>
  <c r="A2592" i="34"/>
  <c r="A2707" i="34"/>
  <c r="A2679" i="34"/>
  <c r="A2651" i="34"/>
  <c r="A2460" i="34"/>
  <c r="A951" i="34"/>
  <c r="A1833" i="34"/>
  <c r="A1758" i="34"/>
  <c r="A2525" i="34"/>
  <c r="A2237" i="34"/>
  <c r="P2553" i="34"/>
  <c r="P2517" i="34"/>
  <c r="P2421" i="34"/>
  <c r="Q2494" i="34"/>
  <c r="P2430" i="34"/>
  <c r="P2426" i="34"/>
  <c r="P2549" i="34"/>
  <c r="P2550" i="34"/>
  <c r="O2644" i="34"/>
  <c r="Z2640" i="34"/>
  <c r="Z2632" i="34"/>
  <c r="U2628" i="34"/>
  <c r="U2624" i="34"/>
  <c r="Q2616" i="34"/>
  <c r="Q2612" i="34"/>
  <c r="Q2608" i="34"/>
  <c r="P2600" i="34"/>
  <c r="A2600" i="34"/>
  <c r="Q2592" i="34"/>
  <c r="Q2588" i="34"/>
  <c r="Q2584" i="34"/>
  <c r="P2576" i="34"/>
  <c r="P2707" i="34"/>
  <c r="P2699" i="34"/>
  <c r="P2695" i="34"/>
  <c r="A2695" i="34"/>
  <c r="P2687" i="34"/>
  <c r="P2683" i="34"/>
  <c r="P2679" i="34"/>
  <c r="O2671" i="34"/>
  <c r="O2667" i="34"/>
  <c r="O2659" i="34"/>
  <c r="O2655" i="34"/>
  <c r="Z2651" i="34"/>
  <c r="Z2570" i="34"/>
  <c r="U2566" i="34"/>
  <c r="U2560" i="34"/>
  <c r="Q2451" i="34"/>
  <c r="Q2441" i="34"/>
  <c r="Q2460" i="34"/>
  <c r="P2472" i="34"/>
  <c r="P2407" i="34"/>
  <c r="Z2401" i="34"/>
  <c r="O2476" i="34"/>
  <c r="O2506" i="34"/>
  <c r="U2436" i="34"/>
  <c r="Z1619" i="34"/>
  <c r="U2722" i="34"/>
  <c r="U2718" i="34"/>
  <c r="Q2710" i="34"/>
  <c r="O1222" i="34"/>
  <c r="Q1082" i="34"/>
  <c r="U1058" i="34"/>
  <c r="Z1077" i="34"/>
  <c r="P1927" i="34"/>
  <c r="O2090" i="34"/>
  <c r="O1801" i="34"/>
  <c r="Q1573" i="34"/>
  <c r="P1499" i="34"/>
  <c r="U1812" i="34"/>
  <c r="O1254" i="34"/>
  <c r="Q1686" i="34"/>
  <c r="Q1758" i="34"/>
  <c r="Q1786" i="34"/>
  <c r="U2205" i="34"/>
  <c r="U2221" i="34"/>
  <c r="Q636" i="34"/>
  <c r="P636" i="34"/>
  <c r="Q2725" i="34"/>
  <c r="P2725" i="34"/>
  <c r="Q644" i="34"/>
  <c r="P644" i="34"/>
  <c r="Z2087" i="34"/>
  <c r="U2087" i="34"/>
  <c r="P1972" i="34"/>
  <c r="Q1972" i="34"/>
  <c r="Z1968" i="34"/>
  <c r="Q1968" i="34"/>
  <c r="U1968" i="34"/>
  <c r="U2086" i="34"/>
  <c r="Z2086" i="34"/>
  <c r="Q2086" i="34"/>
  <c r="O2082" i="34"/>
  <c r="U2082" i="34"/>
  <c r="Z2078" i="34"/>
  <c r="O2078" i="34"/>
  <c r="U2078" i="34"/>
  <c r="U2074" i="34"/>
  <c r="Q2074" i="34"/>
  <c r="Z2281" i="34"/>
  <c r="O2281" i="34"/>
  <c r="O2277" i="34"/>
  <c r="P2277" i="34"/>
  <c r="U2277" i="34"/>
  <c r="Z2273" i="34"/>
  <c r="O2273" i="34"/>
  <c r="U2269" i="34"/>
  <c r="Z2269" i="34"/>
  <c r="O2265" i="34"/>
  <c r="Z2265" i="34"/>
  <c r="U2265" i="34"/>
  <c r="Z2261" i="34"/>
  <c r="P2261" i="34"/>
  <c r="O2261" i="34"/>
  <c r="U2257" i="34"/>
  <c r="Z2257" i="34"/>
  <c r="O2249" i="34"/>
  <c r="P2249" i="34"/>
  <c r="Q2249" i="34"/>
  <c r="Z2249" i="34"/>
  <c r="Z2245" i="34"/>
  <c r="P2245" i="34"/>
  <c r="U2241" i="34"/>
  <c r="Q2241" i="34"/>
  <c r="P2241" i="34"/>
  <c r="O2233" i="34"/>
  <c r="Q2233" i="34"/>
  <c r="Z2229" i="34"/>
  <c r="Q2229" i="34"/>
  <c r="P2229" i="34"/>
  <c r="U2229" i="34"/>
  <c r="U2225" i="34"/>
  <c r="Z2225" i="34"/>
  <c r="O2217" i="34"/>
  <c r="Q2217" i="34"/>
  <c r="U2217" i="34"/>
  <c r="Z2213" i="34"/>
  <c r="U2213" i="34"/>
  <c r="O2213" i="34"/>
  <c r="U2209" i="34"/>
  <c r="O2209" i="34"/>
  <c r="Z2209" i="34"/>
  <c r="O2201" i="34"/>
  <c r="U2201" i="34"/>
  <c r="P2201" i="34"/>
  <c r="Z2197" i="34"/>
  <c r="O2197" i="34"/>
  <c r="U2197" i="34"/>
  <c r="U2193" i="34"/>
  <c r="P2193" i="34"/>
  <c r="Z2189" i="34"/>
  <c r="O2189" i="34"/>
  <c r="O2185" i="34"/>
  <c r="Z2185" i="34"/>
  <c r="Z2181" i="34"/>
  <c r="P2181" i="34"/>
  <c r="Q2181" i="34"/>
  <c r="U2177" i="34"/>
  <c r="P2177" i="34"/>
  <c r="Q2177" i="34"/>
  <c r="O2169" i="34"/>
  <c r="P2169" i="34"/>
  <c r="U2169" i="34"/>
  <c r="Z2165" i="34"/>
  <c r="Q2165" i="34"/>
  <c r="U2161" i="34"/>
  <c r="Q2161" i="34"/>
  <c r="P2161" i="34"/>
  <c r="Z2157" i="34"/>
  <c r="U2157" i="34"/>
  <c r="Z1798" i="34"/>
  <c r="U1798" i="34"/>
  <c r="U1794" i="34"/>
  <c r="P1794" i="34"/>
  <c r="Z1794" i="34"/>
  <c r="Q1790" i="34"/>
  <c r="U1790" i="34"/>
  <c r="Z1790" i="34"/>
  <c r="U1782" i="34"/>
  <c r="Q1782" i="34"/>
  <c r="P1782" i="34"/>
  <c r="Q1778" i="34"/>
  <c r="P1778" i="34"/>
  <c r="Q1774" i="34"/>
  <c r="P1774" i="34"/>
  <c r="U1774" i="34"/>
  <c r="U1770" i="34"/>
  <c r="Z1770" i="34"/>
  <c r="Q1766" i="34"/>
  <c r="P1766" i="34"/>
  <c r="Z1766" i="34"/>
  <c r="P1762" i="34"/>
  <c r="Q1762" i="34"/>
  <c r="Z1762" i="34"/>
  <c r="U1754" i="34"/>
  <c r="Z1754" i="34"/>
  <c r="Q1754" i="34"/>
  <c r="Q1750" i="34"/>
  <c r="O1750" i="34"/>
  <c r="Q1746" i="34"/>
  <c r="U1746" i="34"/>
  <c r="U1742" i="34"/>
  <c r="O1742" i="34"/>
  <c r="O1738" i="34"/>
  <c r="Z1738" i="34"/>
  <c r="P1734" i="34"/>
  <c r="U1734" i="34"/>
  <c r="Q1726" i="34"/>
  <c r="A1726" i="34"/>
  <c r="P1722" i="34"/>
  <c r="O1722" i="34"/>
  <c r="U1722" i="34"/>
  <c r="U1714" i="34"/>
  <c r="P1714" i="34"/>
  <c r="Q1710" i="34"/>
  <c r="O1710" i="34"/>
  <c r="P1706" i="34"/>
  <c r="Q1706" i="34"/>
  <c r="O1706" i="34"/>
  <c r="U1698" i="34"/>
  <c r="O1698" i="34"/>
  <c r="P1698" i="34"/>
  <c r="Q1694" i="34"/>
  <c r="P1694" i="34"/>
  <c r="P1690" i="34"/>
  <c r="U1690" i="34"/>
  <c r="O1690" i="34"/>
  <c r="U1682" i="34"/>
  <c r="P1682" i="34"/>
  <c r="Q1678" i="34"/>
  <c r="U1678" i="34"/>
  <c r="Z1678" i="34"/>
  <c r="Q1157" i="34"/>
  <c r="Z1157" i="34"/>
  <c r="U1157" i="34"/>
  <c r="U1218" i="34"/>
  <c r="P1218" i="34"/>
  <c r="Q1218" i="34"/>
  <c r="A1012" i="34"/>
  <c r="O1012" i="34"/>
  <c r="Q1272" i="34"/>
  <c r="U1272" i="34"/>
  <c r="U2021" i="34"/>
  <c r="O2021" i="34"/>
  <c r="O1230" i="34"/>
  <c r="U1230" i="34"/>
  <c r="Z1158" i="34"/>
  <c r="O1158" i="34"/>
  <c r="U1105" i="34"/>
  <c r="O1105" i="34"/>
  <c r="U1085" i="34"/>
  <c r="O1085" i="34"/>
  <c r="O1068" i="34"/>
  <c r="Q1068" i="34"/>
  <c r="Z1017" i="34"/>
  <c r="Q1017" i="34"/>
  <c r="U948" i="34"/>
  <c r="Q948" i="34"/>
  <c r="Q942" i="34"/>
  <c r="U942" i="34"/>
  <c r="P938" i="34"/>
  <c r="Q938" i="34"/>
  <c r="A643" i="34"/>
  <c r="Z643" i="34"/>
  <c r="A1190" i="34"/>
  <c r="U1190" i="34"/>
  <c r="A1185" i="34"/>
  <c r="U1185" i="34"/>
  <c r="A1181" i="34"/>
  <c r="U1181" i="34"/>
  <c r="A1176" i="34"/>
  <c r="Z1176" i="34"/>
  <c r="A1092" i="34"/>
  <c r="P1092" i="34"/>
  <c r="A1088" i="34"/>
  <c r="P1088" i="34"/>
  <c r="A1008" i="34"/>
  <c r="Q1008" i="34"/>
  <c r="A1003" i="34"/>
  <c r="Q1003" i="34"/>
  <c r="A998" i="34"/>
  <c r="Q998" i="34"/>
  <c r="Q632" i="34"/>
  <c r="U632" i="34"/>
  <c r="Q1174" i="34"/>
  <c r="Z1174" i="34"/>
  <c r="O956" i="34"/>
  <c r="Q956" i="34"/>
  <c r="U956" i="34"/>
  <c r="P983" i="34"/>
  <c r="U983" i="34"/>
  <c r="P975" i="34"/>
  <c r="O975" i="34"/>
  <c r="Q960" i="34"/>
  <c r="U960" i="34"/>
  <c r="Z964" i="34"/>
  <c r="Q964" i="34"/>
  <c r="O964" i="34"/>
  <c r="Q968" i="34"/>
  <c r="P968" i="34"/>
  <c r="P1258" i="34"/>
  <c r="Q1258" i="34"/>
  <c r="Q1250" i="34"/>
  <c r="P1250" i="34"/>
  <c r="Z1250" i="34"/>
  <c r="Q1234" i="34"/>
  <c r="P1234" i="34"/>
  <c r="Q1238" i="34"/>
  <c r="Z1238" i="34"/>
  <c r="Q1242" i="34"/>
  <c r="U1242" i="34"/>
  <c r="U1246" i="34"/>
  <c r="O1246" i="34"/>
  <c r="Q268" i="34"/>
  <c r="U268" i="34"/>
  <c r="O1981" i="34"/>
  <c r="Z1981" i="34"/>
  <c r="U1981" i="34"/>
  <c r="O2007" i="34"/>
  <c r="P2007" i="34"/>
  <c r="A2019" i="34"/>
  <c r="Z2019" i="34"/>
  <c r="P2019" i="34"/>
  <c r="A2015" i="34"/>
  <c r="U2015" i="34"/>
  <c r="P2015" i="34"/>
  <c r="A2011" i="34"/>
  <c r="Q2011" i="34"/>
  <c r="P2011" i="34"/>
  <c r="Z2306" i="34"/>
  <c r="P2306" i="34"/>
  <c r="P2302" i="34"/>
  <c r="O2302" i="34"/>
  <c r="P1841" i="34"/>
  <c r="U1841" i="34"/>
  <c r="Q1841" i="34"/>
  <c r="O1267" i="34"/>
  <c r="Q1267" i="34"/>
  <c r="Z1267" i="34"/>
  <c r="Q2714" i="34"/>
  <c r="P2714" i="34"/>
  <c r="Q2478" i="34"/>
  <c r="P2478" i="34"/>
  <c r="Q2136" i="34"/>
  <c r="O2136" i="34"/>
  <c r="Q2486" i="34"/>
  <c r="P2486" i="34"/>
  <c r="Q2498" i="34"/>
  <c r="P2498" i="34"/>
  <c r="Q2647" i="34"/>
  <c r="P2647" i="34"/>
  <c r="A2663" i="34"/>
  <c r="O2663" i="34"/>
  <c r="Q2675" i="34"/>
  <c r="P2675" i="34"/>
  <c r="Q2691" i="34"/>
  <c r="P2691" i="34"/>
  <c r="A2703" i="34"/>
  <c r="O2703" i="34"/>
  <c r="Q2580" i="34"/>
  <c r="P2580" i="34"/>
  <c r="A2596" i="34"/>
  <c r="O2596" i="34"/>
  <c r="Q2604" i="34"/>
  <c r="P2604" i="34"/>
  <c r="Q2620" i="34"/>
  <c r="P2620" i="34"/>
  <c r="Q2636" i="34"/>
  <c r="P2636" i="34"/>
  <c r="Q2545" i="34"/>
  <c r="P2545" i="34"/>
  <c r="Q2490" i="34"/>
  <c r="P2490" i="34"/>
  <c r="A1155" i="34"/>
  <c r="U1155" i="34"/>
  <c r="A954" i="34"/>
  <c r="U954" i="34"/>
  <c r="Q1621" i="34"/>
  <c r="P1621" i="34"/>
  <c r="A2005" i="34"/>
  <c r="O2005" i="34"/>
  <c r="A1229" i="34"/>
  <c r="Q1229" i="34"/>
  <c r="A1146" i="34"/>
  <c r="Q1146" i="34"/>
  <c r="A1104" i="34"/>
  <c r="P1104" i="34"/>
  <c r="O1104" i="34"/>
  <c r="A1083" i="34"/>
  <c r="O1083" i="34"/>
  <c r="A1076" i="34"/>
  <c r="Z1076" i="34"/>
  <c r="A1066" i="34"/>
  <c r="U1066" i="34"/>
  <c r="A1016" i="34"/>
  <c r="Q1016" i="34"/>
  <c r="P1016" i="34"/>
  <c r="A947" i="34"/>
  <c r="O947" i="34"/>
  <c r="P1249" i="34"/>
  <c r="Z1249" i="34"/>
  <c r="Q1019" i="34"/>
  <c r="P1019" i="34"/>
  <c r="A1724" i="34"/>
  <c r="J198" i="55"/>
  <c r="U748" i="34"/>
  <c r="Q748" i="34"/>
  <c r="O1666" i="34"/>
  <c r="Q1666" i="34"/>
  <c r="Q2087" i="34"/>
  <c r="P2087" i="34"/>
  <c r="Q2082" i="34"/>
  <c r="P2082" i="34"/>
  <c r="Q2281" i="34"/>
  <c r="P2281" i="34"/>
  <c r="Q2269" i="34"/>
  <c r="P2269" i="34"/>
  <c r="Q2253" i="34"/>
  <c r="P2253" i="34"/>
  <c r="Q2237" i="34"/>
  <c r="P2237" i="34"/>
  <c r="Q2221" i="34"/>
  <c r="P2221" i="34"/>
  <c r="Q2205" i="34"/>
  <c r="P2205" i="34"/>
  <c r="Q2189" i="34"/>
  <c r="P2189" i="34"/>
  <c r="Q2173" i="34"/>
  <c r="P2173" i="34"/>
  <c r="Q2157" i="34"/>
  <c r="P2157" i="34"/>
  <c r="A1786" i="34"/>
  <c r="Z1786" i="34"/>
  <c r="O1774" i="34"/>
  <c r="Z1774" i="34"/>
  <c r="O1758" i="34"/>
  <c r="Z1758" i="34"/>
  <c r="O1746" i="34"/>
  <c r="Z1746" i="34"/>
  <c r="A1738" i="34"/>
  <c r="Q1738" i="34"/>
  <c r="O1730" i="34"/>
  <c r="Z1730" i="34"/>
  <c r="O1718" i="34"/>
  <c r="Z1718" i="34"/>
  <c r="O1702" i="34"/>
  <c r="Z1702" i="34"/>
  <c r="O1686" i="34"/>
  <c r="Z1686" i="34"/>
  <c r="Q1081" i="34"/>
  <c r="O1081" i="34"/>
  <c r="O1183" i="34"/>
  <c r="Z1183" i="34"/>
  <c r="A1059" i="34"/>
  <c r="Q1059" i="34"/>
  <c r="P1059" i="34"/>
  <c r="Q999" i="34"/>
  <c r="P999" i="34"/>
  <c r="Z270" i="34"/>
  <c r="P270" i="34"/>
  <c r="Q982" i="34"/>
  <c r="Z982" i="34"/>
  <c r="Z967" i="34"/>
  <c r="Q967" i="34"/>
  <c r="Q1253" i="34"/>
  <c r="U1253" i="34"/>
  <c r="O1831" i="34"/>
  <c r="P1831" i="34"/>
  <c r="Q2010" i="34"/>
  <c r="U2010" i="34"/>
  <c r="Q1618" i="34"/>
  <c r="U1618" i="34"/>
  <c r="O2138" i="34"/>
  <c r="Z2138" i="34"/>
  <c r="Q2471" i="34"/>
  <c r="O2471" i="34"/>
  <c r="P2434" i="34"/>
  <c r="U2434" i="34"/>
  <c r="O2690" i="34"/>
  <c r="U2690" i="34"/>
  <c r="P2542" i="34"/>
  <c r="Z2542" i="34"/>
  <c r="U2516" i="34"/>
  <c r="P2516" i="34"/>
  <c r="Z2524" i="34"/>
  <c r="Q2524" i="34"/>
  <c r="U2528" i="34"/>
  <c r="Z2528" i="34"/>
  <c r="Q598" i="34"/>
  <c r="U1433" i="34"/>
  <c r="A2412" i="34"/>
  <c r="Z2412" i="34"/>
  <c r="Q1188" i="34"/>
  <c r="U1188" i="34"/>
  <c r="Q1490" i="34"/>
  <c r="P1490" i="34"/>
  <c r="O670" i="34"/>
  <c r="U2288" i="34"/>
  <c r="Q1209" i="34"/>
  <c r="P1209" i="34"/>
  <c r="P1339" i="34"/>
  <c r="Q1339" i="34"/>
  <c r="U1580" i="34"/>
  <c r="Z1580" i="34"/>
  <c r="Q1574" i="34"/>
  <c r="O1574" i="34"/>
  <c r="P1907" i="34"/>
  <c r="Q1907" i="34"/>
  <c r="P1962" i="34"/>
  <c r="Z1962" i="34"/>
  <c r="P1632" i="34"/>
  <c r="U1632" i="34"/>
  <c r="P2353" i="34"/>
  <c r="Q2353" i="34"/>
  <c r="Z2121" i="34"/>
  <c r="O2121" i="34"/>
  <c r="Q2047" i="34"/>
  <c r="U2047" i="34"/>
  <c r="Z1992" i="34"/>
  <c r="O1992" i="34"/>
  <c r="P1879" i="34"/>
  <c r="Z1879" i="34"/>
  <c r="Q1800" i="34"/>
  <c r="O1800" i="34"/>
  <c r="Q10" i="34"/>
  <c r="A98" i="34"/>
  <c r="A2249" i="34"/>
  <c r="A1690" i="34"/>
  <c r="A1698" i="34"/>
  <c r="A1742" i="34"/>
  <c r="A2165" i="34"/>
  <c r="A2213" i="34"/>
  <c r="A2241" i="34"/>
  <c r="A2265" i="34"/>
  <c r="A2082" i="34"/>
  <c r="A1706" i="34"/>
  <c r="A1686" i="34"/>
  <c r="A1766" i="34"/>
  <c r="A2157" i="34"/>
  <c r="A2181" i="34"/>
  <c r="A1653" i="34"/>
  <c r="A2474" i="34"/>
  <c r="A2277" i="34"/>
  <c r="A2018" i="34"/>
  <c r="A1249" i="34"/>
  <c r="A974" i="34"/>
  <c r="A994" i="34"/>
  <c r="A1093" i="34"/>
  <c r="A1193" i="34"/>
  <c r="A942" i="34"/>
  <c r="A1077" i="34"/>
  <c r="A2021" i="34"/>
  <c r="A1218" i="34"/>
  <c r="A598" i="34"/>
  <c r="A2197" i="34"/>
  <c r="P1653" i="34"/>
  <c r="O1844" i="34"/>
  <c r="O1840" i="34"/>
  <c r="Z1836" i="34"/>
  <c r="O2299" i="34"/>
  <c r="O2303" i="34"/>
  <c r="Z2307" i="34"/>
  <c r="Z2311" i="34"/>
  <c r="Z249" i="34"/>
  <c r="Z1073" i="34"/>
  <c r="U654" i="34"/>
  <c r="O942" i="34"/>
  <c r="O1077" i="34"/>
  <c r="Z1230" i="34"/>
  <c r="P1012" i="34"/>
  <c r="Q1012" i="34"/>
  <c r="O1218" i="34"/>
  <c r="O1157" i="34"/>
  <c r="Q2094" i="34"/>
  <c r="P1862" i="34"/>
  <c r="U2035" i="34"/>
  <c r="P2125" i="34"/>
  <c r="P2389" i="34"/>
  <c r="Z2127" i="34"/>
  <c r="Z1672" i="34"/>
  <c r="U1553" i="34"/>
  <c r="P1471" i="34"/>
  <c r="A1403" i="34"/>
  <c r="Q2480" i="34"/>
  <c r="P1531" i="34"/>
  <c r="P2528" i="34"/>
  <c r="A2524" i="34"/>
  <c r="Q2516" i="34"/>
  <c r="Z2538" i="34"/>
  <c r="Q2558" i="34"/>
  <c r="P2548" i="34"/>
  <c r="Q2643" i="34"/>
  <c r="Q2603" i="34"/>
  <c r="P2575" i="34"/>
  <c r="P2670" i="34"/>
  <c r="O2569" i="34"/>
  <c r="P2471" i="34"/>
  <c r="U2399" i="34"/>
  <c r="P2709" i="34"/>
  <c r="Q89" i="34"/>
  <c r="O994" i="34"/>
  <c r="O999" i="34"/>
  <c r="O1004" i="34"/>
  <c r="P1009" i="34"/>
  <c r="O1059" i="34"/>
  <c r="P1089" i="34"/>
  <c r="P1093" i="34"/>
  <c r="Q1177" i="34"/>
  <c r="Q1183" i="34"/>
  <c r="Q1186" i="34"/>
  <c r="P1193" i="34"/>
  <c r="O1678" i="34"/>
  <c r="O1682" i="34"/>
  <c r="Z1690" i="34"/>
  <c r="Z1694" i="34"/>
  <c r="Z1698" i="34"/>
  <c r="U1702" i="34"/>
  <c r="U1706" i="34"/>
  <c r="U1710" i="34"/>
  <c r="Q1714" i="34"/>
  <c r="Q1718" i="34"/>
  <c r="Q1722" i="34"/>
  <c r="P1726" i="34"/>
  <c r="Q1730" i="34"/>
  <c r="Q1734" i="34"/>
  <c r="P1738" i="34"/>
  <c r="P1742" i="34"/>
  <c r="P1746" i="34"/>
  <c r="P1750" i="34"/>
  <c r="P1754" i="34"/>
  <c r="P1758" i="34"/>
  <c r="O1762" i="34"/>
  <c r="O1766" i="34"/>
  <c r="O1770" i="34"/>
  <c r="O1778" i="34"/>
  <c r="O1782" i="34"/>
  <c r="O1786" i="34"/>
  <c r="O1790" i="34"/>
  <c r="O1794" i="34"/>
  <c r="O1798" i="34"/>
  <c r="O2157" i="34"/>
  <c r="O2161" i="34"/>
  <c r="O2165" i="34"/>
  <c r="Z2169" i="34"/>
  <c r="Z2173" i="34"/>
  <c r="Z2177" i="34"/>
  <c r="U2181" i="34"/>
  <c r="U2185" i="34"/>
  <c r="U2189" i="34"/>
  <c r="Q2193" i="34"/>
  <c r="Q2197" i="34"/>
  <c r="Q2201" i="34"/>
  <c r="P2209" i="34"/>
  <c r="P2213" i="34"/>
  <c r="P2217" i="34"/>
  <c r="O2221" i="34"/>
  <c r="O2225" i="34"/>
  <c r="O2229" i="34"/>
  <c r="Z2233" i="34"/>
  <c r="Z2237" i="34"/>
  <c r="Z2241" i="34"/>
  <c r="U2245" i="34"/>
  <c r="U2249" i="34"/>
  <c r="U2253" i="34"/>
  <c r="Q2257" i="34"/>
  <c r="Q2261" i="34"/>
  <c r="Q2265" i="34"/>
  <c r="A2269" i="34"/>
  <c r="Q2273" i="34"/>
  <c r="Q2277" i="34"/>
  <c r="P2074" i="34"/>
  <c r="P2078" i="34"/>
  <c r="A2078" i="34"/>
  <c r="P2086" i="34"/>
  <c r="O1968" i="34"/>
  <c r="O1972" i="34"/>
  <c r="O2087" i="34"/>
  <c r="Z2289" i="34"/>
  <c r="O971" i="34"/>
  <c r="Z978" i="34"/>
  <c r="O270" i="34"/>
  <c r="O1878" i="34"/>
  <c r="A1154" i="34"/>
  <c r="Q1154" i="34"/>
  <c r="A1071" i="34"/>
  <c r="Q1071" i="34"/>
  <c r="P1974" i="34"/>
  <c r="U1974" i="34"/>
  <c r="A1966" i="34"/>
  <c r="Q1966" i="34"/>
  <c r="U2084" i="34"/>
  <c r="P2084" i="34"/>
  <c r="P2283" i="34"/>
  <c r="O2283" i="34"/>
  <c r="O2263" i="34"/>
  <c r="U2263" i="34"/>
  <c r="P2255" i="34"/>
  <c r="Q2255" i="34"/>
  <c r="O2251" i="34"/>
  <c r="U2251" i="34"/>
  <c r="P2227" i="34"/>
  <c r="A2227" i="34"/>
  <c r="Q2227" i="34"/>
  <c r="P2223" i="34"/>
  <c r="U2223" i="34"/>
  <c r="U2211" i="34"/>
  <c r="P2211" i="34"/>
  <c r="P2191" i="34"/>
  <c r="O2191" i="34"/>
  <c r="O2187" i="34"/>
  <c r="P2187" i="34"/>
  <c r="U2171" i="34"/>
  <c r="A2171" i="34"/>
  <c r="Z2171" i="34"/>
  <c r="U1788" i="34"/>
  <c r="Z1788" i="34"/>
  <c r="Q1784" i="34"/>
  <c r="Z1784" i="34"/>
  <c r="Q1760" i="34"/>
  <c r="U1760" i="34"/>
  <c r="A1756" i="34"/>
  <c r="Q1756" i="34"/>
  <c r="A1752" i="34"/>
  <c r="P1752" i="34"/>
  <c r="A1748" i="34"/>
  <c r="P1748" i="34"/>
  <c r="A1744" i="34"/>
  <c r="P1744" i="34"/>
  <c r="A1740" i="34"/>
  <c r="O1740" i="34"/>
  <c r="Z1740" i="34"/>
  <c r="A1736" i="34"/>
  <c r="U1736" i="34"/>
  <c r="A1732" i="34"/>
  <c r="U1732" i="34"/>
  <c r="A1728" i="34"/>
  <c r="U1728" i="34"/>
  <c r="A1716" i="34"/>
  <c r="P1716" i="34"/>
  <c r="A1712" i="34"/>
  <c r="P1712" i="34"/>
  <c r="A1708" i="34"/>
  <c r="O1708" i="34"/>
  <c r="Z1708" i="34"/>
  <c r="A1704" i="34"/>
  <c r="U1704" i="34"/>
  <c r="A1700" i="34"/>
  <c r="U1700" i="34"/>
  <c r="A1696" i="34"/>
  <c r="U1696" i="34"/>
  <c r="A1692" i="34"/>
  <c r="Q1692" i="34"/>
  <c r="A1684" i="34"/>
  <c r="O1684" i="34"/>
  <c r="Z1684" i="34"/>
  <c r="A1680" i="34"/>
  <c r="U1680" i="34"/>
  <c r="A1676" i="34"/>
  <c r="Q1676" i="34"/>
  <c r="J269" i="55"/>
  <c r="J215" i="55"/>
  <c r="J191" i="55"/>
  <c r="O1204" i="34"/>
  <c r="Q1204" i="34"/>
  <c r="Q1450" i="34"/>
  <c r="Z1450" i="34"/>
  <c r="U1629" i="34"/>
  <c r="Z1629" i="34"/>
  <c r="Z1963" i="34"/>
  <c r="O1963" i="34"/>
  <c r="Z2337" i="34"/>
  <c r="Q2337" i="34"/>
  <c r="P2363" i="34"/>
  <c r="U2363" i="34"/>
  <c r="Z1940" i="34"/>
  <c r="P1940" i="34"/>
  <c r="Q1824" i="34"/>
  <c r="U1824" i="34"/>
  <c r="A1975" i="34"/>
  <c r="U1975" i="34"/>
  <c r="Q1971" i="34"/>
  <c r="P1971" i="34"/>
  <c r="A1967" i="34"/>
  <c r="O1967" i="34"/>
  <c r="Q2081" i="34"/>
  <c r="P2081" i="34"/>
  <c r="A2077" i="34"/>
  <c r="O2077" i="34"/>
  <c r="Q2276" i="34"/>
  <c r="O2276" i="34"/>
  <c r="A2272" i="34"/>
  <c r="P2272" i="34"/>
  <c r="Q2264" i="34"/>
  <c r="O2264" i="34"/>
  <c r="A2260" i="34"/>
  <c r="P2260" i="34"/>
  <c r="A2252" i="34"/>
  <c r="U2252" i="34"/>
  <c r="Q2248" i="34"/>
  <c r="O2248" i="34"/>
  <c r="A2244" i="34"/>
  <c r="P2244" i="34"/>
  <c r="A2236" i="34"/>
  <c r="U2236" i="34"/>
  <c r="Q2232" i="34"/>
  <c r="O2232" i="34"/>
  <c r="A2224" i="34"/>
  <c r="U2224" i="34"/>
  <c r="Q2220" i="34"/>
  <c r="O2220" i="34"/>
  <c r="Q1159" i="34"/>
  <c r="U1159" i="34"/>
  <c r="Z943" i="34"/>
  <c r="Q943" i="34"/>
  <c r="Z959" i="34"/>
  <c r="U959" i="34"/>
  <c r="O1245" i="34"/>
  <c r="U1245" i="34"/>
  <c r="Z1015" i="34"/>
  <c r="P1015" i="34"/>
  <c r="U2406" i="34"/>
  <c r="O2406" i="34"/>
  <c r="Z2485" i="34"/>
  <c r="O2485" i="34"/>
  <c r="O2450" i="34"/>
  <c r="A2450" i="34"/>
  <c r="Z2497" i="34"/>
  <c r="A2497" i="34"/>
  <c r="U2565" i="34"/>
  <c r="P2565" i="34"/>
  <c r="Q2565" i="34"/>
  <c r="O2646" i="34"/>
  <c r="Q2646" i="34"/>
  <c r="P2646" i="34"/>
  <c r="Z2650" i="34"/>
  <c r="Q2650" i="34"/>
  <c r="U2654" i="34"/>
  <c r="Q2654" i="34"/>
  <c r="Z2654" i="34"/>
  <c r="U2658" i="34"/>
  <c r="O2658" i="34"/>
  <c r="O2662" i="34"/>
  <c r="U2662" i="34"/>
  <c r="Z2666" i="34"/>
  <c r="U2666" i="34"/>
  <c r="Q2666" i="34"/>
  <c r="U2670" i="34"/>
  <c r="Z2670" i="34"/>
  <c r="O2670" i="34"/>
  <c r="O2678" i="34"/>
  <c r="Z2678" i="34"/>
  <c r="Q2678" i="34"/>
  <c r="Z2682" i="34"/>
  <c r="O2682" i="34"/>
  <c r="U2682" i="34"/>
  <c r="U2686" i="34"/>
  <c r="O2686" i="34"/>
  <c r="P2686" i="34"/>
  <c r="O2694" i="34"/>
  <c r="P2694" i="34"/>
  <c r="U2694" i="34"/>
  <c r="Z2698" i="34"/>
  <c r="P2698" i="34"/>
  <c r="O2698" i="34"/>
  <c r="U2702" i="34"/>
  <c r="P2702" i="34"/>
  <c r="O2575" i="34"/>
  <c r="Q2575" i="34"/>
  <c r="Z2575" i="34"/>
  <c r="Z2579" i="34"/>
  <c r="Q2579" i="34"/>
  <c r="P2579" i="34"/>
  <c r="U2583" i="34"/>
  <c r="Q2583" i="34"/>
  <c r="U2587" i="34"/>
  <c r="Z2587" i="34"/>
  <c r="O2591" i="34"/>
  <c r="U2591" i="34"/>
  <c r="P2591" i="34"/>
  <c r="Z2595" i="34"/>
  <c r="U2595" i="34"/>
  <c r="U2599" i="34"/>
  <c r="A2599" i="34"/>
  <c r="O2603" i="34"/>
  <c r="U2603" i="34"/>
  <c r="Z2603" i="34"/>
  <c r="Z2607" i="34"/>
  <c r="U2607" i="34"/>
  <c r="P2607" i="34"/>
  <c r="U2611" i="34"/>
  <c r="Z2611" i="34"/>
  <c r="Z2615" i="34"/>
  <c r="U2615" i="34"/>
  <c r="O2619" i="34"/>
  <c r="Z2619" i="34"/>
  <c r="P2619" i="34"/>
  <c r="Z2623" i="34"/>
  <c r="O2623" i="34"/>
  <c r="U2627" i="34"/>
  <c r="O2627" i="34"/>
  <c r="Q2627" i="34"/>
  <c r="O2631" i="34"/>
  <c r="Z2631" i="34"/>
  <c r="O2635" i="34"/>
  <c r="P2635" i="34"/>
  <c r="Z2639" i="34"/>
  <c r="P2639" i="34"/>
  <c r="Q2639" i="34"/>
  <c r="U2643" i="34"/>
  <c r="P2643" i="34"/>
  <c r="Z2643" i="34"/>
  <c r="A2489" i="34"/>
  <c r="O2489" i="34"/>
  <c r="Z2489" i="34"/>
  <c r="U2548" i="34"/>
  <c r="Z2548" i="34"/>
  <c r="A2425" i="34"/>
  <c r="O2425" i="34"/>
  <c r="P2425" i="34"/>
  <c r="U2425" i="34"/>
  <c r="Z2429" i="34"/>
  <c r="U2429" i="34"/>
  <c r="A2544" i="34"/>
  <c r="Z2544" i="34"/>
  <c r="O2544" i="34"/>
  <c r="Q2493" i="34"/>
  <c r="P2493" i="34"/>
  <c r="Z2493" i="34"/>
  <c r="Z2558" i="34"/>
  <c r="U2558" i="34"/>
  <c r="A2534" i="34"/>
  <c r="U2534" i="34"/>
  <c r="Z2534" i="34"/>
  <c r="Q2538" i="34"/>
  <c r="O2538" i="34"/>
  <c r="A2520" i="34"/>
  <c r="Q2520" i="34"/>
  <c r="P2520" i="34"/>
  <c r="Q2532" i="34"/>
  <c r="P2532" i="34"/>
  <c r="O1978" i="34"/>
  <c r="Z2122" i="34"/>
  <c r="O1809" i="34"/>
  <c r="U1589" i="34"/>
  <c r="O1338" i="34"/>
  <c r="U1474" i="34"/>
  <c r="Z1163" i="34"/>
  <c r="Z1010" i="34"/>
  <c r="U1010" i="34"/>
  <c r="U1103" i="34"/>
  <c r="O1103" i="34"/>
  <c r="U86" i="34"/>
  <c r="Z86" i="34"/>
  <c r="O1168" i="34"/>
  <c r="P1168" i="34"/>
  <c r="Q1411" i="34"/>
  <c r="O1411" i="34"/>
  <c r="O1439" i="34"/>
  <c r="U1439" i="34"/>
  <c r="Q1630" i="34"/>
  <c r="P1630" i="34"/>
  <c r="O1324" i="34"/>
  <c r="P1324" i="34"/>
  <c r="O1348" i="34"/>
  <c r="U1348" i="34"/>
  <c r="O1610" i="34"/>
  <c r="U1610" i="34"/>
  <c r="P1561" i="34"/>
  <c r="O1561" i="34"/>
  <c r="U1905" i="34"/>
  <c r="P1905" i="34"/>
  <c r="U1891" i="34"/>
  <c r="Q1891" i="34"/>
  <c r="O2093" i="34"/>
  <c r="P2093" i="34"/>
  <c r="Q1392" i="34"/>
  <c r="O1392" i="34"/>
  <c r="U1385" i="34"/>
  <c r="P1385" i="34"/>
  <c r="Z2380" i="34"/>
  <c r="U2380" i="34"/>
  <c r="Q2364" i="34"/>
  <c r="O2364" i="34"/>
  <c r="P2355" i="34"/>
  <c r="U2355" i="34"/>
  <c r="U2152" i="34"/>
  <c r="P2152" i="34"/>
  <c r="O2105" i="34"/>
  <c r="Z2105" i="34"/>
  <c r="Q2071" i="34"/>
  <c r="P2071" i="34"/>
  <c r="O2043" i="34"/>
  <c r="U2043" i="34"/>
  <c r="Z2031" i="34"/>
  <c r="P2031" i="34"/>
  <c r="O1870" i="34"/>
  <c r="U1870" i="34"/>
  <c r="U1930" i="34"/>
  <c r="Q1930" i="34"/>
  <c r="Z1881" i="34"/>
  <c r="U1881" i="34"/>
  <c r="P1952" i="34"/>
  <c r="U1952" i="34"/>
  <c r="Q1823" i="34"/>
  <c r="P1823" i="34"/>
  <c r="A2130" i="34"/>
  <c r="Q2130" i="34"/>
  <c r="U2117" i="34"/>
  <c r="P2117" i="34"/>
  <c r="A2287" i="34"/>
  <c r="Z2287" i="34"/>
  <c r="Q1664" i="34"/>
  <c r="U1664" i="34"/>
  <c r="E17" i="14"/>
  <c r="E19" i="71"/>
  <c r="G19" i="14"/>
  <c r="A16" i="14"/>
  <c r="F23" i="71"/>
  <c r="A1217" i="34"/>
  <c r="D14" i="14"/>
  <c r="A2532" i="34"/>
  <c r="A991" i="34"/>
  <c r="A2690" i="34"/>
  <c r="A1073" i="34"/>
  <c r="A632" i="34"/>
  <c r="A943" i="34"/>
  <c r="A1233" i="34"/>
  <c r="A967" i="34"/>
  <c r="A982" i="34"/>
  <c r="A1693" i="34"/>
  <c r="A1729" i="34"/>
  <c r="A1757" i="34"/>
  <c r="A1793" i="34"/>
  <c r="A2176" i="34"/>
  <c r="A2212" i="34"/>
  <c r="A2240" i="34"/>
  <c r="A2276" i="34"/>
  <c r="A1971" i="34"/>
  <c r="A1078" i="34"/>
  <c r="O950" i="34"/>
  <c r="O1836" i="34"/>
  <c r="P2311" i="34"/>
  <c r="P632" i="34"/>
  <c r="U998" i="34"/>
  <c r="Z1003" i="34"/>
  <c r="O1008" i="34"/>
  <c r="P1058" i="34"/>
  <c r="Q1058" i="34"/>
  <c r="U1088" i="34"/>
  <c r="Z1092" i="34"/>
  <c r="U1176" i="34"/>
  <c r="Z1181" i="34"/>
  <c r="O1181" i="34"/>
  <c r="P1185" i="34"/>
  <c r="Q1190" i="34"/>
  <c r="O643" i="34"/>
  <c r="P1677" i="34"/>
  <c r="Z1685" i="34"/>
  <c r="P1689" i="34"/>
  <c r="U1697" i="34"/>
  <c r="Z1701" i="34"/>
  <c r="P1705" i="34"/>
  <c r="U1713" i="34"/>
  <c r="Z1717" i="34"/>
  <c r="U1725" i="34"/>
  <c r="Z1729" i="34"/>
  <c r="U1741" i="34"/>
  <c r="Z1745" i="34"/>
  <c r="U1753" i="34"/>
  <c r="Z1757" i="34"/>
  <c r="P1761" i="34"/>
  <c r="U1769" i="34"/>
  <c r="Z1773" i="34"/>
  <c r="Q1777" i="34"/>
  <c r="O1785" i="34"/>
  <c r="Q1789" i="34"/>
  <c r="O2156" i="34"/>
  <c r="U2160" i="34"/>
  <c r="O2168" i="34"/>
  <c r="U2172" i="34"/>
  <c r="P2180" i="34"/>
  <c r="O2184" i="34"/>
  <c r="U2188" i="34"/>
  <c r="P2196" i="34"/>
  <c r="O2200" i="34"/>
  <c r="P2208" i="34"/>
  <c r="O2212" i="34"/>
  <c r="O2216" i="34"/>
  <c r="P2220" i="34"/>
  <c r="P2224" i="34"/>
  <c r="P2228" i="34"/>
  <c r="P2232" i="34"/>
  <c r="P2236" i="34"/>
  <c r="P2240" i="34"/>
  <c r="Z2244" i="34"/>
  <c r="Z2248" i="34"/>
  <c r="Z2252" i="34"/>
  <c r="U2256" i="34"/>
  <c r="U2260" i="34"/>
  <c r="U2264" i="34"/>
  <c r="U2268" i="34"/>
  <c r="U2272" i="34"/>
  <c r="U2276" i="34"/>
  <c r="Q2280" i="34"/>
  <c r="Q2073" i="34"/>
  <c r="Q2077" i="34"/>
  <c r="A2081" i="34"/>
  <c r="Q2085" i="34"/>
  <c r="Q1967" i="34"/>
  <c r="P1975" i="34"/>
  <c r="P1668" i="34"/>
  <c r="P1800" i="34"/>
  <c r="O2117" i="34"/>
  <c r="P1337" i="34"/>
  <c r="O1922" i="34"/>
  <c r="O1877" i="34"/>
  <c r="P1850" i="34"/>
  <c r="P1948" i="34"/>
  <c r="U1977" i="34"/>
  <c r="Z2003" i="34"/>
  <c r="O2039" i="34"/>
  <c r="U2059" i="34"/>
  <c r="O2148" i="34"/>
  <c r="Z2325" i="34"/>
  <c r="Q2349" i="34"/>
  <c r="Q2391" i="34"/>
  <c r="Q2366" i="34"/>
  <c r="Q1658" i="34"/>
  <c r="U2127" i="34"/>
  <c r="Z1814" i="34"/>
  <c r="U1566" i="34"/>
  <c r="Q1561" i="34"/>
  <c r="Z1528" i="34"/>
  <c r="A1364" i="34"/>
  <c r="Q1455" i="34"/>
  <c r="O1010" i="34"/>
  <c r="U2474" i="34"/>
  <c r="O1863" i="34"/>
  <c r="P2032" i="34"/>
  <c r="Z2285" i="34"/>
  <c r="P1853" i="34"/>
  <c r="P1550" i="34"/>
  <c r="Z1648" i="34"/>
  <c r="P1434" i="34"/>
  <c r="P2107" i="34"/>
  <c r="O2508" i="34"/>
  <c r="O2532" i="34"/>
  <c r="O2528" i="34"/>
  <c r="O2524" i="34"/>
  <c r="O2520" i="34"/>
  <c r="O2516" i="34"/>
  <c r="O2542" i="34"/>
  <c r="P2538" i="34"/>
  <c r="O2534" i="34"/>
  <c r="P2558" i="34"/>
  <c r="U2493" i="34"/>
  <c r="Q2544" i="34"/>
  <c r="Z2425" i="34"/>
  <c r="Q2548" i="34"/>
  <c r="Q2489" i="34"/>
  <c r="U2639" i="34"/>
  <c r="U2631" i="34"/>
  <c r="U2623" i="34"/>
  <c r="O2615" i="34"/>
  <c r="O2607" i="34"/>
  <c r="O2599" i="34"/>
  <c r="Q2595" i="34"/>
  <c r="P2583" i="34"/>
  <c r="U2579" i="34"/>
  <c r="Z2706" i="34"/>
  <c r="U2698" i="34"/>
  <c r="Z2690" i="34"/>
  <c r="P2682" i="34"/>
  <c r="O2674" i="34"/>
  <c r="P2666" i="34"/>
  <c r="Q2662" i="34"/>
  <c r="P2650" i="34"/>
  <c r="U2646" i="34"/>
  <c r="Z2565" i="34"/>
  <c r="U2488" i="34"/>
  <c r="Q2563" i="34"/>
  <c r="Z2713" i="34"/>
  <c r="Q1015" i="34"/>
  <c r="A2014" i="34"/>
  <c r="Z1237" i="34"/>
  <c r="Z1257" i="34"/>
  <c r="U974" i="34"/>
  <c r="Q1903" i="34"/>
  <c r="Q1355" i="34"/>
  <c r="A2094" i="34"/>
  <c r="Z1664" i="34"/>
  <c r="Q2287" i="34"/>
  <c r="P2130" i="34"/>
  <c r="O1823" i="34"/>
  <c r="U1873" i="34"/>
  <c r="P1930" i="34"/>
  <c r="O1988" i="34"/>
  <c r="P2027" i="34"/>
  <c r="Z2047" i="34"/>
  <c r="U2063" i="34"/>
  <c r="O2100" i="34"/>
  <c r="Z2152" i="34"/>
  <c r="P2352" i="34"/>
  <c r="O2370" i="34"/>
  <c r="O2391" i="34"/>
  <c r="P1320" i="34"/>
  <c r="Z1392" i="34"/>
  <c r="U1915" i="34"/>
  <c r="Z1905" i="34"/>
  <c r="Z1581" i="34"/>
  <c r="Q1528" i="34"/>
  <c r="Z1479" i="34"/>
  <c r="O1419" i="34"/>
  <c r="O2314" i="34"/>
  <c r="Z1175" i="34"/>
  <c r="P1156" i="34"/>
  <c r="O2001" i="34"/>
  <c r="Q2321" i="34"/>
  <c r="P1633" i="34"/>
  <c r="O1945" i="34"/>
  <c r="O1599" i="34"/>
  <c r="Q1510" i="34"/>
  <c r="Q1418" i="34"/>
  <c r="U1005" i="34"/>
  <c r="U98" i="34"/>
  <c r="U1152" i="34"/>
  <c r="Z1152" i="34"/>
  <c r="P1264" i="34"/>
  <c r="Z1264" i="34"/>
  <c r="Q2412" i="34"/>
  <c r="U2412" i="34"/>
  <c r="Z957" i="34"/>
  <c r="Q957" i="34"/>
  <c r="A1020" i="34"/>
  <c r="Z1020" i="34"/>
  <c r="U2505" i="34"/>
  <c r="Q2505" i="34"/>
  <c r="Z2725" i="34"/>
  <c r="O2725" i="34"/>
  <c r="U2480" i="34"/>
  <c r="P2480" i="34"/>
  <c r="O644" i="34"/>
  <c r="U644" i="34"/>
  <c r="O1170" i="34"/>
  <c r="P1170" i="34"/>
  <c r="U1473" i="34"/>
  <c r="Z1473" i="34"/>
  <c r="P1322" i="34"/>
  <c r="O1322" i="34"/>
  <c r="U1328" i="34"/>
  <c r="Q1328" i="34"/>
  <c r="P1563" i="34"/>
  <c r="Q1563" i="34"/>
  <c r="O1829" i="34"/>
  <c r="Z1829" i="34"/>
  <c r="O2322" i="34"/>
  <c r="U2322" i="34"/>
  <c r="Q2088" i="34"/>
  <c r="U2088" i="34"/>
  <c r="Z1939" i="34"/>
  <c r="Q1939" i="34"/>
  <c r="Q1920" i="34"/>
  <c r="P1920" i="34"/>
  <c r="U1942" i="34"/>
  <c r="P1942" i="34"/>
  <c r="O1936" i="34"/>
  <c r="P1936" i="34"/>
  <c r="A1018" i="34"/>
  <c r="P1018" i="34"/>
  <c r="Q257" i="34"/>
  <c r="Z257" i="34"/>
  <c r="A1227" i="34"/>
  <c r="U1227" i="34"/>
  <c r="Q1095" i="34"/>
  <c r="P1095" i="34"/>
  <c r="A1091" i="34"/>
  <c r="O1091" i="34"/>
  <c r="A1007" i="34"/>
  <c r="O1007" i="34"/>
  <c r="Q1620" i="34"/>
  <c r="O1620" i="34"/>
  <c r="A1145" i="34"/>
  <c r="Q1145" i="34"/>
  <c r="P1102" i="34"/>
  <c r="O1102" i="34"/>
  <c r="U958" i="34"/>
  <c r="O958" i="34"/>
  <c r="P966" i="34"/>
  <c r="Q966" i="34"/>
  <c r="P1262" i="34"/>
  <c r="O1262" i="34"/>
  <c r="U1252" i="34"/>
  <c r="P1252" i="34"/>
  <c r="Q1256" i="34"/>
  <c r="P1256" i="34"/>
  <c r="P1236" i="34"/>
  <c r="Q1236" i="34"/>
  <c r="Q2013" i="34"/>
  <c r="P2013" i="34"/>
  <c r="A2159" i="34"/>
  <c r="A2211" i="34"/>
  <c r="A2255" i="34"/>
  <c r="A1974" i="34"/>
  <c r="A1175" i="34"/>
  <c r="O1192" i="34"/>
  <c r="U241" i="34"/>
  <c r="U1663" i="34"/>
  <c r="P1883" i="34"/>
  <c r="U1874" i="34"/>
  <c r="Q1886" i="34"/>
  <c r="Z1909" i="34"/>
  <c r="Q1860" i="34"/>
  <c r="Q1993" i="34"/>
  <c r="P2044" i="34"/>
  <c r="Q2068" i="34"/>
  <c r="P2106" i="34"/>
  <c r="O2339" i="34"/>
  <c r="P1336" i="34"/>
  <c r="U1659" i="34"/>
  <c r="U2114" i="34"/>
  <c r="P1821" i="34"/>
  <c r="P1535" i="34"/>
  <c r="O1558" i="34"/>
  <c r="Z1613" i="34"/>
  <c r="Z1583" i="34"/>
  <c r="U1383" i="34"/>
  <c r="U1347" i="34"/>
  <c r="P1316" i="34"/>
  <c r="O1629" i="34"/>
  <c r="Z1514" i="34"/>
  <c r="O1494" i="34"/>
  <c r="O1478" i="34"/>
  <c r="Z1458" i="34"/>
  <c r="Q1438" i="34"/>
  <c r="U1406" i="34"/>
  <c r="O1212" i="34"/>
  <c r="Z1167" i="34"/>
  <c r="P2133" i="34"/>
  <c r="O1275" i="34"/>
  <c r="Z1470" i="34"/>
  <c r="Z2475" i="34"/>
  <c r="Z2419" i="34"/>
  <c r="U2419" i="34"/>
  <c r="Z2726" i="34"/>
  <c r="O2726" i="34"/>
  <c r="Q1098" i="34"/>
  <c r="P1098" i="34"/>
  <c r="O1200" i="34"/>
  <c r="P1200" i="34"/>
  <c r="Z1398" i="34"/>
  <c r="O1398" i="34"/>
  <c r="O1414" i="34"/>
  <c r="Z1414" i="34"/>
  <c r="Q1426" i="34"/>
  <c r="P1426" i="34"/>
  <c r="Q1454" i="34"/>
  <c r="U1454" i="34"/>
  <c r="Z1486" i="34"/>
  <c r="Q1486" i="34"/>
  <c r="O1502" i="34"/>
  <c r="Q1502" i="34"/>
  <c r="U1827" i="34"/>
  <c r="P1827" i="34"/>
  <c r="U1388" i="34"/>
  <c r="O1388" i="34"/>
  <c r="U1342" i="34"/>
  <c r="Q1342" i="34"/>
  <c r="Z1527" i="34"/>
  <c r="Q1527" i="34"/>
  <c r="Z1588" i="34"/>
  <c r="U1588" i="34"/>
  <c r="O1554" i="34"/>
  <c r="P1554" i="34"/>
  <c r="P1591" i="34"/>
  <c r="Q1591" i="34"/>
  <c r="P1671" i="34"/>
  <c r="Z1671" i="34"/>
  <c r="U1859" i="34"/>
  <c r="Z1859" i="34"/>
  <c r="P2395" i="34"/>
  <c r="U2395" i="34"/>
  <c r="U2376" i="34"/>
  <c r="Z2376" i="34"/>
  <c r="Z2336" i="34"/>
  <c r="Q2336" i="34"/>
  <c r="O2361" i="34"/>
  <c r="U2361" i="34"/>
  <c r="O2294" i="34"/>
  <c r="U2294" i="34"/>
  <c r="U2091" i="34"/>
  <c r="O2091" i="34"/>
  <c r="Z2064" i="34"/>
  <c r="Q2064" i="34"/>
  <c r="P2052" i="34"/>
  <c r="Q2052" i="34"/>
  <c r="P2036" i="34"/>
  <c r="Z2036" i="34"/>
  <c r="U1899" i="34"/>
  <c r="P1899" i="34"/>
  <c r="Z1904" i="34"/>
  <c r="U1904" i="34"/>
  <c r="Z1933" i="34"/>
  <c r="O1933" i="34"/>
  <c r="U1938" i="34"/>
  <c r="Z1938" i="34"/>
  <c r="Q635" i="34"/>
  <c r="P635" i="34"/>
  <c r="A635" i="34"/>
  <c r="Q262" i="34"/>
  <c r="P262" i="34"/>
  <c r="O991" i="34"/>
  <c r="Q991" i="34"/>
  <c r="U991" i="34"/>
  <c r="U1958" i="34"/>
  <c r="A1958" i="34"/>
  <c r="P1958" i="34"/>
  <c r="Z1958" i="34"/>
  <c r="Z1159" i="34"/>
  <c r="P1159" i="34"/>
  <c r="U1144" i="34"/>
  <c r="P1144" i="34"/>
  <c r="Q1144" i="34"/>
  <c r="U1086" i="34"/>
  <c r="Q1086" i="34"/>
  <c r="O1086" i="34"/>
  <c r="Q1079" i="34"/>
  <c r="P1079" i="34"/>
  <c r="Z1069" i="34"/>
  <c r="Q1069" i="34"/>
  <c r="U1021" i="34"/>
  <c r="Q1021" i="34"/>
  <c r="Z1021" i="34"/>
  <c r="U986" i="34"/>
  <c r="P986" i="34"/>
  <c r="O943" i="34"/>
  <c r="U943" i="34"/>
  <c r="P274" i="34"/>
  <c r="Z274" i="34"/>
  <c r="A666" i="34"/>
  <c r="Z666" i="34"/>
  <c r="O666" i="34"/>
  <c r="A658" i="34"/>
  <c r="P658" i="34"/>
  <c r="Z658" i="34"/>
  <c r="U89" i="34"/>
  <c r="Z89" i="34"/>
  <c r="A270" i="34"/>
  <c r="U270" i="34"/>
  <c r="Q270" i="34"/>
  <c r="P982" i="34"/>
  <c r="O982" i="34"/>
  <c r="Z974" i="34"/>
  <c r="O974" i="34"/>
  <c r="U978" i="34"/>
  <c r="O978" i="34"/>
  <c r="A959" i="34"/>
  <c r="O959" i="34"/>
  <c r="P959" i="34"/>
  <c r="Z963" i="34"/>
  <c r="P963" i="34"/>
  <c r="U967" i="34"/>
  <c r="P967" i="34"/>
  <c r="Q971" i="34"/>
  <c r="P971" i="34"/>
  <c r="U1257" i="34"/>
  <c r="O1257" i="34"/>
  <c r="Q1249" i="34"/>
  <c r="O1249" i="34"/>
  <c r="P1253" i="34"/>
  <c r="O1253" i="34"/>
  <c r="O1233" i="34"/>
  <c r="Z1233" i="34"/>
  <c r="P1233" i="34"/>
  <c r="A1237" i="34"/>
  <c r="U1237" i="34"/>
  <c r="P1237" i="34"/>
  <c r="Q1241" i="34"/>
  <c r="P1241" i="34"/>
  <c r="P1245" i="34"/>
  <c r="Q1245" i="34"/>
  <c r="A1015" i="34"/>
  <c r="U1015" i="34"/>
  <c r="O1015" i="34"/>
  <c r="A1225" i="34"/>
  <c r="O1225" i="34"/>
  <c r="Z1225" i="34"/>
  <c r="U1225" i="34"/>
  <c r="Q1831" i="34"/>
  <c r="Z1831" i="34"/>
  <c r="Q2289" i="34"/>
  <c r="P2289" i="34"/>
  <c r="O2289" i="34"/>
  <c r="A2006" i="34"/>
  <c r="O2006" i="34"/>
  <c r="P2006" i="34"/>
  <c r="Z2018" i="34"/>
  <c r="P2018" i="34"/>
  <c r="Q2014" i="34"/>
  <c r="P2014" i="34"/>
  <c r="O2014" i="34"/>
  <c r="A2010" i="34"/>
  <c r="O2010" i="34"/>
  <c r="P2010" i="34"/>
  <c r="Z2709" i="34"/>
  <c r="A2709" i="34"/>
  <c r="O2709" i="34"/>
  <c r="A2713" i="34"/>
  <c r="U2713" i="34"/>
  <c r="O2713" i="34"/>
  <c r="A2717" i="34"/>
  <c r="Q2717" i="34"/>
  <c r="O2717" i="34"/>
  <c r="P2717" i="34"/>
  <c r="A2721" i="34"/>
  <c r="P2721" i="34"/>
  <c r="O2721" i="34"/>
  <c r="A1618" i="34"/>
  <c r="Z1618" i="34"/>
  <c r="P1618" i="34"/>
  <c r="A2563" i="34"/>
  <c r="U2563" i="34"/>
  <c r="P2563" i="34"/>
  <c r="A2399" i="34"/>
  <c r="O2399" i="34"/>
  <c r="Z2399" i="34"/>
  <c r="A2414" i="34"/>
  <c r="Z2414" i="34"/>
  <c r="O2414" i="34"/>
  <c r="A2488" i="34"/>
  <c r="Z2488" i="34"/>
  <c r="Q2488" i="34"/>
  <c r="A2138" i="34"/>
  <c r="U2138" i="34"/>
  <c r="Q2138" i="34"/>
  <c r="Q2512" i="34"/>
  <c r="P2512" i="34"/>
  <c r="U2512" i="34"/>
  <c r="Z2406" i="34"/>
  <c r="Q2406" i="34"/>
  <c r="Z2471" i="34"/>
  <c r="U2471" i="34"/>
  <c r="Q2485" i="34"/>
  <c r="P2485" i="34"/>
  <c r="U2485" i="34"/>
  <c r="O2454" i="34"/>
  <c r="U2454" i="34"/>
  <c r="Z2440" i="34"/>
  <c r="U2440" i="34"/>
  <c r="Q2450" i="34"/>
  <c r="P2450" i="34"/>
  <c r="U2450" i="34"/>
  <c r="Z2434" i="34"/>
  <c r="Q2434" i="34"/>
  <c r="U2497" i="34"/>
  <c r="Q2497" i="34"/>
  <c r="Q2559" i="34"/>
  <c r="P2559" i="34"/>
  <c r="U2559" i="34"/>
  <c r="Q2569" i="34"/>
  <c r="P2569" i="34"/>
  <c r="Q2658" i="34"/>
  <c r="P2658" i="34"/>
  <c r="Q2674" i="34"/>
  <c r="P2674" i="34"/>
  <c r="Q2690" i="34"/>
  <c r="P2690" i="34"/>
  <c r="Q2706" i="34"/>
  <c r="P2706" i="34"/>
  <c r="Q2587" i="34"/>
  <c r="P2587" i="34"/>
  <c r="Q2599" i="34"/>
  <c r="P2599" i="34"/>
  <c r="Q2615" i="34"/>
  <c r="P2615" i="34"/>
  <c r="Q2631" i="34"/>
  <c r="P2631" i="34"/>
  <c r="O2096" i="34"/>
  <c r="O1916" i="34"/>
  <c r="P1886" i="34"/>
  <c r="O1866" i="34"/>
  <c r="U1940" i="34"/>
  <c r="P1904" i="34"/>
  <c r="Q1899" i="34"/>
  <c r="P2024" i="34"/>
  <c r="U2036" i="34"/>
  <c r="Z2052" i="34"/>
  <c r="O2064" i="34"/>
  <c r="Q2091" i="34"/>
  <c r="P2144" i="34"/>
  <c r="Z2294" i="34"/>
  <c r="Z2344" i="34"/>
  <c r="P2350" i="34"/>
  <c r="P2336" i="34"/>
  <c r="O2373" i="34"/>
  <c r="Z2329" i="34"/>
  <c r="Q2388" i="34"/>
  <c r="Z1808" i="34"/>
  <c r="Z1531" i="34"/>
  <c r="Q1809" i="34"/>
  <c r="U1852" i="34"/>
  <c r="Z1853" i="34"/>
  <c r="U1671" i="34"/>
  <c r="Z1559" i="34"/>
  <c r="O1577" i="34"/>
  <c r="U1599" i="34"/>
  <c r="U1527" i="34"/>
  <c r="O1352" i="34"/>
  <c r="Z1646" i="34"/>
  <c r="O1363" i="34"/>
  <c r="P1502" i="34"/>
  <c r="U1466" i="34"/>
  <c r="Z1446" i="34"/>
  <c r="U1430" i="34"/>
  <c r="P1406" i="34"/>
  <c r="Z1372" i="34"/>
  <c r="P1024" i="34"/>
  <c r="Z1960" i="34"/>
  <c r="Z1217" i="34"/>
  <c r="O2724" i="34"/>
  <c r="P2456" i="34"/>
  <c r="Z2501" i="34"/>
  <c r="U2458" i="34"/>
  <c r="Q2458" i="34"/>
  <c r="U2504" i="34"/>
  <c r="P2504" i="34"/>
  <c r="U946" i="34"/>
  <c r="O946" i="34"/>
  <c r="U1668" i="34"/>
  <c r="O1664" i="34"/>
  <c r="P2287" i="34"/>
  <c r="O2094" i="34"/>
  <c r="Q2117" i="34"/>
  <c r="O1337" i="34"/>
  <c r="Z1823" i="34"/>
  <c r="Z1867" i="34"/>
  <c r="Z1908" i="34"/>
  <c r="O1888" i="34"/>
  <c r="Q1913" i="34"/>
  <c r="P1988" i="34"/>
  <c r="Q2059" i="34"/>
  <c r="O2071" i="34"/>
  <c r="U2320" i="34"/>
  <c r="Q2380" i="34"/>
  <c r="O2331" i="34"/>
  <c r="O2381" i="34"/>
  <c r="Z1335" i="34"/>
  <c r="Z1803" i="34"/>
  <c r="O1891" i="34"/>
  <c r="U1925" i="34"/>
  <c r="U1907" i="34"/>
  <c r="O1814" i="34"/>
  <c r="Z1549" i="34"/>
  <c r="P1601" i="34"/>
  <c r="O1580" i="34"/>
  <c r="P1544" i="34"/>
  <c r="Q1520" i="34"/>
  <c r="Q1649" i="34"/>
  <c r="Z1423" i="34"/>
  <c r="Z1213" i="34"/>
  <c r="Z260" i="34"/>
  <c r="P1010" i="34"/>
  <c r="U2096" i="34"/>
  <c r="Q1916" i="34"/>
  <c r="O1886" i="34"/>
  <c r="P1909" i="34"/>
  <c r="Q1904" i="34"/>
  <c r="Z2040" i="34"/>
  <c r="U2052" i="34"/>
  <c r="Q2350" i="34"/>
  <c r="Q2329" i="34"/>
  <c r="P1333" i="34"/>
  <c r="Q1531" i="34"/>
  <c r="U1979" i="34"/>
  <c r="Q1852" i="34"/>
  <c r="U1892" i="34"/>
  <c r="Q1671" i="34"/>
  <c r="U1567" i="34"/>
  <c r="P1586" i="34"/>
  <c r="U1604" i="34"/>
  <c r="O1523" i="34"/>
  <c r="P1347" i="34"/>
  <c r="Z1323" i="34"/>
  <c r="U1804" i="34"/>
  <c r="Z1518" i="34"/>
  <c r="U1502" i="34"/>
  <c r="P1478" i="34"/>
  <c r="P1422" i="34"/>
  <c r="O1406" i="34"/>
  <c r="Q1171" i="34"/>
  <c r="U1960" i="34"/>
  <c r="Q2724" i="34"/>
  <c r="U1084" i="34"/>
  <c r="O2434" i="34"/>
  <c r="P2440" i="34"/>
  <c r="Z2454" i="34"/>
  <c r="A2485" i="34"/>
  <c r="P2406" i="34"/>
  <c r="Z2512" i="34"/>
  <c r="P2488" i="34"/>
  <c r="U2414" i="34"/>
  <c r="P2399" i="34"/>
  <c r="O1618" i="34"/>
  <c r="U2721" i="34"/>
  <c r="P2713" i="34"/>
  <c r="U2709" i="34"/>
  <c r="P1225" i="34"/>
  <c r="Z986" i="34"/>
  <c r="P1069" i="34"/>
  <c r="P1086" i="34"/>
  <c r="O1159" i="34"/>
  <c r="P1232" i="34"/>
  <c r="Z991" i="34"/>
  <c r="O262" i="34"/>
  <c r="P86" i="34"/>
  <c r="Z2014" i="34"/>
  <c r="U2018" i="34"/>
  <c r="Q2006" i="34"/>
  <c r="U1831" i="34"/>
  <c r="Z1241" i="34"/>
  <c r="Q1237" i="34"/>
  <c r="Z1253" i="34"/>
  <c r="U1249" i="34"/>
  <c r="P1257" i="34"/>
  <c r="O967" i="34"/>
  <c r="U963" i="34"/>
  <c r="Q959" i="34"/>
  <c r="P974" i="34"/>
  <c r="U982" i="34"/>
  <c r="Q658" i="34"/>
  <c r="Q666" i="34"/>
  <c r="U635" i="34"/>
  <c r="U987" i="34"/>
  <c r="Q987" i="34"/>
  <c r="Z1468" i="34"/>
  <c r="U1468" i="34"/>
  <c r="A1871" i="34"/>
  <c r="O1871" i="34"/>
  <c r="O1966" i="34"/>
  <c r="U1966" i="34"/>
  <c r="Z2080" i="34"/>
  <c r="P2080" i="34"/>
  <c r="U2076" i="34"/>
  <c r="O2076" i="34"/>
  <c r="P2275" i="34"/>
  <c r="A2275" i="34"/>
  <c r="Q2275" i="34"/>
  <c r="P2271" i="34"/>
  <c r="U2271" i="34"/>
  <c r="O2267" i="34"/>
  <c r="Z2267" i="34"/>
  <c r="A2247" i="34"/>
  <c r="Z2247" i="34"/>
  <c r="A2243" i="34"/>
  <c r="U2243" i="34"/>
  <c r="A2239" i="34"/>
  <c r="U2239" i="34"/>
  <c r="A2235" i="34"/>
  <c r="U2235" i="34"/>
  <c r="A2231" i="34"/>
  <c r="Q2231" i="34"/>
  <c r="P2231" i="34"/>
  <c r="A2219" i="34"/>
  <c r="O2219" i="34"/>
  <c r="A2215" i="34"/>
  <c r="Z2215" i="34"/>
  <c r="A2207" i="34"/>
  <c r="U2207" i="34"/>
  <c r="A2203" i="34"/>
  <c r="U2203" i="34"/>
  <c r="A2199" i="34"/>
  <c r="Q2199" i="34"/>
  <c r="P2199" i="34"/>
  <c r="A2195" i="34"/>
  <c r="P2195" i="34"/>
  <c r="A2183" i="34"/>
  <c r="Z2183" i="34"/>
  <c r="A2179" i="34"/>
  <c r="U2179" i="34"/>
  <c r="A2175" i="34"/>
  <c r="U2175" i="34"/>
  <c r="A2167" i="34"/>
  <c r="Q2167" i="34"/>
  <c r="P2167" i="34"/>
  <c r="A2163" i="34"/>
  <c r="P2163" i="34"/>
  <c r="A2155" i="34"/>
  <c r="O2155" i="34"/>
  <c r="A1796" i="34"/>
  <c r="U1796" i="34"/>
  <c r="A1792" i="34"/>
  <c r="U1792" i="34"/>
  <c r="A1780" i="34"/>
  <c r="P1780" i="34"/>
  <c r="A1776" i="34"/>
  <c r="O1776" i="34"/>
  <c r="Z1776" i="34"/>
  <c r="A1772" i="34"/>
  <c r="U1772" i="34"/>
  <c r="A1768" i="34"/>
  <c r="Q1768" i="34"/>
  <c r="A1764" i="34"/>
  <c r="Q1764" i="34"/>
  <c r="U244" i="34"/>
  <c r="A244" i="34"/>
  <c r="J94" i="55"/>
  <c r="J291" i="55"/>
  <c r="A1250" i="34"/>
  <c r="A1165" i="34"/>
  <c r="A2367" i="34"/>
  <c r="A2146" i="34"/>
  <c r="A1396" i="34"/>
  <c r="A1496" i="34"/>
  <c r="A1432" i="34"/>
  <c r="A2089" i="34"/>
  <c r="A2372" i="34"/>
  <c r="A2362" i="34"/>
  <c r="A2104" i="34"/>
  <c r="Z276" i="34"/>
  <c r="P2397" i="34"/>
  <c r="O2487" i="34"/>
  <c r="U2507" i="34"/>
  <c r="Q1665" i="34"/>
  <c r="O2141" i="34"/>
  <c r="Q2023" i="34"/>
  <c r="P1362" i="34"/>
  <c r="Q1947" i="34"/>
  <c r="Z1934" i="34"/>
  <c r="Z1937" i="34"/>
  <c r="P1895" i="34"/>
  <c r="U1875" i="34"/>
  <c r="Z1897" i="34"/>
  <c r="O1928" i="34"/>
  <c r="U1949" i="34"/>
  <c r="U1854" i="34"/>
  <c r="Z1896" i="34"/>
  <c r="O1869" i="34"/>
  <c r="O1957" i="34"/>
  <c r="U2034" i="34"/>
  <c r="Z2050" i="34"/>
  <c r="Q2058" i="34"/>
  <c r="Q2124" i="34"/>
  <c r="O2291" i="34"/>
  <c r="O2348" i="34"/>
  <c r="Z2343" i="34"/>
  <c r="P2362" i="34"/>
  <c r="Z2384" i="34"/>
  <c r="Q2387" i="34"/>
  <c r="Z1359" i="34"/>
  <c r="O1361" i="34"/>
  <c r="O1802" i="34"/>
  <c r="A2126" i="34"/>
  <c r="U1849" i="34"/>
  <c r="P1826" i="34"/>
  <c r="Q1537" i="34"/>
  <c r="O1598" i="34"/>
  <c r="P1585" i="34"/>
  <c r="Q1605" i="34"/>
  <c r="O1546" i="34"/>
  <c r="Q1381" i="34"/>
  <c r="P1276" i="34"/>
  <c r="O1644" i="34"/>
  <c r="Z1508" i="34"/>
  <c r="A1492" i="34"/>
  <c r="Q1472" i="34"/>
  <c r="Q1436" i="34"/>
  <c r="P1408" i="34"/>
  <c r="Z1202" i="34"/>
  <c r="O1100" i="34"/>
  <c r="Z1314" i="34"/>
  <c r="Q1265" i="34"/>
  <c r="Q1987" i="34"/>
  <c r="U2358" i="34"/>
  <c r="P1396" i="34"/>
  <c r="U1807" i="34"/>
  <c r="O1608" i="34"/>
  <c r="Z1318" i="34"/>
  <c r="U1432" i="34"/>
  <c r="A1206" i="34"/>
  <c r="Q1147" i="34"/>
  <c r="A1444" i="34"/>
  <c r="A2034" i="34"/>
  <c r="A2358" i="34"/>
  <c r="A1657" i="34"/>
  <c r="A1552" i="34"/>
  <c r="A1331" i="34"/>
  <c r="A1468" i="34"/>
  <c r="A1022" i="34"/>
  <c r="A1644" i="34"/>
  <c r="A2038" i="34"/>
  <c r="A1408" i="34"/>
  <c r="A1849" i="34"/>
  <c r="U352" i="34"/>
  <c r="P1074" i="34"/>
  <c r="Z1362" i="34"/>
  <c r="U1937" i="34"/>
  <c r="O1935" i="34"/>
  <c r="U1897" i="34"/>
  <c r="O1923" i="34"/>
  <c r="Q1896" i="34"/>
  <c r="U1869" i="34"/>
  <c r="U1957" i="34"/>
  <c r="Z1995" i="34"/>
  <c r="Z2026" i="34"/>
  <c r="U2050" i="34"/>
  <c r="Q2343" i="34"/>
  <c r="U2384" i="34"/>
  <c r="Z2393" i="34"/>
  <c r="Z1361" i="34"/>
  <c r="P1802" i="34"/>
  <c r="O1876" i="34"/>
  <c r="Z1932" i="34"/>
  <c r="Z1673" i="34"/>
  <c r="Q1598" i="34"/>
  <c r="Q1546" i="34"/>
  <c r="O1354" i="34"/>
  <c r="Z1365" i="34"/>
  <c r="O1516" i="34"/>
  <c r="A1508" i="34"/>
  <c r="O1484" i="34"/>
  <c r="A1464" i="34"/>
  <c r="O1444" i="34"/>
  <c r="O1424" i="34"/>
  <c r="Z1106" i="34"/>
  <c r="P2315" i="34"/>
  <c r="Q2358" i="34"/>
  <c r="Q1830" i="34"/>
  <c r="U1608" i="34"/>
  <c r="P1412" i="34"/>
  <c r="U1165" i="34"/>
  <c r="A1099" i="34"/>
  <c r="O1099" i="34"/>
  <c r="O1096" i="34"/>
  <c r="Z1096" i="34"/>
  <c r="Q1169" i="34"/>
  <c r="U1169" i="34"/>
  <c r="Q1374" i="34"/>
  <c r="P1374" i="34"/>
  <c r="O1440" i="34"/>
  <c r="Q1440" i="34"/>
  <c r="U1480" i="34"/>
  <c r="P1480" i="34"/>
  <c r="Q1496" i="34"/>
  <c r="U1496" i="34"/>
  <c r="U1367" i="34"/>
  <c r="O1367" i="34"/>
  <c r="Z1521" i="34"/>
  <c r="Q1521" i="34"/>
  <c r="U1595" i="34"/>
  <c r="P1595" i="34"/>
  <c r="Z1540" i="34"/>
  <c r="P1540" i="34"/>
  <c r="Q1816" i="34"/>
  <c r="U1816" i="34"/>
  <c r="Z1917" i="34"/>
  <c r="U1917" i="34"/>
  <c r="Z1529" i="34"/>
  <c r="O1529" i="34"/>
  <c r="O1359" i="34"/>
  <c r="P1359" i="34"/>
  <c r="P2328" i="34"/>
  <c r="Z2328" i="34"/>
  <c r="Z2372" i="34"/>
  <c r="O2372" i="34"/>
  <c r="Z2362" i="34"/>
  <c r="O2362" i="34"/>
  <c r="U2348" i="34"/>
  <c r="A2348" i="34"/>
  <c r="U2291" i="34"/>
  <c r="Z2291" i="34"/>
  <c r="U2124" i="34"/>
  <c r="O2124" i="34"/>
  <c r="U2099" i="34"/>
  <c r="P2099" i="34"/>
  <c r="O2089" i="34"/>
  <c r="U2089" i="34"/>
  <c r="Z2066" i="34"/>
  <c r="O2066" i="34"/>
  <c r="Q2046" i="34"/>
  <c r="P2046" i="34"/>
  <c r="Z2046" i="34"/>
  <c r="U2042" i="34"/>
  <c r="Q2042" i="34"/>
  <c r="Z2002" i="34"/>
  <c r="Q2002" i="34"/>
  <c r="O1991" i="34"/>
  <c r="Z1991" i="34"/>
  <c r="U1918" i="34"/>
  <c r="Q1918" i="34"/>
  <c r="P1868" i="34"/>
  <c r="O1868" i="34"/>
  <c r="O1854" i="34"/>
  <c r="Z1854" i="34"/>
  <c r="U1884" i="34"/>
  <c r="P1884" i="34"/>
  <c r="P1928" i="34"/>
  <c r="U1928" i="34"/>
  <c r="Z1857" i="34"/>
  <c r="O1857" i="34"/>
  <c r="Z1895" i="34"/>
  <c r="Q1895" i="34"/>
  <c r="U1921" i="34"/>
  <c r="Z1921" i="34"/>
  <c r="P1872" i="34"/>
  <c r="Q1872" i="34"/>
  <c r="U1934" i="34"/>
  <c r="Q1934" i="34"/>
  <c r="Z1947" i="34"/>
  <c r="P1947" i="34"/>
  <c r="P2116" i="34"/>
  <c r="Z2116" i="34"/>
  <c r="U2141" i="34"/>
  <c r="Q2141" i="34"/>
  <c r="U1665" i="34"/>
  <c r="Z1665" i="34"/>
  <c r="A1826" i="34"/>
  <c r="A1872" i="34"/>
  <c r="A2026" i="34"/>
  <c r="A2099" i="34"/>
  <c r="A1521" i="34"/>
  <c r="A1386" i="34"/>
  <c r="A1440" i="34"/>
  <c r="A2393" i="34"/>
  <c r="A1365" i="34"/>
  <c r="A1651" i="34"/>
  <c r="A1921" i="34"/>
  <c r="A1928" i="34"/>
  <c r="U2287" i="34"/>
  <c r="U2130" i="34"/>
  <c r="P1977" i="34"/>
  <c r="Z1483" i="34"/>
  <c r="P1099" i="34"/>
  <c r="P2108" i="34"/>
  <c r="Q266" i="34"/>
  <c r="P1662" i="34"/>
  <c r="U2023" i="34"/>
  <c r="Z2129" i="34"/>
  <c r="U1947" i="34"/>
  <c r="P1934" i="34"/>
  <c r="U1872" i="34"/>
  <c r="Q1921" i="34"/>
  <c r="Z1875" i="34"/>
  <c r="Q1935" i="34"/>
  <c r="U1857" i="34"/>
  <c r="P1854" i="34"/>
  <c r="P1896" i="34"/>
  <c r="U1868" i="34"/>
  <c r="Z1918" i="34"/>
  <c r="U1991" i="34"/>
  <c r="O2002" i="34"/>
  <c r="Q2026" i="34"/>
  <c r="A2042" i="34"/>
  <c r="Z2058" i="34"/>
  <c r="Z2089" i="34"/>
  <c r="Z2124" i="34"/>
  <c r="Q2151" i="34"/>
  <c r="Z2319" i="34"/>
  <c r="P2343" i="34"/>
  <c r="A2371" i="34"/>
  <c r="Q2379" i="34"/>
  <c r="P2372" i="34"/>
  <c r="U2387" i="34"/>
  <c r="O2393" i="34"/>
  <c r="P1361" i="34"/>
  <c r="U1631" i="34"/>
  <c r="U1571" i="34"/>
  <c r="P1605" i="34"/>
  <c r="Z1345" i="34"/>
  <c r="U1276" i="34"/>
  <c r="Q1460" i="34"/>
  <c r="A1169" i="34"/>
  <c r="O1314" i="34"/>
  <c r="U2398" i="34"/>
  <c r="P1816" i="34"/>
  <c r="U1512" i="34"/>
  <c r="Q1206" i="34"/>
  <c r="A1981" i="34"/>
  <c r="A1242" i="34"/>
  <c r="U1973" i="34"/>
  <c r="Q1973" i="34"/>
  <c r="Q1969" i="34"/>
  <c r="P1969" i="34"/>
  <c r="U1969" i="34"/>
  <c r="P1976" i="34"/>
  <c r="U1976" i="34"/>
  <c r="Z2083" i="34"/>
  <c r="U2083" i="34"/>
  <c r="U2079" i="34"/>
  <c r="Z2079" i="34"/>
  <c r="Q2075" i="34"/>
  <c r="P2075" i="34"/>
  <c r="Z2075" i="34"/>
  <c r="O2282" i="34"/>
  <c r="Z2282" i="34"/>
  <c r="Z2278" i="34"/>
  <c r="O2278" i="34"/>
  <c r="U2274" i="34"/>
  <c r="O2274" i="34"/>
  <c r="Q2270" i="34"/>
  <c r="P2270" i="34"/>
  <c r="O2270" i="34"/>
  <c r="O2266" i="34"/>
  <c r="P2266" i="34"/>
  <c r="Z2262" i="34"/>
  <c r="P2262" i="34"/>
  <c r="U2258" i="34"/>
  <c r="P2258" i="34"/>
  <c r="A2254" i="34"/>
  <c r="O2254" i="34"/>
  <c r="P2254" i="34"/>
  <c r="Z2250" i="34"/>
  <c r="P2250" i="34"/>
  <c r="U2246" i="34"/>
  <c r="P2246" i="34"/>
  <c r="Q2242" i="34"/>
  <c r="P2242" i="34"/>
  <c r="O2238" i="34"/>
  <c r="Q2238" i="34"/>
  <c r="U2234" i="34"/>
  <c r="A2234" i="34"/>
  <c r="P2234" i="34"/>
  <c r="Q2230" i="34"/>
  <c r="P2230" i="34"/>
  <c r="O2226" i="34"/>
  <c r="Q2226" i="34"/>
  <c r="Z2222" i="34"/>
  <c r="Q2222" i="34"/>
  <c r="U2218" i="34"/>
  <c r="Q2218" i="34"/>
  <c r="Q2214" i="34"/>
  <c r="P2214" i="34"/>
  <c r="U2214" i="34"/>
  <c r="O2210" i="34"/>
  <c r="U2210" i="34"/>
  <c r="Z2206" i="34"/>
  <c r="U2206" i="34"/>
  <c r="Q2202" i="34"/>
  <c r="P2202" i="34"/>
  <c r="U2202" i="34"/>
  <c r="O2198" i="34"/>
  <c r="U2198" i="34"/>
  <c r="Z2194" i="34"/>
  <c r="U2194" i="34"/>
  <c r="U2190" i="34"/>
  <c r="Z2190" i="34"/>
  <c r="Q2182" i="34"/>
  <c r="P2182" i="34"/>
  <c r="Q2166" i="34"/>
  <c r="P2166" i="34"/>
  <c r="P1799" i="34"/>
  <c r="O1799" i="34"/>
  <c r="A1787" i="34"/>
  <c r="Q1787" i="34"/>
  <c r="P1783" i="34"/>
  <c r="O1783" i="34"/>
  <c r="O1767" i="34"/>
  <c r="Z1767" i="34"/>
  <c r="A1751" i="34"/>
  <c r="U1751" i="34"/>
  <c r="O1739" i="34"/>
  <c r="Z1739" i="34"/>
  <c r="O1727" i="34"/>
  <c r="Z1727" i="34"/>
  <c r="O1711" i="34"/>
  <c r="Z1711" i="34"/>
  <c r="O1695" i="34"/>
  <c r="Z1695" i="34"/>
  <c r="O1679" i="34"/>
  <c r="Z1679" i="34"/>
  <c r="P1148" i="34"/>
  <c r="O1148" i="34"/>
  <c r="A953" i="34"/>
  <c r="O953" i="34"/>
  <c r="Q1221" i="34"/>
  <c r="U1221" i="34"/>
  <c r="O1232" i="34"/>
  <c r="Z1232" i="34"/>
  <c r="A1079" i="34"/>
  <c r="O1079" i="34"/>
  <c r="Q986" i="34"/>
  <c r="O986" i="34"/>
  <c r="O72" i="34"/>
  <c r="Q72" i="34"/>
  <c r="A1174" i="34"/>
  <c r="P1174" i="34"/>
  <c r="Z956" i="34"/>
  <c r="P956" i="34"/>
  <c r="U1072" i="34"/>
  <c r="P1072" i="34"/>
  <c r="A983" i="34"/>
  <c r="Z983" i="34"/>
  <c r="A975" i="34"/>
  <c r="U975" i="34"/>
  <c r="Q979" i="34"/>
  <c r="P979" i="34"/>
  <c r="A960" i="34"/>
  <c r="O960" i="34"/>
  <c r="A968" i="34"/>
  <c r="U968" i="34"/>
  <c r="A972" i="34"/>
  <c r="Q972" i="34"/>
  <c r="P972" i="34"/>
  <c r="A1258" i="34"/>
  <c r="U1258" i="34"/>
  <c r="A1254" i="34"/>
  <c r="P1254" i="34"/>
  <c r="A1234" i="34"/>
  <c r="O1234" i="34"/>
  <c r="Z1234" i="34"/>
  <c r="A1238" i="34"/>
  <c r="U1238" i="34"/>
  <c r="A1246" i="34"/>
  <c r="P1246" i="34"/>
  <c r="P268" i="34"/>
  <c r="O268" i="34"/>
  <c r="A2007" i="34"/>
  <c r="Z2007" i="34"/>
  <c r="Q2310" i="34"/>
  <c r="P2310" i="34"/>
  <c r="U2310" i="34"/>
  <c r="O2306" i="34"/>
  <c r="U2306" i="34"/>
  <c r="Z2302" i="34"/>
  <c r="U2302" i="34"/>
  <c r="Q1833" i="34"/>
  <c r="U1833" i="34"/>
  <c r="P1837" i="34"/>
  <c r="O1837" i="34"/>
  <c r="U1837" i="34"/>
  <c r="O1841" i="34"/>
  <c r="Z1841" i="34"/>
  <c r="Z1845" i="34"/>
  <c r="O1845" i="34"/>
  <c r="P1267" i="34"/>
  <c r="U1267" i="34"/>
  <c r="Q951" i="34"/>
  <c r="P951" i="34"/>
  <c r="O951" i="34"/>
  <c r="U257" i="34"/>
  <c r="Z953" i="34"/>
  <c r="U1148" i="34"/>
  <c r="Z1014" i="34"/>
  <c r="Q1153" i="34"/>
  <c r="P1679" i="34"/>
  <c r="O1683" i="34"/>
  <c r="O1687" i="34"/>
  <c r="O1691" i="34"/>
  <c r="Z1699" i="34"/>
  <c r="Z1703" i="34"/>
  <c r="Z1707" i="34"/>
  <c r="U1711" i="34"/>
  <c r="U1715" i="34"/>
  <c r="U1719" i="34"/>
  <c r="Q1723" i="34"/>
  <c r="Q1727" i="34"/>
  <c r="Q1731" i="34"/>
  <c r="P1735" i="34"/>
  <c r="Q1739" i="34"/>
  <c r="Q1743" i="34"/>
  <c r="P1747" i="34"/>
  <c r="P1751" i="34"/>
  <c r="Q1755" i="34"/>
  <c r="P1759" i="34"/>
  <c r="P1763" i="34"/>
  <c r="P1767" i="34"/>
  <c r="O1771" i="34"/>
  <c r="O1775" i="34"/>
  <c r="P1779" i="34"/>
  <c r="O1787" i="34"/>
  <c r="O1791" i="34"/>
  <c r="O1795" i="34"/>
  <c r="Z1799" i="34"/>
  <c r="O2158" i="34"/>
  <c r="O2162" i="34"/>
  <c r="O2166" i="34"/>
  <c r="O2170" i="34"/>
  <c r="O2174" i="34"/>
  <c r="Z2178" i="34"/>
  <c r="Z2182" i="34"/>
  <c r="Z2186" i="34"/>
  <c r="Q2190" i="34"/>
  <c r="P2198" i="34"/>
  <c r="Z2202" i="34"/>
  <c r="Q2206" i="34"/>
  <c r="O2214" i="34"/>
  <c r="Z2218" i="34"/>
  <c r="P2226" i="34"/>
  <c r="Z2230" i="34"/>
  <c r="Q2234" i="34"/>
  <c r="O2242" i="34"/>
  <c r="Z2246" i="34"/>
  <c r="Q2250" i="34"/>
  <c r="O2258" i="34"/>
  <c r="U2262" i="34"/>
  <c r="Q2266" i="34"/>
  <c r="Z2274" i="34"/>
  <c r="Q2278" i="34"/>
  <c r="O2075" i="34"/>
  <c r="Q2079" i="34"/>
  <c r="O1976" i="34"/>
  <c r="Z1969" i="34"/>
  <c r="Z268" i="34"/>
  <c r="Q1072" i="34"/>
  <c r="P1221" i="34"/>
  <c r="A979" i="34"/>
  <c r="D29" i="58"/>
  <c r="Q989" i="34"/>
  <c r="Z989" i="34"/>
  <c r="O1182" i="34"/>
  <c r="Q1182" i="34"/>
  <c r="Z2312" i="34"/>
  <c r="U2312" i="34"/>
  <c r="Q1401" i="34"/>
  <c r="U1401" i="34"/>
  <c r="Q1645" i="34"/>
  <c r="U1645" i="34"/>
  <c r="P1534" i="34"/>
  <c r="Q1534" i="34"/>
  <c r="O1660" i="34"/>
  <c r="P1660" i="34"/>
  <c r="O2286" i="34"/>
  <c r="Q2286" i="34"/>
  <c r="P2109" i="34"/>
  <c r="Q2109" i="34"/>
  <c r="O2053" i="34"/>
  <c r="Z2053" i="34"/>
  <c r="O2041" i="34"/>
  <c r="Q2041" i="34"/>
  <c r="U2029" i="34"/>
  <c r="P2029" i="34"/>
  <c r="O1890" i="34"/>
  <c r="Z1890" i="34"/>
  <c r="Q1955" i="34"/>
  <c r="Z1955" i="34"/>
  <c r="U1906" i="34"/>
  <c r="Q1906" i="34"/>
  <c r="A2267" i="34"/>
  <c r="A2080" i="34"/>
  <c r="A1970" i="34"/>
  <c r="P1970" i="34"/>
  <c r="A2084" i="34"/>
  <c r="Z2084" i="34"/>
  <c r="A2283" i="34"/>
  <c r="U2283" i="34"/>
  <c r="A2279" i="34"/>
  <c r="Q2279" i="34"/>
  <c r="P2279" i="34"/>
  <c r="A2263" i="34"/>
  <c r="Z2263" i="34"/>
  <c r="A2259" i="34"/>
  <c r="U2259" i="34"/>
  <c r="Y360" i="34"/>
  <c r="Y344" i="34"/>
  <c r="Y328" i="34"/>
  <c r="Y312" i="34"/>
  <c r="Y296" i="34"/>
  <c r="Y280" i="34"/>
  <c r="Y264" i="34"/>
  <c r="Y248" i="34"/>
  <c r="Y229" i="34"/>
  <c r="Y187" i="34"/>
  <c r="Y171" i="34"/>
  <c r="Y155" i="34"/>
  <c r="Y139" i="34"/>
  <c r="Y123" i="34"/>
  <c r="Y107" i="34"/>
  <c r="Y91" i="34"/>
  <c r="Y75" i="34"/>
  <c r="Y14" i="34"/>
  <c r="Y196" i="34"/>
  <c r="Y200" i="34"/>
  <c r="Y204" i="34"/>
  <c r="Y208" i="34"/>
  <c r="Y212" i="34"/>
  <c r="Y216" i="34"/>
  <c r="Y603" i="34"/>
  <c r="Y607" i="34"/>
  <c r="Y615" i="34"/>
  <c r="Y619" i="34"/>
  <c r="Y601" i="34"/>
  <c r="A16" i="71"/>
  <c r="J32" i="55"/>
  <c r="C118" i="60"/>
  <c r="H51" i="60"/>
  <c r="J8" i="60"/>
  <c r="C171" i="60"/>
  <c r="A2726" i="34"/>
  <c r="A2724" i="34"/>
  <c r="U2726" i="34"/>
  <c r="U2022" i="34"/>
  <c r="Q1864" i="34"/>
  <c r="Z1887" i="34"/>
  <c r="Z1990" i="34"/>
  <c r="P2041" i="34"/>
  <c r="P2145" i="34"/>
  <c r="P2347" i="34"/>
  <c r="Q1980" i="34"/>
  <c r="O1674" i="34"/>
  <c r="O1332" i="34"/>
  <c r="P1509" i="34"/>
  <c r="O1441" i="34"/>
  <c r="O1215" i="34"/>
  <c r="F132" i="60"/>
  <c r="G169" i="60"/>
  <c r="G145" i="60"/>
  <c r="F160" i="60"/>
  <c r="F144" i="60"/>
  <c r="F136" i="60"/>
  <c r="F165" i="60"/>
  <c r="F149" i="60"/>
  <c r="E136" i="60"/>
  <c r="G166" i="60"/>
  <c r="G150" i="60"/>
  <c r="F137" i="60"/>
  <c r="G167" i="60"/>
  <c r="G159" i="60"/>
  <c r="E153" i="60"/>
  <c r="F146" i="60"/>
  <c r="F138" i="60"/>
  <c r="G127" i="60"/>
  <c r="F163" i="60"/>
  <c r="G156" i="60"/>
  <c r="E150" i="60"/>
  <c r="E142" i="60"/>
  <c r="F131" i="60"/>
  <c r="G128" i="60"/>
  <c r="H128" i="60" s="1"/>
  <c r="H231" i="60"/>
  <c r="H226" i="60"/>
  <c r="F56" i="60"/>
  <c r="H56" i="60" s="1"/>
  <c r="G107" i="60"/>
  <c r="H107" i="60" s="1"/>
  <c r="O1974" i="34"/>
  <c r="O2084" i="34"/>
  <c r="O2275" i="34"/>
  <c r="O2259" i="34"/>
  <c r="O2243" i="34"/>
  <c r="O2227" i="34"/>
  <c r="O2211" i="34"/>
  <c r="O2195" i="34"/>
  <c r="O2179" i="34"/>
  <c r="O2163" i="34"/>
  <c r="O1796" i="34"/>
  <c r="O1780" i="34"/>
  <c r="O1764" i="34"/>
  <c r="O1748" i="34"/>
  <c r="O1732" i="34"/>
  <c r="O1716" i="34"/>
  <c r="O1700" i="34"/>
  <c r="Z624" i="34"/>
  <c r="Z148" i="34"/>
  <c r="Z174" i="34"/>
  <c r="Z190" i="34"/>
  <c r="Z232" i="34"/>
  <c r="Z626" i="34"/>
  <c r="Z622" i="34"/>
  <c r="Z238" i="34"/>
  <c r="Z176" i="34"/>
  <c r="Z192" i="34"/>
  <c r="Z222" i="34"/>
  <c r="Z180" i="34"/>
  <c r="Z237" i="34"/>
  <c r="Z167" i="34"/>
  <c r="Z623" i="34"/>
  <c r="Z625" i="34"/>
  <c r="Z621" i="34"/>
  <c r="Z235" i="34"/>
  <c r="Z184" i="34"/>
  <c r="Z226" i="34"/>
  <c r="Z188" i="34"/>
  <c r="Z230" i="34"/>
  <c r="Z146" i="34"/>
  <c r="Z142" i="34"/>
  <c r="Z150" i="34"/>
  <c r="Z159" i="34"/>
  <c r="Z182" i="34"/>
  <c r="Z178" i="34"/>
  <c r="Z186" i="34"/>
  <c r="Z220" i="34"/>
  <c r="Z228" i="34"/>
  <c r="Z163" i="34"/>
  <c r="Z911" i="34"/>
  <c r="Z224" i="34"/>
  <c r="Z160" i="34"/>
  <c r="Z149" i="34"/>
  <c r="Z153" i="34"/>
  <c r="Z591" i="34"/>
  <c r="Z590" i="34"/>
  <c r="Z502" i="34"/>
  <c r="Z517" i="34"/>
  <c r="Z539" i="34"/>
  <c r="Z555" i="34"/>
  <c r="Z553" i="34"/>
  <c r="Z559" i="34"/>
  <c r="Z575" i="34"/>
  <c r="Z573" i="34"/>
  <c r="Z584" i="34"/>
  <c r="Z484" i="34"/>
  <c r="Z297" i="34"/>
  <c r="Z589" i="34"/>
  <c r="Z495" i="34"/>
  <c r="Z489" i="34"/>
  <c r="Z497" i="34"/>
  <c r="Z524" i="34"/>
  <c r="Z538" i="34"/>
  <c r="Z537" i="34"/>
  <c r="Z542" i="34"/>
  <c r="Z547" i="34"/>
  <c r="Z552" i="34"/>
  <c r="Z564" i="34"/>
  <c r="Z566" i="34"/>
  <c r="Z572" i="34"/>
  <c r="Z571" i="34"/>
  <c r="Z583" i="34"/>
  <c r="Z585" i="34"/>
  <c r="Z428" i="34"/>
  <c r="Z483" i="34"/>
  <c r="Z283" i="34"/>
  <c r="Z592" i="34"/>
  <c r="Z507" i="34"/>
  <c r="Z512" i="34"/>
  <c r="Z519" i="34"/>
  <c r="Z527" i="34"/>
  <c r="Z535" i="34"/>
  <c r="Z533" i="34"/>
  <c r="Z540" i="34"/>
  <c r="Z543" i="34"/>
  <c r="Z550" i="34"/>
  <c r="Z554" i="34"/>
  <c r="Z561" i="34"/>
  <c r="Z570" i="34"/>
  <c r="Z594" i="34"/>
  <c r="Z306" i="34"/>
  <c r="Z322" i="34"/>
  <c r="Z316" i="34"/>
  <c r="Z496" i="34"/>
  <c r="Z493" i="34"/>
  <c r="Z506" i="34"/>
  <c r="Z499" i="34"/>
  <c r="Z503" i="34"/>
  <c r="Z518" i="34"/>
  <c r="Z521" i="34"/>
  <c r="Z522" i="34"/>
  <c r="Z534" i="34"/>
  <c r="Z532" i="34"/>
  <c r="Z529" i="34"/>
  <c r="Z546" i="34"/>
  <c r="Z544" i="34"/>
  <c r="Z551" i="34"/>
  <c r="Z567" i="34"/>
  <c r="Z576" i="34"/>
  <c r="Z578" i="34"/>
  <c r="Z577" i="34"/>
  <c r="Z582" i="34"/>
  <c r="Z587" i="34"/>
  <c r="Z850" i="34"/>
  <c r="Z318" i="34"/>
  <c r="Z451" i="34"/>
  <c r="Z487" i="34"/>
  <c r="Z291" i="34"/>
  <c r="Z308" i="34"/>
  <c r="Z293" i="34"/>
  <c r="Z687" i="34"/>
  <c r="Z320" i="34"/>
  <c r="Z695" i="34"/>
  <c r="Z727" i="34"/>
  <c r="Z1970" i="34"/>
  <c r="Z2076" i="34"/>
  <c r="Z2271" i="34"/>
  <c r="Z2255" i="34"/>
  <c r="Z2239" i="34"/>
  <c r="Z2223" i="34"/>
  <c r="Z2207" i="34"/>
  <c r="Z2191" i="34"/>
  <c r="Z2175" i="34"/>
  <c r="Z2159" i="34"/>
  <c r="Z1792" i="34"/>
  <c r="Z1764" i="34"/>
  <c r="Z1748" i="34"/>
  <c r="Z1732" i="34"/>
  <c r="Z1716" i="34"/>
  <c r="Z1700" i="34"/>
  <c r="O1216" i="34"/>
  <c r="Z636" i="34"/>
  <c r="Z993" i="34"/>
  <c r="Q238" i="60"/>
  <c r="G161" i="60"/>
  <c r="F148" i="60"/>
  <c r="E135" i="60"/>
  <c r="E155" i="60"/>
  <c r="G141" i="60"/>
  <c r="G133" i="60"/>
  <c r="E160" i="60"/>
  <c r="G146" i="60"/>
  <c r="F133" i="60"/>
  <c r="F161" i="60"/>
  <c r="E148" i="60"/>
  <c r="G134" i="60"/>
  <c r="E165" i="60"/>
  <c r="H165" i="60" s="1"/>
  <c r="F158" i="60"/>
  <c r="G151" i="60"/>
  <c r="G143" i="60"/>
  <c r="E137" i="60"/>
  <c r="E133" i="60"/>
  <c r="G168" i="60"/>
  <c r="E162" i="60"/>
  <c r="F155" i="60"/>
  <c r="F147" i="60"/>
  <c r="H187" i="60"/>
  <c r="F126" i="60"/>
  <c r="F127" i="60"/>
  <c r="F135" i="60"/>
  <c r="E138" i="60"/>
  <c r="F143" i="60"/>
  <c r="G148" i="60"/>
  <c r="E154" i="60"/>
  <c r="F159" i="60"/>
  <c r="G164" i="60"/>
  <c r="E126" i="60"/>
  <c r="G131" i="60"/>
  <c r="F134" i="60"/>
  <c r="G139" i="60"/>
  <c r="E145" i="60"/>
  <c r="H145" i="60" s="1"/>
  <c r="F150" i="60"/>
  <c r="G155" i="60"/>
  <c r="E161" i="60"/>
  <c r="F166" i="60"/>
  <c r="E132" i="60"/>
  <c r="G142" i="60"/>
  <c r="F153" i="60"/>
  <c r="E164" i="60"/>
  <c r="G130" i="60"/>
  <c r="F141" i="60"/>
  <c r="E152" i="60"/>
  <c r="H152" i="60" s="1"/>
  <c r="G162" i="60"/>
  <c r="E131" i="60"/>
  <c r="E147" i="60"/>
  <c r="G157" i="60"/>
  <c r="H157" i="60" s="1"/>
  <c r="F168" i="60"/>
  <c r="E167" i="60"/>
  <c r="G137" i="60"/>
  <c r="E159" i="60"/>
  <c r="E151" i="60"/>
  <c r="G153" i="60"/>
  <c r="E143" i="60"/>
  <c r="G129" i="60"/>
  <c r="F156" i="60"/>
  <c r="E163" i="60"/>
  <c r="G149" i="60"/>
  <c r="E139" i="60"/>
  <c r="E168" i="60"/>
  <c r="G154" i="60"/>
  <c r="G138" i="60"/>
  <c r="F169" i="60"/>
  <c r="E156" i="60"/>
  <c r="E140" i="60"/>
  <c r="H140" i="60" s="1"/>
  <c r="E169" i="60"/>
  <c r="F162" i="60"/>
  <c r="F154" i="60"/>
  <c r="G147" i="60"/>
  <c r="E141" i="60"/>
  <c r="E129" i="60"/>
  <c r="H129" i="60" s="1"/>
  <c r="E166" i="60"/>
  <c r="E158" i="60"/>
  <c r="H158" i="60" s="1"/>
  <c r="F151" i="60"/>
  <c r="G144" i="60"/>
  <c r="G136" i="60"/>
  <c r="G132" i="60"/>
  <c r="E130" i="60"/>
  <c r="H139" i="60"/>
  <c r="U623" i="34"/>
  <c r="U624" i="34"/>
  <c r="U184" i="34"/>
  <c r="U226" i="34"/>
  <c r="U188" i="34"/>
  <c r="U230" i="34"/>
  <c r="U625" i="34"/>
  <c r="U626" i="34"/>
  <c r="U174" i="34"/>
  <c r="U190" i="34"/>
  <c r="U232" i="34"/>
  <c r="U186" i="34"/>
  <c r="U228" i="34"/>
  <c r="U240" i="34"/>
  <c r="U235" i="34"/>
  <c r="U153" i="34"/>
  <c r="U156" i="34"/>
  <c r="U160" i="34"/>
  <c r="U621" i="34"/>
  <c r="U176" i="34"/>
  <c r="U622" i="34"/>
  <c r="U182" i="34"/>
  <c r="U224" i="34"/>
  <c r="U178" i="34"/>
  <c r="U220" i="34"/>
  <c r="U144" i="34"/>
  <c r="U154" i="34"/>
  <c r="U149" i="34"/>
  <c r="U163" i="34"/>
  <c r="U192" i="34"/>
  <c r="U171" i="34"/>
  <c r="U150" i="34"/>
  <c r="U159" i="34"/>
  <c r="U904" i="34"/>
  <c r="U222" i="34"/>
  <c r="U180" i="34"/>
  <c r="U141" i="34"/>
  <c r="U166" i="34"/>
  <c r="U894" i="34"/>
  <c r="U930" i="34"/>
  <c r="U496" i="34"/>
  <c r="U491" i="34"/>
  <c r="U492" i="34"/>
  <c r="U497" i="34"/>
  <c r="U515" i="34"/>
  <c r="U518" i="34"/>
  <c r="U521" i="34"/>
  <c r="U522" i="34"/>
  <c r="U534" i="34"/>
  <c r="U532" i="34"/>
  <c r="U537" i="34"/>
  <c r="U546" i="34"/>
  <c r="U547" i="34"/>
  <c r="U551" i="34"/>
  <c r="U576" i="34"/>
  <c r="U578" i="34"/>
  <c r="U582" i="34"/>
  <c r="U585" i="34"/>
  <c r="U587" i="34"/>
  <c r="U81" i="34"/>
  <c r="U283" i="34"/>
  <c r="U285" i="34"/>
  <c r="U295" i="34"/>
  <c r="U308" i="34"/>
  <c r="U309" i="34"/>
  <c r="U498" i="34"/>
  <c r="U507" i="34"/>
  <c r="U513" i="34"/>
  <c r="U526" i="34"/>
  <c r="U519" i="34"/>
  <c r="U527" i="34"/>
  <c r="U533" i="34"/>
  <c r="U541" i="34"/>
  <c r="U543" i="34"/>
  <c r="U555" i="34"/>
  <c r="U575" i="34"/>
  <c r="U584" i="34"/>
  <c r="U429" i="34"/>
  <c r="U82" i="34"/>
  <c r="U484" i="34"/>
  <c r="U499" i="34"/>
  <c r="U503" i="34"/>
  <c r="U524" i="34"/>
  <c r="U538" i="34"/>
  <c r="U529" i="34"/>
  <c r="U552" i="34"/>
  <c r="U558" i="34"/>
  <c r="U564" i="34"/>
  <c r="U566" i="34"/>
  <c r="U567" i="34"/>
  <c r="U572" i="34"/>
  <c r="U577" i="34"/>
  <c r="U482" i="34"/>
  <c r="U288" i="34"/>
  <c r="U286" i="34"/>
  <c r="U291" i="34"/>
  <c r="U293" i="34"/>
  <c r="U305" i="34"/>
  <c r="U341" i="34"/>
  <c r="U339" i="34"/>
  <c r="U348" i="34"/>
  <c r="U351" i="34"/>
  <c r="U501" i="34"/>
  <c r="U517" i="34"/>
  <c r="U530" i="34"/>
  <c r="U535" i="34"/>
  <c r="U540" i="34"/>
  <c r="U539" i="34"/>
  <c r="U550" i="34"/>
  <c r="U554" i="34"/>
  <c r="U553" i="34"/>
  <c r="U561" i="34"/>
  <c r="U559" i="34"/>
  <c r="U570" i="34"/>
  <c r="U573" i="34"/>
  <c r="U594" i="34"/>
  <c r="U428" i="34"/>
  <c r="U711" i="34"/>
  <c r="U316" i="34"/>
  <c r="U702" i="34"/>
  <c r="U735" i="34"/>
  <c r="U306" i="34"/>
  <c r="U312" i="34"/>
  <c r="U311" i="34"/>
  <c r="U319" i="34"/>
  <c r="U313" i="34"/>
  <c r="U344" i="34"/>
  <c r="U401" i="34"/>
  <c r="U833" i="34"/>
  <c r="U323" i="34"/>
  <c r="U347" i="34"/>
  <c r="U679" i="34"/>
  <c r="Q75" i="34"/>
  <c r="U91" i="34"/>
  <c r="P87" i="34"/>
  <c r="O653" i="34"/>
  <c r="U453" i="34"/>
  <c r="J70" i="55"/>
  <c r="O973" i="34"/>
  <c r="Z977" i="34"/>
  <c r="Z970" i="34"/>
  <c r="J47" i="55"/>
  <c r="J107" i="55"/>
  <c r="R226" i="34"/>
  <c r="R174" i="34"/>
  <c r="S186" i="34"/>
  <c r="R232" i="34"/>
  <c r="S232" i="34"/>
  <c r="S222" i="34"/>
  <c r="T235" i="34"/>
  <c r="T220" i="34"/>
  <c r="S226" i="34"/>
  <c r="S228" i="34"/>
  <c r="S174" i="34"/>
  <c r="S176" i="34"/>
  <c r="S240" i="34"/>
  <c r="S190" i="34"/>
  <c r="T182" i="34"/>
  <c r="S184" i="34"/>
  <c r="R237" i="34"/>
  <c r="R188" i="34"/>
  <c r="S180" i="34"/>
  <c r="R230" i="34"/>
  <c r="R180" i="34"/>
  <c r="R222" i="34"/>
  <c r="R176" i="34"/>
  <c r="R224" i="34"/>
  <c r="T186" i="34"/>
  <c r="S188" i="34"/>
  <c r="R238" i="34"/>
  <c r="S237" i="34"/>
  <c r="R184" i="34"/>
  <c r="R192" i="34"/>
  <c r="S224" i="34"/>
  <c r="S230" i="34"/>
  <c r="S182" i="34"/>
  <c r="R228" i="34"/>
  <c r="T190" i="34"/>
  <c r="S192" i="34"/>
  <c r="S220" i="34"/>
  <c r="O625" i="34"/>
  <c r="Q626" i="34"/>
  <c r="Q622" i="34"/>
  <c r="P621" i="34"/>
  <c r="P176" i="34"/>
  <c r="P192" i="34"/>
  <c r="O182" i="34"/>
  <c r="Q182" i="34"/>
  <c r="O224" i="34"/>
  <c r="Q224" i="34"/>
  <c r="P222" i="34"/>
  <c r="Q623" i="34"/>
  <c r="O624" i="34"/>
  <c r="P622" i="34"/>
  <c r="Q621" i="34"/>
  <c r="O176" i="34"/>
  <c r="Q184" i="34"/>
  <c r="O192" i="34"/>
  <c r="Q226" i="34"/>
  <c r="P174" i="34"/>
  <c r="P190" i="34"/>
  <c r="P232" i="34"/>
  <c r="Q188" i="34"/>
  <c r="O222" i="34"/>
  <c r="Q230" i="34"/>
  <c r="O180" i="34"/>
  <c r="P186" i="34"/>
  <c r="P228" i="34"/>
  <c r="O157" i="34"/>
  <c r="Q157" i="34"/>
  <c r="O146" i="34"/>
  <c r="O144" i="34"/>
  <c r="Q148" i="34"/>
  <c r="O142" i="34"/>
  <c r="O154" i="34"/>
  <c r="P154" i="34"/>
  <c r="P150" i="34"/>
  <c r="P149" i="34"/>
  <c r="Q166" i="34"/>
  <c r="O163" i="34"/>
  <c r="Q159" i="34"/>
  <c r="O160" i="34"/>
  <c r="O621" i="34"/>
  <c r="Q625" i="34"/>
  <c r="O626" i="34"/>
  <c r="P623" i="34"/>
  <c r="P624" i="34"/>
  <c r="O622" i="34"/>
  <c r="P625" i="34"/>
  <c r="P626" i="34"/>
  <c r="O623" i="34"/>
  <c r="Q624" i="34"/>
  <c r="Q176" i="34"/>
  <c r="O184" i="34"/>
  <c r="Q192" i="34"/>
  <c r="O226" i="34"/>
  <c r="P182" i="34"/>
  <c r="P224" i="34"/>
  <c r="O188" i="34"/>
  <c r="Q222" i="34"/>
  <c r="O230" i="34"/>
  <c r="Q180" i="34"/>
  <c r="P178" i="34"/>
  <c r="P220" i="34"/>
  <c r="O237" i="34"/>
  <c r="O240" i="34"/>
  <c r="P240" i="34"/>
  <c r="P235" i="34"/>
  <c r="Q238" i="34"/>
  <c r="P157" i="34"/>
  <c r="O156" i="34"/>
  <c r="Q141" i="34"/>
  <c r="O149" i="34"/>
  <c r="P156" i="34"/>
  <c r="O167" i="34"/>
  <c r="P163" i="34"/>
  <c r="P159" i="34"/>
  <c r="O174" i="34"/>
  <c r="Q232" i="34"/>
  <c r="P180" i="34"/>
  <c r="O235" i="34"/>
  <c r="P238" i="34"/>
  <c r="P141" i="34"/>
  <c r="Q154" i="34"/>
  <c r="O153" i="34"/>
  <c r="Q156" i="34"/>
  <c r="P166" i="34"/>
  <c r="P160" i="34"/>
  <c r="Q171" i="34"/>
  <c r="Q906" i="34"/>
  <c r="O190" i="34"/>
  <c r="P188" i="34"/>
  <c r="P230" i="34"/>
  <c r="Q178" i="34"/>
  <c r="Q186" i="34"/>
  <c r="Q220" i="34"/>
  <c r="Q228" i="34"/>
  <c r="Q240" i="34"/>
  <c r="Q146" i="34"/>
  <c r="O141" i="34"/>
  <c r="P153" i="34"/>
  <c r="O166" i="34"/>
  <c r="Q163" i="34"/>
  <c r="Q160" i="34"/>
  <c r="P906" i="34"/>
  <c r="Q923" i="34"/>
  <c r="P184" i="34"/>
  <c r="P226" i="34"/>
  <c r="Q174" i="34"/>
  <c r="O232" i="34"/>
  <c r="O178" i="34"/>
  <c r="O186" i="34"/>
  <c r="O220" i="34"/>
  <c r="O228" i="34"/>
  <c r="P144" i="34"/>
  <c r="Q142" i="34"/>
  <c r="Q167" i="34"/>
  <c r="O904" i="34"/>
  <c r="Q190" i="34"/>
  <c r="Q237" i="34"/>
  <c r="O159" i="34"/>
  <c r="P148" i="34"/>
  <c r="O906" i="34"/>
  <c r="Q934" i="34"/>
  <c r="O934" i="34"/>
  <c r="O882" i="34"/>
  <c r="O930" i="34"/>
  <c r="Q494" i="34"/>
  <c r="Q489" i="34"/>
  <c r="Q506" i="34"/>
  <c r="O501" i="34"/>
  <c r="Q507" i="34"/>
  <c r="O510" i="34"/>
  <c r="P517" i="34"/>
  <c r="O524" i="34"/>
  <c r="Q519" i="34"/>
  <c r="Q527" i="34"/>
  <c r="Q530" i="34"/>
  <c r="P532" i="34"/>
  <c r="Q535" i="34"/>
  <c r="P538" i="34"/>
  <c r="P537" i="34"/>
  <c r="Q533" i="34"/>
  <c r="Q540" i="34"/>
  <c r="Q544" i="34"/>
  <c r="P543" i="34"/>
  <c r="Q550" i="34"/>
  <c r="P554" i="34"/>
  <c r="P558" i="34"/>
  <c r="Q561" i="34"/>
  <c r="P564" i="34"/>
  <c r="P559" i="34"/>
  <c r="P576" i="34"/>
  <c r="O570" i="34"/>
  <c r="O575" i="34"/>
  <c r="P573" i="34"/>
  <c r="O579" i="34"/>
  <c r="O583" i="34"/>
  <c r="Q594" i="34"/>
  <c r="O429" i="34"/>
  <c r="O428" i="34"/>
  <c r="Q429" i="34"/>
  <c r="P487" i="34"/>
  <c r="P488" i="34"/>
  <c r="P286" i="34"/>
  <c r="Q298" i="34"/>
  <c r="P301" i="34"/>
  <c r="P496" i="34"/>
  <c r="Q496" i="34"/>
  <c r="Q491" i="34"/>
  <c r="P494" i="34"/>
  <c r="Q502" i="34"/>
  <c r="Q499" i="34"/>
  <c r="Q503" i="34"/>
  <c r="P515" i="34"/>
  <c r="Q518" i="34"/>
  <c r="Q521" i="34"/>
  <c r="P522" i="34"/>
  <c r="P519" i="34"/>
  <c r="P530" i="34"/>
  <c r="Q534" i="34"/>
  <c r="O532" i="34"/>
  <c r="Q532" i="34"/>
  <c r="P535" i="34"/>
  <c r="O538" i="34"/>
  <c r="Q529" i="34"/>
  <c r="P546" i="34"/>
  <c r="Q546" i="34"/>
  <c r="O540" i="34"/>
  <c r="P544" i="34"/>
  <c r="P547" i="34"/>
  <c r="P550" i="34"/>
  <c r="Q551" i="34"/>
  <c r="O554" i="34"/>
  <c r="P553" i="34"/>
  <c r="P561" i="34"/>
  <c r="O564" i="34"/>
  <c r="P567" i="34"/>
  <c r="Q567" i="34"/>
  <c r="O576" i="34"/>
  <c r="Q576" i="34"/>
  <c r="Q578" i="34"/>
  <c r="P577" i="34"/>
  <c r="Q577" i="34"/>
  <c r="P582" i="34"/>
  <c r="Q587" i="34"/>
  <c r="P594" i="34"/>
  <c r="P428" i="34"/>
  <c r="O482" i="34"/>
  <c r="Q488" i="34"/>
  <c r="O286" i="34"/>
  <c r="Q501" i="34"/>
  <c r="O496" i="34"/>
  <c r="P492" i="34"/>
  <c r="Q495" i="34"/>
  <c r="P489" i="34"/>
  <c r="Q493" i="34"/>
  <c r="O506" i="34"/>
  <c r="Q510" i="34"/>
  <c r="O515" i="34"/>
  <c r="O518" i="34"/>
  <c r="Q517" i="34"/>
  <c r="Q526" i="34"/>
  <c r="O521" i="34"/>
  <c r="P523" i="34"/>
  <c r="P534" i="34"/>
  <c r="O535" i="34"/>
  <c r="P529" i="34"/>
  <c r="Q541" i="34"/>
  <c r="O546" i="34"/>
  <c r="O544" i="34"/>
  <c r="Q542" i="34"/>
  <c r="Q539" i="34"/>
  <c r="O550" i="34"/>
  <c r="P551" i="34"/>
  <c r="P552" i="34"/>
  <c r="Q555" i="34"/>
  <c r="Q553" i="34"/>
  <c r="O561" i="34"/>
  <c r="P566" i="34"/>
  <c r="Q559" i="34"/>
  <c r="P572" i="34"/>
  <c r="P571" i="34"/>
  <c r="Q575" i="34"/>
  <c r="P578" i="34"/>
  <c r="Q573" i="34"/>
  <c r="P587" i="34"/>
  <c r="O594" i="34"/>
  <c r="Q428" i="34"/>
  <c r="P483" i="34"/>
  <c r="Q294" i="34"/>
  <c r="P293" i="34"/>
  <c r="P312" i="34"/>
  <c r="O320" i="34"/>
  <c r="P319" i="34"/>
  <c r="P330" i="34"/>
  <c r="P324" i="34"/>
  <c r="O336" i="34"/>
  <c r="P344" i="34"/>
  <c r="O592" i="34"/>
  <c r="P490" i="34"/>
  <c r="O495" i="34"/>
  <c r="P497" i="34"/>
  <c r="O502" i="34"/>
  <c r="P510" i="34"/>
  <c r="Q512" i="34"/>
  <c r="P513" i="34"/>
  <c r="P526" i="34"/>
  <c r="P524" i="34"/>
  <c r="P527" i="34"/>
  <c r="Q523" i="34"/>
  <c r="O534" i="34"/>
  <c r="Q538" i="34"/>
  <c r="P533" i="34"/>
  <c r="Q537" i="34"/>
  <c r="P541" i="34"/>
  <c r="O542" i="34"/>
  <c r="P539" i="34"/>
  <c r="Q547" i="34"/>
  <c r="O551" i="34"/>
  <c r="O552" i="34"/>
  <c r="Q552" i="34"/>
  <c r="O555" i="34"/>
  <c r="Q558" i="34"/>
  <c r="Q564" i="34"/>
  <c r="O566" i="34"/>
  <c r="Q566" i="34"/>
  <c r="O572" i="34"/>
  <c r="Q572" i="34"/>
  <c r="O571" i="34"/>
  <c r="P575" i="34"/>
  <c r="O578" i="34"/>
  <c r="P579" i="34"/>
  <c r="Q583" i="34"/>
  <c r="P585" i="34"/>
  <c r="O587" i="34"/>
  <c r="P429" i="34"/>
  <c r="Q286" i="34"/>
  <c r="Q295" i="34"/>
  <c r="P297" i="34"/>
  <c r="P311" i="34"/>
  <c r="P322" i="34"/>
  <c r="Q320" i="34"/>
  <c r="Q330" i="34"/>
  <c r="Q327" i="34"/>
  <c r="P333" i="34"/>
  <c r="P339" i="34"/>
  <c r="O340" i="34"/>
  <c r="O350" i="34"/>
  <c r="Q445" i="34"/>
  <c r="Q683" i="34"/>
  <c r="O369" i="34"/>
  <c r="Q293" i="34"/>
  <c r="P306" i="34"/>
  <c r="Q311" i="34"/>
  <c r="O318" i="34"/>
  <c r="O322" i="34"/>
  <c r="Q313" i="34"/>
  <c r="Q341" i="34"/>
  <c r="O338" i="34"/>
  <c r="O344" i="34"/>
  <c r="P348" i="34"/>
  <c r="O803" i="34"/>
  <c r="Q708" i="34"/>
  <c r="P711" i="34"/>
  <c r="P736" i="34"/>
  <c r="P740" i="34"/>
  <c r="Q460" i="34"/>
  <c r="Q81" i="34"/>
  <c r="O483" i="34"/>
  <c r="O308" i="34"/>
  <c r="O324" i="34"/>
  <c r="O333" i="34"/>
  <c r="Q335" i="34"/>
  <c r="Q347" i="34"/>
  <c r="Q351" i="34"/>
  <c r="P770" i="34"/>
  <c r="P679" i="34"/>
  <c r="Q677" i="34"/>
  <c r="P721" i="34"/>
  <c r="O686" i="34"/>
  <c r="P729" i="34"/>
  <c r="Q678" i="34"/>
  <c r="P707" i="34"/>
  <c r="O740" i="34"/>
  <c r="P484" i="34"/>
  <c r="Q288" i="34"/>
  <c r="P294" i="34"/>
  <c r="P298" i="34"/>
  <c r="Q301" i="34"/>
  <c r="Q305" i="34"/>
  <c r="Q309" i="34"/>
  <c r="Q312" i="34"/>
  <c r="Q322" i="34"/>
  <c r="Q319" i="34"/>
  <c r="O330" i="34"/>
  <c r="Q333" i="34"/>
  <c r="P335" i="34"/>
  <c r="Q338" i="34"/>
  <c r="O347" i="34"/>
  <c r="P774" i="34"/>
  <c r="P712" i="34"/>
  <c r="Q686" i="34"/>
  <c r="Q723" i="34"/>
  <c r="Q133" i="34"/>
  <c r="Q135" i="34"/>
  <c r="Q458" i="34"/>
  <c r="P1231" i="34"/>
  <c r="O271" i="34"/>
  <c r="P1622" i="34"/>
  <c r="P1961" i="34"/>
  <c r="P2134" i="34"/>
  <c r="P1025" i="34"/>
  <c r="Q1164" i="34"/>
  <c r="Q1168" i="34"/>
  <c r="P1172" i="34"/>
  <c r="Z1201" i="34"/>
  <c r="P1205" i="34"/>
  <c r="Q1373" i="34"/>
  <c r="O1399" i="34"/>
  <c r="Z1415" i="34"/>
  <c r="Q1419" i="34"/>
  <c r="O1427" i="34"/>
  <c r="Q1431" i="34"/>
  <c r="P1435" i="34"/>
  <c r="O1443" i="34"/>
  <c r="Z1451" i="34"/>
  <c r="O1455" i="34"/>
  <c r="O1459" i="34"/>
  <c r="Q1475" i="34"/>
  <c r="Q1487" i="34"/>
  <c r="Q1491" i="34"/>
  <c r="P1503" i="34"/>
  <c r="Z1507" i="34"/>
  <c r="O1511" i="34"/>
  <c r="P1515" i="34"/>
  <c r="O1519" i="34"/>
  <c r="P1364" i="34"/>
  <c r="P1805" i="34"/>
  <c r="Z1324" i="34"/>
  <c r="Q1343" i="34"/>
  <c r="Q1380" i="34"/>
  <c r="Z1561" i="34"/>
  <c r="O1573" i="34"/>
  <c r="Q1566" i="34"/>
  <c r="Q1581" i="34"/>
  <c r="Q1642" i="34"/>
  <c r="Q1814" i="34"/>
  <c r="P1822" i="34"/>
  <c r="Z1825" i="34"/>
  <c r="Z1907" i="34"/>
  <c r="Q1954" i="34"/>
  <c r="O1925" i="34"/>
  <c r="Z1861" i="34"/>
  <c r="P476" i="34"/>
  <c r="U449" i="34"/>
  <c r="Q457" i="34"/>
  <c r="Z459" i="34"/>
  <c r="P359" i="34"/>
  <c r="O368" i="34"/>
  <c r="U378" i="34"/>
  <c r="P384" i="34"/>
  <c r="O388" i="34"/>
  <c r="Q427" i="34"/>
  <c r="O427" i="34"/>
  <c r="Q709" i="34"/>
  <c r="O729" i="34"/>
  <c r="Q434" i="34"/>
  <c r="O114" i="34"/>
  <c r="P108" i="34"/>
  <c r="Z130" i="34"/>
  <c r="Z134" i="34"/>
  <c r="P116" i="34"/>
  <c r="P478" i="34"/>
  <c r="O480" i="34"/>
  <c r="U472" i="34"/>
  <c r="P469" i="34"/>
  <c r="O475" i="34"/>
  <c r="O437" i="34"/>
  <c r="U430" i="34"/>
  <c r="P435" i="34"/>
  <c r="Q454" i="34"/>
  <c r="P461" i="34"/>
  <c r="U356" i="34"/>
  <c r="P367" i="34"/>
  <c r="O377" i="34"/>
  <c r="U380" i="34"/>
  <c r="Q383" i="34"/>
  <c r="O390" i="34"/>
  <c r="U392" i="34"/>
  <c r="Z467" i="34"/>
  <c r="U107" i="34"/>
  <c r="U129" i="34"/>
  <c r="U137" i="34"/>
  <c r="Q115" i="34"/>
  <c r="O119" i="34"/>
  <c r="P123" i="34"/>
  <c r="O127" i="34"/>
  <c r="Z678" i="34"/>
  <c r="U682" i="34"/>
  <c r="Z686" i="34"/>
  <c r="P706" i="34"/>
  <c r="U825" i="34"/>
  <c r="U829" i="34"/>
  <c r="U818" i="34"/>
  <c r="O822" i="34"/>
  <c r="Z802" i="34"/>
  <c r="O790" i="34"/>
  <c r="U782" i="34"/>
  <c r="Z758" i="34"/>
  <c r="Z762" i="34"/>
  <c r="Z417" i="34"/>
  <c r="P347" i="34"/>
  <c r="Z677" i="34"/>
  <c r="U701" i="34"/>
  <c r="Z709" i="34"/>
  <c r="P713" i="34"/>
  <c r="U721" i="34"/>
  <c r="Z729" i="34"/>
  <c r="Z737" i="34"/>
  <c r="O832" i="34"/>
  <c r="Z817" i="34"/>
  <c r="Z789" i="34"/>
  <c r="Q777" i="34"/>
  <c r="P781" i="34"/>
  <c r="O769" i="34"/>
  <c r="Z773" i="34"/>
  <c r="Q757" i="34"/>
  <c r="U761" i="34"/>
  <c r="Z445" i="34"/>
  <c r="U372" i="34"/>
  <c r="O479" i="34"/>
  <c r="Q471" i="34"/>
  <c r="U473" i="34"/>
  <c r="Q436" i="34"/>
  <c r="Q431" i="34"/>
  <c r="P434" i="34"/>
  <c r="U450" i="34"/>
  <c r="P460" i="34"/>
  <c r="Z462" i="34"/>
  <c r="P355" i="34"/>
  <c r="U365" i="34"/>
  <c r="U371" i="34"/>
  <c r="Q381" i="34"/>
  <c r="Z391" i="34"/>
  <c r="P422" i="34"/>
  <c r="Z466" i="34"/>
  <c r="U113" i="34"/>
  <c r="P131" i="34"/>
  <c r="P135" i="34"/>
  <c r="P139" i="34"/>
  <c r="P117" i="34"/>
  <c r="P121" i="34"/>
  <c r="Q125" i="34"/>
  <c r="P671" i="34"/>
  <c r="A701" i="34"/>
  <c r="U737" i="34"/>
  <c r="O708" i="34"/>
  <c r="Z712" i="34"/>
  <c r="O728" i="34"/>
  <c r="Z736" i="34"/>
  <c r="O758" i="34"/>
  <c r="P824" i="34"/>
  <c r="Q808" i="34"/>
  <c r="Q792" i="34"/>
  <c r="Z776" i="34"/>
  <c r="Z768" i="34"/>
  <c r="P756" i="34"/>
  <c r="Z760" i="34"/>
  <c r="Z764" i="34"/>
  <c r="P447" i="34"/>
  <c r="Q318" i="34"/>
  <c r="Q1915" i="34"/>
  <c r="O2127" i="34"/>
  <c r="Z2093" i="34"/>
  <c r="U1962" i="34"/>
  <c r="P1803" i="34"/>
  <c r="U1658" i="34"/>
  <c r="Z1634" i="34"/>
  <c r="Q1530" i="34"/>
  <c r="P1392" i="34"/>
  <c r="U1335" i="34"/>
  <c r="Q1801" i="34"/>
  <c r="Q1632" i="34"/>
  <c r="O1385" i="34"/>
  <c r="U1320" i="34"/>
  <c r="U2366" i="34"/>
  <c r="O2389" i="34"/>
  <c r="O2375" i="34"/>
  <c r="Q2381" i="34"/>
  <c r="P2391" i="34"/>
  <c r="Q2331" i="34"/>
  <c r="O2334" i="34"/>
  <c r="Z2370" i="34"/>
  <c r="P2380" i="34"/>
  <c r="O2390" i="34"/>
  <c r="O2333" i="34"/>
  <c r="Z2364" i="34"/>
  <c r="U2352" i="34"/>
  <c r="Q2345" i="34"/>
  <c r="O2349" i="34"/>
  <c r="Z2355" i="34"/>
  <c r="U2353" i="34"/>
  <c r="Q2325" i="34"/>
  <c r="P2320" i="34"/>
  <c r="Z2316" i="34"/>
  <c r="U2292" i="34"/>
  <c r="Q2152" i="34"/>
  <c r="P2148" i="34"/>
  <c r="Z2125" i="34"/>
  <c r="U2121" i="34"/>
  <c r="Q2105" i="34"/>
  <c r="P2100" i="34"/>
  <c r="Z2090" i="34"/>
  <c r="U2071" i="34"/>
  <c r="Q2067" i="34"/>
  <c r="O2063" i="34"/>
  <c r="Z2059" i="34"/>
  <c r="U2055" i="34"/>
  <c r="Q2051" i="34"/>
  <c r="O2047" i="34"/>
  <c r="Z2043" i="34"/>
  <c r="U2039" i="34"/>
  <c r="Q2035" i="34"/>
  <c r="O2031" i="34"/>
  <c r="Z2027" i="34"/>
  <c r="U2003" i="34"/>
  <c r="Q1996" i="34"/>
  <c r="P1992" i="34"/>
  <c r="U1988" i="34"/>
  <c r="Z1870" i="34"/>
  <c r="U1862" i="34"/>
  <c r="Q1901" i="34"/>
  <c r="O1913" i="34"/>
  <c r="Z1948" i="34"/>
  <c r="U1888" i="34"/>
  <c r="Q1858" i="34"/>
  <c r="O1930" i="34"/>
  <c r="Z1850" i="34"/>
  <c r="U1927" i="34"/>
  <c r="Q1881" i="34"/>
  <c r="O1882" i="34"/>
  <c r="Z1877" i="34"/>
  <c r="U1908" i="34"/>
  <c r="Q1952" i="34"/>
  <c r="O1879" i="34"/>
  <c r="Z1873" i="34"/>
  <c r="U1922" i="34"/>
  <c r="Q1867" i="34"/>
  <c r="P1944" i="34"/>
  <c r="U1823" i="34"/>
  <c r="Q1337" i="34"/>
  <c r="Z2117" i="34"/>
  <c r="U2094" i="34"/>
  <c r="U1800" i="34"/>
  <c r="P1664" i="34"/>
  <c r="O1668" i="34"/>
  <c r="P103" i="34"/>
  <c r="O451" i="34"/>
  <c r="Q474" i="34"/>
  <c r="Z468" i="34"/>
  <c r="U432" i="34"/>
  <c r="Q439" i="34"/>
  <c r="Z453" i="34"/>
  <c r="P458" i="34"/>
  <c r="U358" i="34"/>
  <c r="P363" i="34"/>
  <c r="Q366" i="34"/>
  <c r="P369" i="34"/>
  <c r="Z374" i="34"/>
  <c r="Q382" i="34"/>
  <c r="Z426" i="34"/>
  <c r="A113" i="34"/>
  <c r="P110" i="34"/>
  <c r="O128" i="34"/>
  <c r="U132" i="34"/>
  <c r="U140" i="34"/>
  <c r="Q118" i="34"/>
  <c r="U122" i="34"/>
  <c r="O630" i="34"/>
  <c r="O712" i="34"/>
  <c r="U736" i="34"/>
  <c r="U686" i="34"/>
  <c r="P686" i="34"/>
  <c r="P737" i="34"/>
  <c r="P728" i="34"/>
  <c r="Z740" i="34"/>
  <c r="Z679" i="34"/>
  <c r="P683" i="34"/>
  <c r="U687" i="34"/>
  <c r="Z711" i="34"/>
  <c r="Z723" i="34"/>
  <c r="Q727" i="34"/>
  <c r="Q735" i="34"/>
  <c r="Q790" i="34"/>
  <c r="P758" i="34"/>
  <c r="O826" i="34"/>
  <c r="U815" i="34"/>
  <c r="U823" i="34"/>
  <c r="O799" i="34"/>
  <c r="Q803" i="34"/>
  <c r="Z779" i="34"/>
  <c r="Q783" i="34"/>
  <c r="O771" i="34"/>
  <c r="Z755" i="34"/>
  <c r="Z401" i="34"/>
  <c r="Q849" i="34"/>
  <c r="U857" i="34"/>
  <c r="U865" i="34"/>
  <c r="Q579" i="34"/>
  <c r="Q582" i="34"/>
  <c r="P583" i="34"/>
  <c r="O584" i="34"/>
  <c r="O585" i="34"/>
  <c r="Q571" i="34"/>
  <c r="P351" i="34"/>
  <c r="Z861" i="34"/>
  <c r="O860" i="34"/>
  <c r="A585" i="34"/>
  <c r="O582" i="34"/>
  <c r="A582" i="34"/>
  <c r="P584" i="34"/>
  <c r="U583" i="34"/>
  <c r="Z579" i="34"/>
  <c r="O573" i="34"/>
  <c r="O577" i="34"/>
  <c r="O559" i="34"/>
  <c r="O567" i="34"/>
  <c r="O553" i="34"/>
  <c r="Q554" i="34"/>
  <c r="P555" i="34"/>
  <c r="O539" i="34"/>
  <c r="Z541" i="34"/>
  <c r="Z333" i="34"/>
  <c r="U335" i="34"/>
  <c r="Z336" i="34"/>
  <c r="Q339" i="34"/>
  <c r="Q340" i="34"/>
  <c r="Z341" i="34"/>
  <c r="Z323" i="34"/>
  <c r="Q324" i="34"/>
  <c r="Z327" i="34"/>
  <c r="Z330" i="34"/>
  <c r="O313" i="34"/>
  <c r="Q851" i="34"/>
  <c r="Z429" i="34"/>
  <c r="O497" i="34"/>
  <c r="Z350" i="34"/>
  <c r="Z348" i="34"/>
  <c r="U322" i="34"/>
  <c r="O293" i="34"/>
  <c r="O840" i="34"/>
  <c r="Z854" i="34"/>
  <c r="P862" i="34"/>
  <c r="P882" i="34"/>
  <c r="P542" i="34"/>
  <c r="O543" i="34"/>
  <c r="U544" i="34"/>
  <c r="O547" i="34"/>
  <c r="O529" i="34"/>
  <c r="Z530" i="34"/>
  <c r="O533" i="34"/>
  <c r="O537" i="34"/>
  <c r="O519" i="34"/>
  <c r="P521" i="34"/>
  <c r="U523" i="34"/>
  <c r="Q524" i="34"/>
  <c r="O527" i="34"/>
  <c r="U510" i="34"/>
  <c r="O512" i="34"/>
  <c r="Z513" i="34"/>
  <c r="Q515" i="34"/>
  <c r="O517" i="34"/>
  <c r="Z891" i="34"/>
  <c r="Q889" i="34"/>
  <c r="U934" i="34"/>
  <c r="O591" i="34"/>
  <c r="P846" i="34"/>
  <c r="Z894" i="34"/>
  <c r="Z899" i="34"/>
  <c r="P498" i="34"/>
  <c r="U590" i="34"/>
  <c r="Q898" i="34"/>
  <c r="P911" i="34"/>
  <c r="Z906" i="34"/>
  <c r="O901" i="34"/>
  <c r="Z905" i="34"/>
  <c r="Z904" i="34"/>
  <c r="U908" i="34"/>
  <c r="U912" i="34"/>
  <c r="U916" i="34"/>
  <c r="U928" i="34"/>
  <c r="Q907" i="34"/>
  <c r="Z923" i="34"/>
  <c r="T174" i="34"/>
  <c r="T176" i="34"/>
  <c r="T178" i="34"/>
  <c r="T180" i="34"/>
  <c r="R182" i="34"/>
  <c r="T184" i="34"/>
  <c r="R186" i="34"/>
  <c r="T188" i="34"/>
  <c r="R190" i="34"/>
  <c r="T192" i="34"/>
  <c r="R220" i="34"/>
  <c r="T222" i="34"/>
  <c r="T224" i="34"/>
  <c r="T226" i="34"/>
  <c r="T228" i="34"/>
  <c r="T230" i="34"/>
  <c r="T232" i="34"/>
  <c r="Z171" i="34"/>
  <c r="Z166" i="34"/>
  <c r="P167" i="34"/>
  <c r="Z141" i="34"/>
  <c r="P142" i="34"/>
  <c r="Q149" i="34"/>
  <c r="O150" i="34"/>
  <c r="Z154" i="34"/>
  <c r="Z156" i="34"/>
  <c r="Z144" i="34"/>
  <c r="P146" i="34"/>
  <c r="Z157" i="34"/>
  <c r="S235" i="34"/>
  <c r="T237" i="34"/>
  <c r="T238" i="34"/>
  <c r="T240" i="34"/>
  <c r="J35" i="57"/>
  <c r="H17" i="57"/>
  <c r="J21" i="57"/>
  <c r="J36" i="57"/>
  <c r="H21" i="57"/>
  <c r="H34" i="57"/>
  <c r="G2" i="61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C57" i="14"/>
  <c r="G57" i="14"/>
  <c r="D58" i="14"/>
  <c r="A59" i="14"/>
  <c r="E59" i="14"/>
  <c r="B60" i="14"/>
  <c r="F60" i="14"/>
  <c r="C61" i="14"/>
  <c r="G61" i="14"/>
  <c r="D62" i="14"/>
  <c r="A63" i="14"/>
  <c r="E63" i="14"/>
  <c r="B64" i="14"/>
  <c r="F64" i="14"/>
  <c r="C65" i="14"/>
  <c r="G65" i="14"/>
  <c r="D66" i="14"/>
  <c r="A67" i="14"/>
  <c r="E67" i="14"/>
  <c r="B68" i="14"/>
  <c r="F68" i="14"/>
  <c r="C69" i="14"/>
  <c r="G69" i="14"/>
  <c r="D70" i="14"/>
  <c r="A71" i="14"/>
  <c r="E71" i="14"/>
  <c r="B72" i="14"/>
  <c r="F72" i="14"/>
  <c r="C73" i="14"/>
  <c r="G73" i="14"/>
  <c r="D74" i="14"/>
  <c r="A75" i="14"/>
  <c r="E75" i="14"/>
  <c r="B76" i="14"/>
  <c r="F76" i="14"/>
  <c r="C77" i="14"/>
  <c r="G77" i="14"/>
  <c r="D78" i="14"/>
  <c r="A79" i="1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B92" i="14"/>
  <c r="F92" i="14"/>
  <c r="C93" i="14"/>
  <c r="G93" i="14"/>
  <c r="D94" i="14"/>
  <c r="A95" i="14"/>
  <c r="E95" i="14"/>
  <c r="B96" i="14"/>
  <c r="F96" i="14"/>
  <c r="C97" i="14"/>
  <c r="G97" i="14"/>
  <c r="D9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B57" i="14"/>
  <c r="F57" i="14"/>
  <c r="C58" i="14"/>
  <c r="G58" i="14"/>
  <c r="D59" i="14"/>
  <c r="A60" i="14"/>
  <c r="E60" i="14"/>
  <c r="B61" i="14"/>
  <c r="F61" i="14"/>
  <c r="C62" i="14"/>
  <c r="G62" i="14"/>
  <c r="D63" i="14"/>
  <c r="A64" i="14"/>
  <c r="E64" i="14"/>
  <c r="B65" i="14"/>
  <c r="F65" i="14"/>
  <c r="C66" i="14"/>
  <c r="G66" i="14"/>
  <c r="D67" i="14"/>
  <c r="A68" i="14"/>
  <c r="E68" i="14"/>
  <c r="B69" i="14"/>
  <c r="F69" i="14"/>
  <c r="C70" i="14"/>
  <c r="G70" i="14"/>
  <c r="D71" i="14"/>
  <c r="A72" i="14"/>
  <c r="E72" i="14"/>
  <c r="B73" i="14"/>
  <c r="F73" i="14"/>
  <c r="C74" i="14"/>
  <c r="G74" i="14"/>
  <c r="D75" i="14"/>
  <c r="A76" i="14"/>
  <c r="E76" i="14"/>
  <c r="B77" i="14"/>
  <c r="F77" i="14"/>
  <c r="C78" i="14"/>
  <c r="G78" i="14"/>
  <c r="D79" i="14"/>
  <c r="A80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A92" i="14"/>
  <c r="E92" i="14"/>
  <c r="B93" i="14"/>
  <c r="F93" i="14"/>
  <c r="C94" i="14"/>
  <c r="G94" i="14"/>
  <c r="D95" i="14"/>
  <c r="A96" i="14"/>
  <c r="E96" i="14"/>
  <c r="B97" i="14"/>
  <c r="F97" i="14"/>
  <c r="C9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A57" i="14"/>
  <c r="E57" i="14"/>
  <c r="B58" i="14"/>
  <c r="F58" i="14"/>
  <c r="C59" i="14"/>
  <c r="G59" i="14"/>
  <c r="D60" i="14"/>
  <c r="A61" i="14"/>
  <c r="E61" i="14"/>
  <c r="B62" i="14"/>
  <c r="F62" i="14"/>
  <c r="C63" i="14"/>
  <c r="G63" i="14"/>
  <c r="D64" i="14"/>
  <c r="A65" i="14"/>
  <c r="E65" i="14"/>
  <c r="B66" i="14"/>
  <c r="F66" i="14"/>
  <c r="C67" i="14"/>
  <c r="G67" i="14"/>
  <c r="D68" i="14"/>
  <c r="A69" i="14"/>
  <c r="E69" i="14"/>
  <c r="B70" i="14"/>
  <c r="F70" i="14"/>
  <c r="C71" i="14"/>
  <c r="G71" i="14"/>
  <c r="D72" i="14"/>
  <c r="A73" i="14"/>
  <c r="E73" i="14"/>
  <c r="B74" i="14"/>
  <c r="F74" i="14"/>
  <c r="C75" i="14"/>
  <c r="G75" i="14"/>
  <c r="D76" i="14"/>
  <c r="A77" i="14"/>
  <c r="E77" i="14"/>
  <c r="B78" i="14"/>
  <c r="F78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F90" i="14"/>
  <c r="C91" i="14"/>
  <c r="G91" i="14"/>
  <c r="D92" i="14"/>
  <c r="A93" i="14"/>
  <c r="E93" i="14"/>
  <c r="B94" i="14"/>
  <c r="F94" i="14"/>
  <c r="C95" i="14"/>
  <c r="G95" i="14"/>
  <c r="D96" i="14"/>
  <c r="A97" i="14"/>
  <c r="E97" i="14"/>
  <c r="B98" i="14"/>
  <c r="F9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D61" i="14"/>
  <c r="A62" i="14"/>
  <c r="E62" i="14"/>
  <c r="B63" i="14"/>
  <c r="F63" i="14"/>
  <c r="C64" i="14"/>
  <c r="G64" i="14"/>
  <c r="D65" i="14"/>
  <c r="A66" i="14"/>
  <c r="E66" i="14"/>
  <c r="B67" i="14"/>
  <c r="F67" i="14"/>
  <c r="C68" i="14"/>
  <c r="G68" i="14"/>
  <c r="D69" i="14"/>
  <c r="A70" i="14"/>
  <c r="E70" i="14"/>
  <c r="B71" i="14"/>
  <c r="F71" i="14"/>
  <c r="C72" i="14"/>
  <c r="G72" i="14"/>
  <c r="D73" i="14"/>
  <c r="A74" i="14"/>
  <c r="E74" i="14"/>
  <c r="B75" i="14"/>
  <c r="F75" i="14"/>
  <c r="C76" i="14"/>
  <c r="G76" i="14"/>
  <c r="D77" i="14"/>
  <c r="A78" i="14"/>
  <c r="E78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C92" i="14"/>
  <c r="G92" i="14"/>
  <c r="D93" i="14"/>
  <c r="A94" i="14"/>
  <c r="E94" i="14"/>
  <c r="B95" i="14"/>
  <c r="F95" i="14"/>
  <c r="C96" i="14"/>
  <c r="G96" i="14"/>
  <c r="D97" i="14"/>
  <c r="A98" i="14"/>
  <c r="E98" i="14"/>
  <c r="G98" i="14"/>
  <c r="J43" i="57"/>
  <c r="J37" i="57"/>
  <c r="J32" i="57"/>
  <c r="F24" i="14"/>
  <c r="F29" i="71"/>
  <c r="J31" i="57"/>
  <c r="H16" i="57"/>
  <c r="J38" i="57"/>
  <c r="H42" i="71"/>
  <c r="I47" i="71"/>
  <c r="L39" i="57"/>
  <c r="L35" i="57"/>
  <c r="L31" i="57"/>
  <c r="L27" i="57"/>
  <c r="D45" i="71"/>
  <c r="H45" i="71" s="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G50" i="71"/>
  <c r="B44" i="71"/>
  <c r="G44" i="71"/>
  <c r="E40" i="71"/>
  <c r="G40" i="71"/>
  <c r="B45" i="71"/>
  <c r="A37" i="71"/>
  <c r="F48" i="71"/>
  <c r="F41" i="71"/>
  <c r="G39" i="71"/>
  <c r="A38" i="71"/>
  <c r="B36" i="71"/>
  <c r="D39" i="71"/>
  <c r="H39" i="71" s="1"/>
  <c r="C43" i="71"/>
  <c r="B47" i="71"/>
  <c r="G49" i="71"/>
  <c r="G33" i="71"/>
  <c r="A40" i="71"/>
  <c r="G47" i="71"/>
  <c r="C35" i="71"/>
  <c r="B43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I49" i="71"/>
  <c r="E30" i="71"/>
  <c r="E27" i="14"/>
  <c r="G25" i="14"/>
  <c r="B14" i="14"/>
  <c r="B42" i="71"/>
  <c r="E25" i="71"/>
  <c r="D19" i="71"/>
  <c r="A21" i="71"/>
  <c r="G27" i="71"/>
  <c r="F14" i="14"/>
  <c r="F16" i="71"/>
  <c r="E18" i="71"/>
  <c r="A17" i="71"/>
  <c r="D33" i="71"/>
  <c r="A23" i="14"/>
  <c r="G45" i="57"/>
  <c r="J81" i="55"/>
  <c r="J26" i="55"/>
  <c r="J131" i="55"/>
  <c r="J336" i="55"/>
  <c r="J139" i="55"/>
  <c r="J20" i="57"/>
  <c r="E23" i="58"/>
  <c r="E28" i="58"/>
  <c r="I28" i="58" s="1"/>
  <c r="H29" i="58"/>
  <c r="B29" i="58"/>
  <c r="F29" i="58" s="1"/>
  <c r="B21" i="58"/>
  <c r="F21" i="58" s="1"/>
  <c r="E19" i="58"/>
  <c r="C24" i="58"/>
  <c r="B25" i="58"/>
  <c r="F25" i="58" s="1"/>
  <c r="G24" i="58"/>
  <c r="G32" i="58" s="1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5" i="55"/>
  <c r="J22" i="55"/>
  <c r="J78" i="55"/>
  <c r="J105" i="55"/>
  <c r="J27" i="55"/>
  <c r="J34" i="55"/>
  <c r="Y626" i="34"/>
  <c r="Y625" i="34"/>
  <c r="D55" i="15"/>
  <c r="E21" i="71"/>
  <c r="E28" i="71"/>
  <c r="J76" i="55"/>
  <c r="J255" i="55"/>
  <c r="J66" i="55"/>
  <c r="J58" i="55"/>
  <c r="J84" i="55"/>
  <c r="J83" i="55"/>
  <c r="J48" i="55"/>
  <c r="J108" i="55"/>
  <c r="J147" i="55"/>
  <c r="J127" i="55"/>
  <c r="Y624" i="34"/>
  <c r="Y623" i="34"/>
  <c r="I45" i="71"/>
  <c r="A28" i="58"/>
  <c r="D29" i="14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7" i="55"/>
  <c r="J95" i="55"/>
  <c r="J77" i="55"/>
  <c r="J73" i="55"/>
  <c r="J49" i="55"/>
  <c r="J149" i="55"/>
  <c r="J126" i="55"/>
  <c r="J82" i="55"/>
  <c r="J37" i="55"/>
  <c r="C55" i="15"/>
  <c r="H40" i="71"/>
  <c r="K2728" i="34"/>
  <c r="G320" i="55" s="1" a="1"/>
  <c r="G320" i="55" s="1"/>
  <c r="J129" i="55"/>
  <c r="J62" i="55"/>
  <c r="J44" i="55"/>
  <c r="J128" i="55"/>
  <c r="J39" i="57"/>
  <c r="J96" i="55"/>
  <c r="J46" i="55"/>
  <c r="J135" i="55"/>
  <c r="J99" i="55"/>
  <c r="J119" i="55"/>
  <c r="J61" i="55"/>
  <c r="J51" i="55"/>
  <c r="J85" i="55"/>
  <c r="F14" i="58"/>
  <c r="I14" i="58"/>
  <c r="H42" i="57"/>
  <c r="H38" i="57"/>
  <c r="H28" i="57"/>
  <c r="J121" i="55"/>
  <c r="J60" i="55"/>
  <c r="J43" i="55"/>
  <c r="J193" i="55"/>
  <c r="J252" i="55"/>
  <c r="J160" i="55"/>
  <c r="F2" i="58"/>
  <c r="A14" i="58"/>
  <c r="A15" i="58" s="1"/>
  <c r="A16" i="58" s="1"/>
  <c r="A17" i="58" s="1"/>
  <c r="A18" i="58" s="1"/>
  <c r="A19" i="58" s="1"/>
  <c r="A20" i="58" s="1"/>
  <c r="H32" i="57"/>
  <c r="J123" i="55"/>
  <c r="J103" i="55"/>
  <c r="J39" i="55"/>
  <c r="J18" i="55"/>
  <c r="J28" i="55"/>
  <c r="J188" i="55"/>
  <c r="J169" i="55"/>
  <c r="F54" i="15" a="1"/>
  <c r="F54" i="15" s="1"/>
  <c r="G327" i="55" a="1"/>
  <c r="G327" i="55" s="1"/>
  <c r="E5" i="58"/>
  <c r="A35" i="58"/>
  <c r="F30" i="58"/>
  <c r="A30" i="58"/>
  <c r="C28" i="71"/>
  <c r="B17" i="71"/>
  <c r="Y622" i="34"/>
  <c r="Y621" i="34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D14" i="71"/>
  <c r="H14" i="71" s="1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I197" i="55" a="1"/>
  <c r="I197" i="55" s="1"/>
  <c r="Q1959" i="34"/>
  <c r="O1959" i="34"/>
  <c r="P2455" i="34"/>
  <c r="Q2455" i="34"/>
  <c r="O1061" i="34"/>
  <c r="Z1061" i="34"/>
  <c r="P1065" i="34"/>
  <c r="O1065" i="34"/>
  <c r="Z2564" i="34"/>
  <c r="P2564" i="34"/>
  <c r="O242" i="34"/>
  <c r="P242" i="34"/>
  <c r="Z242" i="34"/>
  <c r="O1195" i="34"/>
  <c r="U1195" i="34"/>
  <c r="Q670" i="34"/>
  <c r="P670" i="34"/>
  <c r="U1623" i="34"/>
  <c r="Z1623" i="34"/>
  <c r="U1314" i="34"/>
  <c r="Q1314" i="34"/>
  <c r="A1314" i="34"/>
  <c r="U1982" i="34"/>
  <c r="P1982" i="34"/>
  <c r="U2131" i="34"/>
  <c r="Z2131" i="34"/>
  <c r="Q2131" i="34"/>
  <c r="O2135" i="34"/>
  <c r="P2135" i="34"/>
  <c r="Z1022" i="34"/>
  <c r="P1022" i="34"/>
  <c r="Z1100" i="34"/>
  <c r="U1100" i="34"/>
  <c r="P1100" i="34"/>
  <c r="U1173" i="34"/>
  <c r="Z1173" i="34"/>
  <c r="O1173" i="34"/>
  <c r="Q1202" i="34"/>
  <c r="O1202" i="34"/>
  <c r="A1202" i="34"/>
  <c r="P1210" i="34"/>
  <c r="O1210" i="34"/>
  <c r="Q1210" i="34"/>
  <c r="Q1214" i="34"/>
  <c r="Z1214" i="34"/>
  <c r="Q1312" i="34"/>
  <c r="Z1312" i="34"/>
  <c r="Z1400" i="34"/>
  <c r="Q1400" i="34"/>
  <c r="O1400" i="34"/>
  <c r="P1404" i="34"/>
  <c r="Q1404" i="34"/>
  <c r="U1408" i="34"/>
  <c r="Q1408" i="34"/>
  <c r="Q1416" i="34"/>
  <c r="U1416" i="34"/>
  <c r="Q1420" i="34"/>
  <c r="U1420" i="34"/>
  <c r="A1424" i="34"/>
  <c r="P1424" i="34"/>
  <c r="U1424" i="34"/>
  <c r="Q1428" i="34"/>
  <c r="O1428" i="34"/>
  <c r="P1428" i="34"/>
  <c r="Z1436" i="34"/>
  <c r="U1436" i="34"/>
  <c r="U1444" i="34"/>
  <c r="Z1444" i="34"/>
  <c r="Q1448" i="34"/>
  <c r="U1448" i="34"/>
  <c r="Q1452" i="34"/>
  <c r="O1452" i="34"/>
  <c r="Z1452" i="34"/>
  <c r="Z1456" i="34"/>
  <c r="O1456" i="34"/>
  <c r="Z1460" i="34"/>
  <c r="U1460" i="34"/>
  <c r="Q1464" i="34"/>
  <c r="O1464" i="34"/>
  <c r="U1464" i="34"/>
  <c r="P1472" i="34"/>
  <c r="U1472" i="34"/>
  <c r="Q1476" i="34"/>
  <c r="Z1476" i="34"/>
  <c r="Z1484" i="34"/>
  <c r="U1484" i="34"/>
  <c r="P1488" i="34"/>
  <c r="Z1488" i="34"/>
  <c r="Q1488" i="34"/>
  <c r="Q1492" i="34"/>
  <c r="O1492" i="34"/>
  <c r="U1492" i="34"/>
  <c r="P1500" i="34"/>
  <c r="U1500" i="34"/>
  <c r="U1504" i="34"/>
  <c r="Z1504" i="34"/>
  <c r="O1504" i="34"/>
  <c r="U1508" i="34"/>
  <c r="Q1508" i="34"/>
  <c r="A1516" i="34"/>
  <c r="P1516" i="34"/>
  <c r="Q1516" i="34"/>
  <c r="O2098" i="34"/>
  <c r="U2098" i="34"/>
  <c r="Z1644" i="34"/>
  <c r="Q1644" i="34"/>
  <c r="P1321" i="34"/>
  <c r="O1321" i="34"/>
  <c r="A1321" i="34"/>
  <c r="P1386" i="34"/>
  <c r="U1386" i="34"/>
  <c r="O1365" i="34"/>
  <c r="Q1365" i="34"/>
  <c r="O1369" i="34"/>
  <c r="P1369" i="34"/>
  <c r="Z1369" i="34"/>
  <c r="Q1276" i="34"/>
  <c r="O1276" i="34"/>
  <c r="Q1327" i="34"/>
  <c r="P1327" i="34"/>
  <c r="P1331" i="34"/>
  <c r="O1331" i="34"/>
  <c r="Q1340" i="34"/>
  <c r="O1340" i="34"/>
  <c r="U1340" i="34"/>
  <c r="O1345" i="34"/>
  <c r="U1345" i="34"/>
  <c r="Z1350" i="34"/>
  <c r="A1350" i="34"/>
  <c r="Z1354" i="34"/>
  <c r="U1354" i="34"/>
  <c r="P1376" i="34"/>
  <c r="Z1376" i="34"/>
  <c r="U1381" i="34"/>
  <c r="Z1381" i="34"/>
  <c r="A1525" i="34"/>
  <c r="O1525" i="34"/>
  <c r="U1525" i="34"/>
  <c r="A1533" i="34"/>
  <c r="Z1533" i="34"/>
  <c r="Z1546" i="34"/>
  <c r="U1546" i="34"/>
  <c r="U1593" i="34"/>
  <c r="P1593" i="34"/>
  <c r="Z1593" i="34"/>
  <c r="U1560" i="34"/>
  <c r="Z1560" i="34"/>
  <c r="Q1594" i="34"/>
  <c r="P1594" i="34"/>
  <c r="Z1594" i="34"/>
  <c r="P1576" i="34"/>
  <c r="Z1576" i="34"/>
  <c r="O1605" i="34"/>
  <c r="Z1605" i="34"/>
  <c r="Z1552" i="34"/>
  <c r="P1552" i="34"/>
  <c r="U1575" i="34"/>
  <c r="O1575" i="34"/>
  <c r="U1585" i="34"/>
  <c r="O1585" i="34"/>
  <c r="O1603" i="34"/>
  <c r="Z1603" i="34"/>
  <c r="A1602" i="34"/>
  <c r="O1602" i="34"/>
  <c r="Z1602" i="34"/>
  <c r="O1564" i="34"/>
  <c r="U1564" i="34"/>
  <c r="U1598" i="34"/>
  <c r="Z1598" i="34"/>
  <c r="Q1571" i="34"/>
  <c r="P1571" i="34"/>
  <c r="Z1571" i="34"/>
  <c r="P1568" i="34"/>
  <c r="Z1568" i="34"/>
  <c r="O1551" i="34"/>
  <c r="Z1551" i="34"/>
  <c r="Z1537" i="34"/>
  <c r="O1537" i="34"/>
  <c r="U1643" i="34"/>
  <c r="O1643" i="34"/>
  <c r="P1673" i="34"/>
  <c r="U1673" i="34"/>
  <c r="Z1807" i="34"/>
  <c r="P1807" i="34"/>
  <c r="P1815" i="34"/>
  <c r="O1815" i="34"/>
  <c r="Z1815" i="34"/>
  <c r="Z1826" i="34"/>
  <c r="O1826" i="34"/>
  <c r="Q1926" i="34"/>
  <c r="U1926" i="34"/>
  <c r="U1932" i="34"/>
  <c r="P1932" i="34"/>
  <c r="Q1849" i="34"/>
  <c r="P1849" i="34"/>
  <c r="O1849" i="34"/>
  <c r="Z1871" i="34"/>
  <c r="Q1871" i="34"/>
  <c r="Z1876" i="34"/>
  <c r="P1876" i="34"/>
  <c r="Q2126" i="34"/>
  <c r="P2126" i="34"/>
  <c r="Z2126" i="34"/>
  <c r="P2000" i="34"/>
  <c r="Z2000" i="34"/>
  <c r="U1802" i="34"/>
  <c r="Z1802" i="34"/>
  <c r="Q1657" i="34"/>
  <c r="O1657" i="34"/>
  <c r="Q1631" i="34"/>
  <c r="Z1631" i="34"/>
  <c r="O1326" i="34"/>
  <c r="U1326" i="34"/>
  <c r="Q1651" i="34"/>
  <c r="P1651" i="34"/>
  <c r="O2396" i="34"/>
  <c r="P2396" i="34"/>
  <c r="U2341" i="34"/>
  <c r="O2341" i="34"/>
  <c r="O2387" i="34"/>
  <c r="Z2387" i="34"/>
  <c r="Z2374" i="34"/>
  <c r="A2374" i="34"/>
  <c r="A2340" i="34"/>
  <c r="Q2340" i="34"/>
  <c r="A2379" i="34"/>
  <c r="U2379" i="34"/>
  <c r="Q2330" i="34"/>
  <c r="U2330" i="34"/>
  <c r="Q2371" i="34"/>
  <c r="P2371" i="34"/>
  <c r="U2367" i="34"/>
  <c r="Q2367" i="34"/>
  <c r="P2351" i="34"/>
  <c r="Q2351" i="34"/>
  <c r="A2319" i="34"/>
  <c r="O2319" i="34"/>
  <c r="Q2315" i="34"/>
  <c r="A2315" i="34"/>
  <c r="A2151" i="34"/>
  <c r="O2151" i="34"/>
  <c r="Z2146" i="34"/>
  <c r="P2146" i="34"/>
  <c r="P2110" i="34"/>
  <c r="Q2110" i="34"/>
  <c r="Q2104" i="34"/>
  <c r="O2104" i="34"/>
  <c r="A2070" i="34"/>
  <c r="U2070" i="34"/>
  <c r="U2062" i="34"/>
  <c r="Q2062" i="34"/>
  <c r="P2054" i="34"/>
  <c r="U2054" i="34"/>
  <c r="A2050" i="34"/>
  <c r="O2050" i="34"/>
  <c r="Q2034" i="34"/>
  <c r="P2034" i="34"/>
  <c r="Z2030" i="34"/>
  <c r="Q2030" i="34"/>
  <c r="U2030" i="34"/>
  <c r="Q1995" i="34"/>
  <c r="P1995" i="34"/>
  <c r="P1987" i="34"/>
  <c r="Z1987" i="34"/>
  <c r="Q1869" i="34"/>
  <c r="P1869" i="34"/>
  <c r="Q1923" i="34"/>
  <c r="P1923" i="34"/>
  <c r="Q1949" i="34"/>
  <c r="P1949" i="34"/>
  <c r="Q1897" i="34"/>
  <c r="P1897" i="34"/>
  <c r="Q1875" i="34"/>
  <c r="P1875" i="34"/>
  <c r="Q1937" i="34"/>
  <c r="P1937" i="34"/>
  <c r="Q1848" i="34"/>
  <c r="O1848" i="34"/>
  <c r="Q2129" i="34"/>
  <c r="P2129" i="34"/>
  <c r="O1662" i="34"/>
  <c r="Z1662" i="34"/>
  <c r="G28" i="14"/>
  <c r="Q1149" i="34"/>
  <c r="Z1149" i="34"/>
  <c r="Q1217" i="34"/>
  <c r="O1217" i="34"/>
  <c r="P2459" i="34"/>
  <c r="Q2459" i="34"/>
  <c r="O2507" i="34"/>
  <c r="P2507" i="34"/>
  <c r="Q633" i="34"/>
  <c r="U633" i="34"/>
  <c r="U1074" i="34"/>
  <c r="Q1074" i="34"/>
  <c r="U1106" i="34"/>
  <c r="P1106" i="34"/>
  <c r="Q253" i="34"/>
  <c r="O253" i="34"/>
  <c r="U253" i="34"/>
  <c r="Z648" i="34"/>
  <c r="U648" i="34"/>
  <c r="U1063" i="34"/>
  <c r="Q1063" i="34"/>
  <c r="Z1983" i="34"/>
  <c r="P1983" i="34"/>
  <c r="Z1207" i="34"/>
  <c r="Q1207" i="34"/>
  <c r="Z1421" i="34"/>
  <c r="Q1421" i="34"/>
  <c r="Z1493" i="34"/>
  <c r="P1493" i="34"/>
  <c r="O1277" i="34"/>
  <c r="U1277" i="34"/>
  <c r="Q1526" i="34"/>
  <c r="U1526" i="34"/>
  <c r="Q1579" i="34"/>
  <c r="Z1579" i="34"/>
  <c r="Z1548" i="34"/>
  <c r="Q1548" i="34"/>
  <c r="P1584" i="34"/>
  <c r="U1584" i="34"/>
  <c r="Z1614" i="34"/>
  <c r="O1614" i="34"/>
  <c r="P1578" i="34"/>
  <c r="Q1578" i="34"/>
  <c r="O1941" i="34"/>
  <c r="Z1941" i="34"/>
  <c r="P1950" i="34"/>
  <c r="Q1950" i="34"/>
  <c r="P1999" i="34"/>
  <c r="Z1999" i="34"/>
  <c r="O1391" i="34"/>
  <c r="Z1391" i="34"/>
  <c r="Q2327" i="34"/>
  <c r="P2327" i="34"/>
  <c r="U2335" i="34"/>
  <c r="Z2335" i="34"/>
  <c r="P2360" i="34"/>
  <c r="Z2360" i="34"/>
  <c r="P2346" i="34"/>
  <c r="Q2346" i="34"/>
  <c r="U2318" i="34"/>
  <c r="P2318" i="34"/>
  <c r="Q2092" i="34"/>
  <c r="U2092" i="34"/>
  <c r="Z2065" i="34"/>
  <c r="U2065" i="34"/>
  <c r="Z2061" i="34"/>
  <c r="U2061" i="34"/>
  <c r="P2057" i="34"/>
  <c r="O2057" i="34"/>
  <c r="P2045" i="34"/>
  <c r="Q2045" i="34"/>
  <c r="Q2037" i="34"/>
  <c r="P2037" i="34"/>
  <c r="Q2025" i="34"/>
  <c r="U2025" i="34"/>
  <c r="Z1998" i="34"/>
  <c r="P1998" i="34"/>
  <c r="O1994" i="34"/>
  <c r="Z1994" i="34"/>
  <c r="U1986" i="34"/>
  <c r="O1986" i="34"/>
  <c r="O1893" i="34"/>
  <c r="Z1893" i="34"/>
  <c r="U1943" i="34"/>
  <c r="P1943" i="34"/>
  <c r="O1855" i="34"/>
  <c r="U1855" i="34"/>
  <c r="U1931" i="34"/>
  <c r="Z1931" i="34"/>
  <c r="Z1956" i="34"/>
  <c r="O1956" i="34"/>
  <c r="O1914" i="34"/>
  <c r="Z1914" i="34"/>
  <c r="U1914" i="34"/>
  <c r="U1880" i="34"/>
  <c r="Z1880" i="34"/>
  <c r="P1946" i="34"/>
  <c r="O1946" i="34"/>
  <c r="Q1865" i="34"/>
  <c r="O1865" i="34"/>
  <c r="Q1393" i="34"/>
  <c r="P1393" i="34"/>
  <c r="P2097" i="34"/>
  <c r="Q2097" i="34"/>
  <c r="G164" i="55" a="1"/>
  <c r="G164" i="55" s="1"/>
  <c r="U1156" i="34"/>
  <c r="Z1156" i="34"/>
  <c r="O2445" i="34"/>
  <c r="Z2445" i="34"/>
  <c r="Z2474" i="34"/>
  <c r="P2474" i="34"/>
  <c r="O1078" i="34"/>
  <c r="U1078" i="34"/>
  <c r="U1107" i="34"/>
  <c r="Z1107" i="34"/>
  <c r="Z256" i="34"/>
  <c r="P256" i="34"/>
  <c r="Z667" i="34"/>
  <c r="Q667" i="34"/>
  <c r="Q21" i="34"/>
  <c r="Z21" i="34"/>
  <c r="O1064" i="34"/>
  <c r="Z1064" i="34"/>
  <c r="P1204" i="34"/>
  <c r="Z1204" i="34"/>
  <c r="U1278" i="34"/>
  <c r="P1278" i="34"/>
  <c r="O1418" i="34"/>
  <c r="Z1418" i="34"/>
  <c r="U1458" i="34"/>
  <c r="Q1458" i="34"/>
  <c r="U1462" i="34"/>
  <c r="O1462" i="34"/>
  <c r="Z1482" i="34"/>
  <c r="O1482" i="34"/>
  <c r="Z1490" i="34"/>
  <c r="O1490" i="34"/>
  <c r="O1498" i="34"/>
  <c r="U1498" i="34"/>
  <c r="Q1329" i="34"/>
  <c r="Z1329" i="34"/>
  <c r="O1379" i="34"/>
  <c r="U1379" i="34"/>
  <c r="Z1543" i="34"/>
  <c r="Q1543" i="34"/>
  <c r="P1612" i="34"/>
  <c r="Z1612" i="34"/>
  <c r="U1569" i="34"/>
  <c r="Q1569" i="34"/>
  <c r="U1607" i="34"/>
  <c r="O1607" i="34"/>
  <c r="Q1675" i="34"/>
  <c r="U1675" i="34"/>
  <c r="U1821" i="34"/>
  <c r="Z1821" i="34"/>
  <c r="Q1818" i="34"/>
  <c r="O1818" i="34"/>
  <c r="O1919" i="34"/>
  <c r="U1919" i="34"/>
  <c r="Z1892" i="34"/>
  <c r="O1892" i="34"/>
  <c r="O1889" i="34"/>
  <c r="Z1889" i="34"/>
  <c r="U1963" i="34"/>
  <c r="Q1963" i="34"/>
  <c r="O1979" i="34"/>
  <c r="P1979" i="34"/>
  <c r="P1659" i="34"/>
  <c r="Q1659" i="34"/>
  <c r="Z1394" i="34"/>
  <c r="Q1394" i="34"/>
  <c r="Q1336" i="34"/>
  <c r="Z1336" i="34"/>
  <c r="O1633" i="34"/>
  <c r="Q1633" i="34"/>
  <c r="Z1390" i="34"/>
  <c r="U1390" i="34"/>
  <c r="Q1333" i="34"/>
  <c r="O1333" i="34"/>
  <c r="O2337" i="34"/>
  <c r="U2337" i="34"/>
  <c r="Z2332" i="34"/>
  <c r="P2332" i="34"/>
  <c r="O2359" i="34"/>
  <c r="Z2359" i="34"/>
  <c r="Z2373" i="34"/>
  <c r="P2373" i="34"/>
  <c r="O2338" i="34"/>
  <c r="P2338" i="34"/>
  <c r="P2378" i="34"/>
  <c r="O2378" i="34"/>
  <c r="Z2363" i="34"/>
  <c r="Q2363" i="34"/>
  <c r="U2369" i="34"/>
  <c r="Z2369" i="34"/>
  <c r="O2326" i="34"/>
  <c r="Q2326" i="34"/>
  <c r="Z2321" i="34"/>
  <c r="U2321" i="34"/>
  <c r="U2317" i="34"/>
  <c r="O2317" i="34"/>
  <c r="O2285" i="34"/>
  <c r="U2285" i="34"/>
  <c r="Z2149" i="34"/>
  <c r="O2149" i="34"/>
  <c r="U2144" i="34"/>
  <c r="O2144" i="34"/>
  <c r="O2106" i="34"/>
  <c r="Z2106" i="34"/>
  <c r="Z2101" i="34"/>
  <c r="P2101" i="34"/>
  <c r="P2068" i="34"/>
  <c r="O2068" i="34"/>
  <c r="U2060" i="34"/>
  <c r="Q2060" i="34"/>
  <c r="Z2048" i="34"/>
  <c r="Q2048" i="34"/>
  <c r="U2044" i="34"/>
  <c r="Z2044" i="34"/>
  <c r="Z2032" i="34"/>
  <c r="U2032" i="34"/>
  <c r="U2028" i="34"/>
  <c r="P2028" i="34"/>
  <c r="O1997" i="34"/>
  <c r="Q1997" i="34"/>
  <c r="Z1993" i="34"/>
  <c r="O1993" i="34"/>
  <c r="U1989" i="34"/>
  <c r="P1989" i="34"/>
  <c r="P1924" i="34"/>
  <c r="U1924" i="34"/>
  <c r="Z1860" i="34"/>
  <c r="O1860" i="34"/>
  <c r="O1953" i="34"/>
  <c r="Z1953" i="34"/>
  <c r="U1929" i="34"/>
  <c r="Q1929" i="34"/>
  <c r="O1911" i="34"/>
  <c r="P1911" i="34"/>
  <c r="O1898" i="34"/>
  <c r="Z1898" i="34"/>
  <c r="Z1863" i="34"/>
  <c r="P1863" i="34"/>
  <c r="O1951" i="34"/>
  <c r="P1951" i="34"/>
  <c r="U1902" i="34"/>
  <c r="Q1902" i="34"/>
  <c r="O2118" i="34"/>
  <c r="Z2118" i="34"/>
  <c r="Z2284" i="34"/>
  <c r="O2284" i="34"/>
  <c r="D23" i="71"/>
  <c r="C21" i="71"/>
  <c r="A260" i="34"/>
  <c r="A2725" i="34"/>
  <c r="A2445" i="34"/>
  <c r="A1480" i="34"/>
  <c r="A2324" i="34"/>
  <c r="A1848" i="34"/>
  <c r="A1991" i="34"/>
  <c r="A2058" i="34"/>
  <c r="A2343" i="34"/>
  <c r="A1326" i="34"/>
  <c r="A1917" i="34"/>
  <c r="A1560" i="34"/>
  <c r="A1345" i="34"/>
  <c r="A1504" i="34"/>
  <c r="A1452" i="34"/>
  <c r="A1982" i="34"/>
  <c r="A2419" i="34"/>
  <c r="A1231" i="34"/>
  <c r="A1594" i="34"/>
  <c r="A1918" i="34"/>
  <c r="A2384" i="34"/>
  <c r="A1605" i="34"/>
  <c r="A2054" i="34"/>
  <c r="A1327" i="34"/>
  <c r="A1673" i="34"/>
  <c r="A1957" i="34"/>
  <c r="A1472" i="34"/>
  <c r="Z644" i="34"/>
  <c r="Z670" i="34"/>
  <c r="Z2480" i="34"/>
  <c r="U2725" i="34"/>
  <c r="O2505" i="34"/>
  <c r="P1107" i="34"/>
  <c r="U1020" i="34"/>
  <c r="O260" i="34"/>
  <c r="Q1010" i="34"/>
  <c r="U2435" i="34"/>
  <c r="U2445" i="34"/>
  <c r="Q1231" i="34"/>
  <c r="U1397" i="34"/>
  <c r="U1916" i="34"/>
  <c r="O1902" i="34"/>
  <c r="Z1951" i="34"/>
  <c r="O1909" i="34"/>
  <c r="P1898" i="34"/>
  <c r="O1940" i="34"/>
  <c r="U1911" i="34"/>
  <c r="Z1929" i="34"/>
  <c r="U1953" i="34"/>
  <c r="Z1899" i="34"/>
  <c r="O1924" i="34"/>
  <c r="O1989" i="34"/>
  <c r="P1997" i="34"/>
  <c r="O2028" i="34"/>
  <c r="O2036" i="34"/>
  <c r="U2040" i="34"/>
  <c r="U2048" i="34"/>
  <c r="U2056" i="34"/>
  <c r="U2064" i="34"/>
  <c r="P2072" i="34"/>
  <c r="O2101" i="34"/>
  <c r="P2149" i="34"/>
  <c r="Q2317" i="34"/>
  <c r="U2326" i="34"/>
  <c r="Q2369" i="34"/>
  <c r="U2350" i="34"/>
  <c r="U2378" i="34"/>
  <c r="Z2338" i="34"/>
  <c r="P2376" i="34"/>
  <c r="P2359" i="34"/>
  <c r="O2329" i="34"/>
  <c r="Q2332" i="34"/>
  <c r="Q1390" i="34"/>
  <c r="O1394" i="34"/>
  <c r="Z1652" i="34"/>
  <c r="Z1809" i="34"/>
  <c r="O2114" i="34"/>
  <c r="P1852" i="34"/>
  <c r="Q1889" i="34"/>
  <c r="Q1853" i="34"/>
  <c r="Q1919" i="34"/>
  <c r="P1818" i="34"/>
  <c r="U1539" i="34"/>
  <c r="O1569" i="34"/>
  <c r="Z1600" i="34"/>
  <c r="O1612" i="34"/>
  <c r="P1599" i="34"/>
  <c r="P1588" i="34"/>
  <c r="U1543" i="34"/>
  <c r="U1356" i="34"/>
  <c r="Q1347" i="34"/>
  <c r="P1329" i="34"/>
  <c r="P1506" i="34"/>
  <c r="Z1478" i="34"/>
  <c r="Z1462" i="34"/>
  <c r="Z1442" i="34"/>
  <c r="P1410" i="34"/>
  <c r="U1402" i="34"/>
  <c r="Z1278" i="34"/>
  <c r="Q1208" i="34"/>
  <c r="O2313" i="34"/>
  <c r="O1960" i="34"/>
  <c r="U667" i="34"/>
  <c r="Q2487" i="34"/>
  <c r="U636" i="34"/>
  <c r="O2438" i="34"/>
  <c r="O1264" i="34"/>
  <c r="O1665" i="34"/>
  <c r="P2141" i="34"/>
  <c r="P2023" i="34"/>
  <c r="O2116" i="34"/>
  <c r="O2129" i="34"/>
  <c r="O1362" i="34"/>
  <c r="O1947" i="34"/>
  <c r="P1848" i="34"/>
  <c r="O1934" i="34"/>
  <c r="O1872" i="34"/>
  <c r="O1937" i="34"/>
  <c r="O1921" i="34"/>
  <c r="O1895" i="34"/>
  <c r="O1875" i="34"/>
  <c r="P1935" i="34"/>
  <c r="A1935" i="34"/>
  <c r="A1897" i="34"/>
  <c r="Q1857" i="34"/>
  <c r="Q1928" i="34"/>
  <c r="O1884" i="34"/>
  <c r="A1884" i="34"/>
  <c r="Q1854" i="34"/>
  <c r="O1896" i="34"/>
  <c r="A1896" i="34"/>
  <c r="Q1868" i="34"/>
  <c r="P1918" i="34"/>
  <c r="P1957" i="34"/>
  <c r="P1991" i="34"/>
  <c r="O1995" i="34"/>
  <c r="P2002" i="34"/>
  <c r="P2026" i="34"/>
  <c r="O2034" i="34"/>
  <c r="O2042" i="34"/>
  <c r="P2050" i="34"/>
  <c r="P2058" i="34"/>
  <c r="P2066" i="34"/>
  <c r="P2089" i="34"/>
  <c r="P2104" i="34"/>
  <c r="P2124" i="34"/>
  <c r="P2151" i="34"/>
  <c r="P2291" i="34"/>
  <c r="A2291" i="34"/>
  <c r="Q2319" i="34"/>
  <c r="Q2348" i="34"/>
  <c r="U2343" i="34"/>
  <c r="U2371" i="34"/>
  <c r="U2362" i="34"/>
  <c r="P2379" i="34"/>
  <c r="Q2384" i="34"/>
  <c r="U2372" i="34"/>
  <c r="U2328" i="34"/>
  <c r="P2387" i="34"/>
  <c r="P2393" i="34"/>
  <c r="U1359" i="34"/>
  <c r="U1651" i="34"/>
  <c r="Q1361" i="34"/>
  <c r="A1631" i="34"/>
  <c r="O2000" i="34"/>
  <c r="U2126" i="34"/>
  <c r="Q1876" i="34"/>
  <c r="O1932" i="34"/>
  <c r="U1826" i="34"/>
  <c r="Q1815" i="34"/>
  <c r="P1537" i="34"/>
  <c r="U1551" i="34"/>
  <c r="P1598" i="34"/>
  <c r="P1602" i="34"/>
  <c r="Z1585" i="34"/>
  <c r="Q1552" i="34"/>
  <c r="O1594" i="34"/>
  <c r="Q1560" i="34"/>
  <c r="P1525" i="34"/>
  <c r="O1381" i="34"/>
  <c r="Q1354" i="34"/>
  <c r="P1340" i="34"/>
  <c r="U1327" i="34"/>
  <c r="P1365" i="34"/>
  <c r="U1321" i="34"/>
  <c r="U1644" i="34"/>
  <c r="O1508" i="34"/>
  <c r="O1500" i="34"/>
  <c r="Z1492" i="34"/>
  <c r="Q1484" i="34"/>
  <c r="P1464" i="34"/>
  <c r="P1460" i="34"/>
  <c r="U1452" i="34"/>
  <c r="O1436" i="34"/>
  <c r="Z1424" i="34"/>
  <c r="O1408" i="34"/>
  <c r="U1400" i="34"/>
  <c r="U1210" i="34"/>
  <c r="Z1169" i="34"/>
  <c r="Q1100" i="34"/>
  <c r="O2131" i="34"/>
  <c r="Z598" i="34"/>
  <c r="Z2724" i="34"/>
  <c r="Q259" i="34"/>
  <c r="Z997" i="34"/>
  <c r="U1184" i="34"/>
  <c r="O1273" i="34"/>
  <c r="Z2038" i="34"/>
  <c r="P2062" i="34"/>
  <c r="U2110" i="34"/>
  <c r="U2324" i="34"/>
  <c r="O2340" i="34"/>
  <c r="U2374" i="34"/>
  <c r="Q1529" i="34"/>
  <c r="Z1830" i="34"/>
  <c r="O1926" i="34"/>
  <c r="Q1643" i="34"/>
  <c r="Z1564" i="34"/>
  <c r="Z1595" i="34"/>
  <c r="P1533" i="34"/>
  <c r="P1350" i="34"/>
  <c r="Z2098" i="34"/>
  <c r="Z1496" i="34"/>
  <c r="U1476" i="34"/>
  <c r="U1440" i="34"/>
  <c r="O1420" i="34"/>
  <c r="O1374" i="34"/>
  <c r="O1165" i="34"/>
  <c r="O1982" i="34"/>
  <c r="P1195" i="34"/>
  <c r="U2128" i="34"/>
  <c r="P1900" i="34"/>
  <c r="Z1920" i="34"/>
  <c r="O1887" i="34"/>
  <c r="U1890" i="34"/>
  <c r="P2025" i="34"/>
  <c r="U2057" i="34"/>
  <c r="Z2109" i="34"/>
  <c r="P2295" i="34"/>
  <c r="O2394" i="34"/>
  <c r="P1532" i="34"/>
  <c r="P1545" i="34"/>
  <c r="U1382" i="34"/>
  <c r="U1368" i="34"/>
  <c r="O1501" i="34"/>
  <c r="Q1461" i="34"/>
  <c r="Z1413" i="34"/>
  <c r="O1023" i="34"/>
  <c r="Z2482" i="34"/>
  <c r="Z2420" i="34"/>
  <c r="A642" i="34"/>
  <c r="Q642" i="34"/>
  <c r="P642" i="34"/>
  <c r="A275" i="34"/>
  <c r="P275" i="34"/>
  <c r="Z404" i="34"/>
  <c r="Q404" i="34"/>
  <c r="P404" i="34"/>
  <c r="A404" i="34"/>
  <c r="U404" i="34"/>
  <c r="Q981" i="34"/>
  <c r="P981" i="34"/>
  <c r="Q962" i="34"/>
  <c r="O962" i="34"/>
  <c r="O1260" i="34"/>
  <c r="Z1260" i="34"/>
  <c r="O1240" i="34"/>
  <c r="Z1240" i="34"/>
  <c r="O98" i="34"/>
  <c r="Q98" i="34"/>
  <c r="A1221" i="34"/>
  <c r="O1221" i="34"/>
  <c r="Z1221" i="34"/>
  <c r="O563" i="34"/>
  <c r="U563" i="34"/>
  <c r="Z563" i="34"/>
  <c r="P563" i="34"/>
  <c r="A563" i="34"/>
  <c r="Q563" i="34"/>
  <c r="O135" i="34"/>
  <c r="J313" i="55"/>
  <c r="J312" i="55"/>
  <c r="Z860" i="34"/>
  <c r="Z930" i="34"/>
  <c r="P934" i="34"/>
  <c r="U906" i="34"/>
  <c r="Q401" i="34"/>
  <c r="P366" i="34"/>
  <c r="P381" i="34"/>
  <c r="A135" i="34"/>
  <c r="Q131" i="34"/>
  <c r="U756" i="34"/>
  <c r="O424" i="34"/>
  <c r="O458" i="34"/>
  <c r="U139" i="34"/>
  <c r="Q736" i="34"/>
  <c r="Q701" i="34"/>
  <c r="Q682" i="34"/>
  <c r="U729" i="34"/>
  <c r="O687" i="34"/>
  <c r="O682" i="34"/>
  <c r="Z721" i="34"/>
  <c r="A682" i="34"/>
  <c r="Q728" i="34"/>
  <c r="J322" i="55"/>
  <c r="J199" i="55"/>
  <c r="J200" i="55"/>
  <c r="Z824" i="34"/>
  <c r="P762" i="34"/>
  <c r="P336" i="34"/>
  <c r="U1273" i="34"/>
  <c r="P1273" i="34"/>
  <c r="Q2398" i="34"/>
  <c r="P2398" i="34"/>
  <c r="Q2438" i="34"/>
  <c r="P2438" i="34"/>
  <c r="U2459" i="34"/>
  <c r="Z2459" i="34"/>
  <c r="Z633" i="34"/>
  <c r="O633" i="34"/>
  <c r="O259" i="34"/>
  <c r="Z259" i="34"/>
  <c r="O987" i="34"/>
  <c r="Z987" i="34"/>
  <c r="A2487" i="34"/>
  <c r="P2487" i="34"/>
  <c r="O638" i="34"/>
  <c r="Q638" i="34"/>
  <c r="U993" i="34"/>
  <c r="O993" i="34"/>
  <c r="Q2419" i="34"/>
  <c r="P2419" i="34"/>
  <c r="O648" i="34"/>
  <c r="Q648" i="34"/>
  <c r="U1013" i="34"/>
  <c r="P1013" i="34"/>
  <c r="Q1013" i="34"/>
  <c r="Q1097" i="34"/>
  <c r="P1097" i="34"/>
  <c r="Z1199" i="34"/>
  <c r="Q1199" i="34"/>
  <c r="Q1203" i="34"/>
  <c r="U1203" i="34"/>
  <c r="U1371" i="34"/>
  <c r="O1371" i="34"/>
  <c r="U1425" i="34"/>
  <c r="O1425" i="34"/>
  <c r="Z1425" i="34"/>
  <c r="Z1437" i="34"/>
  <c r="P1437" i="34"/>
  <c r="Z1449" i="34"/>
  <c r="Q1449" i="34"/>
  <c r="P1449" i="34"/>
  <c r="O1457" i="34"/>
  <c r="U1457" i="34"/>
  <c r="P1465" i="34"/>
  <c r="U1465" i="34"/>
  <c r="O1489" i="34"/>
  <c r="U1489" i="34"/>
  <c r="O1505" i="34"/>
  <c r="Z1505" i="34"/>
  <c r="U1517" i="34"/>
  <c r="O1517" i="34"/>
  <c r="P1517" i="34"/>
  <c r="P1368" i="34"/>
  <c r="Q1368" i="34"/>
  <c r="U1615" i="34"/>
  <c r="Z1615" i="34"/>
  <c r="U1582" i="34"/>
  <c r="Z1582" i="34"/>
  <c r="U1555" i="34"/>
  <c r="Z1555" i="34"/>
  <c r="Z1563" i="34"/>
  <c r="O1563" i="34"/>
  <c r="Z1820" i="34"/>
  <c r="U1820" i="34"/>
  <c r="O1910" i="34"/>
  <c r="Z1910" i="34"/>
  <c r="U1856" i="34"/>
  <c r="Q1856" i="34"/>
  <c r="P1856" i="34"/>
  <c r="U1660" i="34"/>
  <c r="Q1660" i="34"/>
  <c r="U1360" i="34"/>
  <c r="Z1360" i="34"/>
  <c r="U2392" i="34"/>
  <c r="P2392" i="34"/>
  <c r="Q2383" i="34"/>
  <c r="O2383" i="34"/>
  <c r="Q2382" i="34"/>
  <c r="P2382" i="34"/>
  <c r="Z2150" i="34"/>
  <c r="U2150" i="34"/>
  <c r="U2049" i="34"/>
  <c r="Z2049" i="34"/>
  <c r="Z2033" i="34"/>
  <c r="O2033" i="34"/>
  <c r="Z1903" i="34"/>
  <c r="O1903" i="34"/>
  <c r="U1939" i="34"/>
  <c r="O1939" i="34"/>
  <c r="O1955" i="34"/>
  <c r="P1955" i="34"/>
  <c r="Z1906" i="34"/>
  <c r="P1906" i="34"/>
  <c r="U1920" i="34"/>
  <c r="O1920" i="34"/>
  <c r="O1942" i="34"/>
  <c r="Q1942" i="34"/>
  <c r="Z1900" i="34"/>
  <c r="Q1900" i="34"/>
  <c r="U1946" i="34"/>
  <c r="Q1946" i="34"/>
  <c r="P1864" i="34"/>
  <c r="U1864" i="34"/>
  <c r="Z1865" i="34"/>
  <c r="U1865" i="34"/>
  <c r="U1936" i="34"/>
  <c r="Z1936" i="34"/>
  <c r="O748" i="34"/>
  <c r="P748" i="34"/>
  <c r="O1219" i="34"/>
  <c r="Q1219" i="34"/>
  <c r="Z1005" i="34"/>
  <c r="Q1005" i="34"/>
  <c r="P1275" i="34"/>
  <c r="Q1275" i="34"/>
  <c r="Z2107" i="34"/>
  <c r="U2107" i="34"/>
  <c r="U2133" i="34"/>
  <c r="O2133" i="34"/>
  <c r="O1024" i="34"/>
  <c r="Q1024" i="34"/>
  <c r="Z1098" i="34"/>
  <c r="O1098" i="34"/>
  <c r="Q1163" i="34"/>
  <c r="O1163" i="34"/>
  <c r="U1171" i="34"/>
  <c r="O1171" i="34"/>
  <c r="Q1200" i="34"/>
  <c r="Z1200" i="34"/>
  <c r="U1212" i="34"/>
  <c r="Q1212" i="34"/>
  <c r="U1372" i="34"/>
  <c r="Q1372" i="34"/>
  <c r="O1402" i="34"/>
  <c r="P1402" i="34"/>
  <c r="U1410" i="34"/>
  <c r="Z1410" i="34"/>
  <c r="Z1422" i="34"/>
  <c r="Q1422" i="34"/>
  <c r="U1426" i="34"/>
  <c r="O1426" i="34"/>
  <c r="O1434" i="34"/>
  <c r="Q1434" i="34"/>
  <c r="Z1438" i="34"/>
  <c r="U1438" i="34"/>
  <c r="U1442" i="34"/>
  <c r="P1442" i="34"/>
  <c r="O1450" i="34"/>
  <c r="U1450" i="34"/>
  <c r="Z1454" i="34"/>
  <c r="O1454" i="34"/>
  <c r="O1466" i="34"/>
  <c r="Z1466" i="34"/>
  <c r="Z1474" i="34"/>
  <c r="P1474" i="34"/>
  <c r="O1486" i="34"/>
  <c r="P1486" i="34"/>
  <c r="U1494" i="34"/>
  <c r="Q1494" i="34"/>
  <c r="Z1506" i="34"/>
  <c r="Q1506" i="34"/>
  <c r="U1510" i="34"/>
  <c r="Z1510" i="34"/>
  <c r="O1518" i="34"/>
  <c r="Q1518" i="34"/>
  <c r="Z1363" i="34"/>
  <c r="U1363" i="34"/>
  <c r="Q1827" i="34"/>
  <c r="Z1827" i="34"/>
  <c r="Z1804" i="34"/>
  <c r="Q1804" i="34"/>
  <c r="Z1388" i="34"/>
  <c r="P1388" i="34"/>
  <c r="U1646" i="34"/>
  <c r="P1646" i="34"/>
  <c r="Z1316" i="34"/>
  <c r="U1316" i="34"/>
  <c r="U1323" i="34"/>
  <c r="O1323" i="34"/>
  <c r="O1342" i="34"/>
  <c r="P1342" i="34"/>
  <c r="U1352" i="34"/>
  <c r="Q1352" i="34"/>
  <c r="Z1383" i="34"/>
  <c r="Q1383" i="34"/>
  <c r="U1523" i="34"/>
  <c r="Z1523" i="34"/>
  <c r="U1583" i="34"/>
  <c r="Q1583" i="34"/>
  <c r="P1604" i="34"/>
  <c r="O1604" i="34"/>
  <c r="U1554" i="34"/>
  <c r="Z1554" i="34"/>
  <c r="Z1577" i="34"/>
  <c r="Q1577" i="34"/>
  <c r="U1550" i="34"/>
  <c r="O1550" i="34"/>
  <c r="O1586" i="34"/>
  <c r="Q1586" i="34"/>
  <c r="Z1591" i="34"/>
  <c r="U1591" i="34"/>
  <c r="U1559" i="34"/>
  <c r="P1559" i="34"/>
  <c r="P1600" i="34"/>
  <c r="U1600" i="34"/>
  <c r="Z1567" i="34"/>
  <c r="O1567" i="34"/>
  <c r="O1535" i="34"/>
  <c r="Z1535" i="34"/>
  <c r="Z1539" i="34"/>
  <c r="P1539" i="34"/>
  <c r="Z1812" i="34"/>
  <c r="O1812" i="34"/>
  <c r="D22" i="14"/>
  <c r="F15" i="71"/>
  <c r="B14" i="71"/>
  <c r="G17" i="14"/>
  <c r="C16" i="14"/>
  <c r="D26" i="14"/>
  <c r="B23" i="14"/>
  <c r="Z2487" i="34"/>
  <c r="O1074" i="34"/>
  <c r="O636" i="34"/>
  <c r="Z2507" i="34"/>
  <c r="Z2438" i="34"/>
  <c r="U1217" i="34"/>
  <c r="P253" i="34"/>
  <c r="U2724" i="34"/>
  <c r="P259" i="34"/>
  <c r="O1106" i="34"/>
  <c r="P987" i="34"/>
  <c r="P1184" i="34"/>
  <c r="Z2398" i="34"/>
  <c r="Q1273" i="34"/>
  <c r="P648" i="34"/>
  <c r="O2419" i="34"/>
  <c r="O1669" i="34"/>
  <c r="U1393" i="34"/>
  <c r="Q1936" i="34"/>
  <c r="O1864" i="34"/>
  <c r="Z1878" i="34"/>
  <c r="O1900" i="34"/>
  <c r="Z1942" i="34"/>
  <c r="O1906" i="34"/>
  <c r="U1955" i="34"/>
  <c r="P1939" i="34"/>
  <c r="U1903" i="34"/>
  <c r="O1931" i="34"/>
  <c r="P1855" i="34"/>
  <c r="Q1893" i="34"/>
  <c r="U1990" i="34"/>
  <c r="Q1998" i="34"/>
  <c r="O2037" i="34"/>
  <c r="Z2045" i="34"/>
  <c r="P2061" i="34"/>
  <c r="Z2069" i="34"/>
  <c r="U2123" i="34"/>
  <c r="P2342" i="34"/>
  <c r="P2377" i="34"/>
  <c r="U2383" i="34"/>
  <c r="O2368" i="34"/>
  <c r="Q2115" i="34"/>
  <c r="U1817" i="34"/>
  <c r="U1538" i="34"/>
  <c r="U1572" i="34"/>
  <c r="P1590" i="34"/>
  <c r="Q1606" i="34"/>
  <c r="A1579" i="34"/>
  <c r="O1346" i="34"/>
  <c r="P1387" i="34"/>
  <c r="Q1517" i="34"/>
  <c r="O1481" i="34"/>
  <c r="Z1409" i="34"/>
  <c r="O1211" i="34"/>
  <c r="Z638" i="34"/>
  <c r="A263" i="34"/>
  <c r="U263" i="34"/>
  <c r="Z464" i="34"/>
  <c r="U464" i="34"/>
  <c r="O364" i="34"/>
  <c r="P364" i="34"/>
  <c r="A741" i="34"/>
  <c r="Z741" i="34"/>
  <c r="Q741" i="34"/>
  <c r="O741" i="34"/>
  <c r="A688" i="34"/>
  <c r="U688" i="34"/>
  <c r="Z689" i="34"/>
  <c r="U689" i="34"/>
  <c r="Q702" i="34"/>
  <c r="A702" i="34"/>
  <c r="Z702" i="34"/>
  <c r="O702" i="34"/>
  <c r="P710" i="34"/>
  <c r="Q710" i="34"/>
  <c r="O722" i="34"/>
  <c r="U722" i="34"/>
  <c r="A722" i="34"/>
  <c r="P726" i="34"/>
  <c r="Q726" i="34"/>
  <c r="Z734" i="34"/>
  <c r="U734" i="34"/>
  <c r="P734" i="34"/>
  <c r="O509" i="34"/>
  <c r="Q509" i="34"/>
  <c r="A509" i="34"/>
  <c r="U509" i="34"/>
  <c r="P509" i="34"/>
  <c r="Z509" i="34"/>
  <c r="J234" i="55"/>
  <c r="J118" i="55"/>
  <c r="J92" i="55"/>
  <c r="O374" i="34"/>
  <c r="P463" i="34"/>
  <c r="Q463" i="34"/>
  <c r="P474" i="34"/>
  <c r="A474" i="34"/>
  <c r="O113" i="34"/>
  <c r="Z113" i="34"/>
  <c r="P722" i="34"/>
  <c r="A409" i="34"/>
  <c r="Q409" i="34"/>
  <c r="P409" i="34"/>
  <c r="O409" i="34"/>
  <c r="U409" i="34"/>
  <c r="U393" i="34"/>
  <c r="Q393" i="34"/>
  <c r="O393" i="34"/>
  <c r="A393" i="34"/>
  <c r="P393" i="34"/>
  <c r="Z393" i="34"/>
  <c r="O334" i="34"/>
  <c r="Z334" i="34"/>
  <c r="P334" i="34"/>
  <c r="Q334" i="34"/>
  <c r="U334" i="34"/>
  <c r="U436" i="34"/>
  <c r="A710" i="34"/>
  <c r="P688" i="34"/>
  <c r="J277" i="55"/>
  <c r="J266" i="55"/>
  <c r="J284" i="55"/>
  <c r="J306" i="55"/>
  <c r="O404" i="34"/>
  <c r="P401" i="34"/>
  <c r="A401" i="34"/>
  <c r="P350" i="34"/>
  <c r="O348" i="34"/>
  <c r="U338" i="34"/>
  <c r="A336" i="34"/>
  <c r="O339" i="34"/>
  <c r="A335" i="34"/>
  <c r="P341" i="34"/>
  <c r="O341" i="34"/>
  <c r="A333" i="34"/>
  <c r="U327" i="34"/>
  <c r="P323" i="34"/>
  <c r="Z324" i="34"/>
  <c r="A330" i="34"/>
  <c r="Z313" i="34"/>
  <c r="Q316" i="34"/>
  <c r="P316" i="34"/>
  <c r="U318" i="34"/>
  <c r="Q585" i="34"/>
  <c r="Q584" i="34"/>
  <c r="A579" i="34"/>
  <c r="U579" i="34"/>
  <c r="A571" i="34"/>
  <c r="U571" i="34"/>
  <c r="Q570" i="34"/>
  <c r="Z558" i="34"/>
  <c r="O558" i="34"/>
  <c r="O522" i="34"/>
  <c r="Q522" i="34"/>
  <c r="Z526" i="34"/>
  <c r="O526" i="34"/>
  <c r="Z233" i="34"/>
  <c r="T233" i="34"/>
  <c r="Q233" i="34"/>
  <c r="A233" i="34"/>
  <c r="U233" i="34"/>
  <c r="R233" i="34"/>
  <c r="O233" i="34"/>
  <c r="S233" i="34"/>
  <c r="P233" i="34"/>
  <c r="Z616" i="34"/>
  <c r="Q616" i="34"/>
  <c r="J211" i="55"/>
  <c r="J287" i="55"/>
  <c r="J221" i="55"/>
  <c r="O489" i="34"/>
  <c r="U489" i="34"/>
  <c r="Q165" i="34"/>
  <c r="P165" i="34"/>
  <c r="Z165" i="34"/>
  <c r="O165" i="34"/>
  <c r="U165" i="34"/>
  <c r="A165" i="34"/>
  <c r="Z152" i="34"/>
  <c r="P152" i="34"/>
  <c r="O152" i="34"/>
  <c r="Q152" i="34"/>
  <c r="A152" i="34"/>
  <c r="U152" i="34"/>
  <c r="Q740" i="34"/>
  <c r="Z701" i="34"/>
  <c r="Q729" i="34"/>
  <c r="U713" i="34"/>
  <c r="A709" i="34"/>
  <c r="A737" i="34"/>
  <c r="A721" i="34"/>
  <c r="A711" i="34"/>
  <c r="Q679" i="34"/>
  <c r="A679" i="34"/>
  <c r="J260" i="55"/>
  <c r="J298" i="55"/>
  <c r="J319" i="55"/>
  <c r="J189" i="55"/>
  <c r="J334" i="55"/>
  <c r="J231" i="55"/>
  <c r="P784" i="34"/>
  <c r="O762" i="34"/>
  <c r="O401" i="34"/>
  <c r="Q350" i="34"/>
  <c r="Q348" i="34"/>
  <c r="Z338" i="34"/>
  <c r="P338" i="34"/>
  <c r="A339" i="34"/>
  <c r="Z339" i="34"/>
  <c r="A341" i="34"/>
  <c r="U333" i="34"/>
  <c r="Q323" i="34"/>
  <c r="U324" i="34"/>
  <c r="U330" i="34"/>
  <c r="A313" i="34"/>
  <c r="P313" i="34"/>
  <c r="O316" i="34"/>
  <c r="P570" i="34"/>
  <c r="Q543" i="34"/>
  <c r="U542" i="34"/>
  <c r="P540" i="34"/>
  <c r="O541" i="34"/>
  <c r="O530" i="34"/>
  <c r="A515" i="34"/>
  <c r="Z515" i="34"/>
  <c r="Z510" i="34"/>
  <c r="A497" i="34"/>
  <c r="Q497" i="34"/>
  <c r="U882" i="34"/>
  <c r="P928" i="34"/>
  <c r="U911" i="34"/>
  <c r="O911" i="34"/>
  <c r="P171" i="34"/>
  <c r="O171" i="34"/>
  <c r="U167" i="34"/>
  <c r="Q153" i="34"/>
  <c r="Q150" i="34"/>
  <c r="U142" i="34"/>
  <c r="U148" i="34"/>
  <c r="Q144" i="34"/>
  <c r="U146" i="34"/>
  <c r="U157" i="34"/>
  <c r="U238" i="34"/>
  <c r="Q235" i="34"/>
  <c r="Z240" i="34"/>
  <c r="U237" i="34"/>
  <c r="P237" i="34"/>
  <c r="A144" i="34"/>
  <c r="O238" i="34"/>
  <c r="R235" i="34"/>
  <c r="S238" i="34"/>
  <c r="O148" i="34"/>
  <c r="Q911" i="34"/>
  <c r="A238" i="34"/>
  <c r="R240" i="34"/>
  <c r="A18" i="34"/>
  <c r="O18" i="34"/>
  <c r="Z18" i="34"/>
  <c r="Q18" i="34"/>
  <c r="O1393" i="34"/>
  <c r="Z1393" i="34"/>
  <c r="Z2128" i="34"/>
  <c r="P2128" i="34"/>
  <c r="U2097" i="34"/>
  <c r="O2097" i="34"/>
  <c r="Q2022" i="34"/>
  <c r="P2022" i="34"/>
  <c r="O2022" i="34"/>
  <c r="P2288" i="34"/>
  <c r="O2288" i="34"/>
  <c r="Q1669" i="34"/>
  <c r="Z1669" i="34"/>
  <c r="P1666" i="34"/>
  <c r="Z1666" i="34"/>
  <c r="J137" i="55"/>
  <c r="P92" i="34"/>
  <c r="U92" i="34"/>
  <c r="O2412" i="34"/>
  <c r="P2412" i="34"/>
  <c r="O1188" i="34"/>
  <c r="Z1188" i="34"/>
  <c r="U957" i="34"/>
  <c r="P957" i="34"/>
  <c r="O628" i="34"/>
  <c r="Q628" i="34"/>
  <c r="P628" i="34"/>
  <c r="Q1020" i="34"/>
  <c r="P1020" i="34"/>
  <c r="Q256" i="34"/>
  <c r="O256" i="34"/>
  <c r="U997" i="34"/>
  <c r="Q997" i="34"/>
  <c r="P2411" i="34"/>
  <c r="Q2411" i="34"/>
  <c r="U2510" i="34"/>
  <c r="Q2510" i="34"/>
  <c r="Q652" i="34"/>
  <c r="U652" i="34"/>
  <c r="Q1064" i="34"/>
  <c r="P1064" i="34"/>
  <c r="Q2313" i="34"/>
  <c r="P2313" i="34"/>
  <c r="P1167" i="34"/>
  <c r="O1167" i="34"/>
  <c r="O1208" i="34"/>
  <c r="Z1208" i="34"/>
  <c r="Q1398" i="34"/>
  <c r="P1398" i="34"/>
  <c r="Q1414" i="34"/>
  <c r="P1414" i="34"/>
  <c r="Q1430" i="34"/>
  <c r="P1430" i="34"/>
  <c r="Q1446" i="34"/>
  <c r="P1446" i="34"/>
  <c r="Q1462" i="34"/>
  <c r="P1462" i="34"/>
  <c r="Q1470" i="34"/>
  <c r="P1470" i="34"/>
  <c r="U1470" i="34"/>
  <c r="Q1482" i="34"/>
  <c r="P1482" i="34"/>
  <c r="Q1498" i="34"/>
  <c r="P1498" i="34"/>
  <c r="Q1514" i="34"/>
  <c r="P1514" i="34"/>
  <c r="Q1629" i="34"/>
  <c r="P1629" i="34"/>
  <c r="Q1648" i="34"/>
  <c r="O1648" i="34"/>
  <c r="Q1338" i="34"/>
  <c r="P1338" i="34"/>
  <c r="Q1356" i="34"/>
  <c r="O1356" i="34"/>
  <c r="A1527" i="34"/>
  <c r="O1527" i="34"/>
  <c r="Q1588" i="34"/>
  <c r="O1588" i="34"/>
  <c r="Q1613" i="34"/>
  <c r="P1613" i="34"/>
  <c r="Q1558" i="34"/>
  <c r="P1558" i="34"/>
  <c r="Q1589" i="34"/>
  <c r="P1589" i="34"/>
  <c r="Q1607" i="34"/>
  <c r="P1607" i="34"/>
  <c r="O1675" i="34"/>
  <c r="Z1675" i="34"/>
  <c r="Q1945" i="34"/>
  <c r="P1945" i="34"/>
  <c r="Q1859" i="34"/>
  <c r="P1859" i="34"/>
  <c r="Q2114" i="34"/>
  <c r="P2114" i="34"/>
  <c r="Q1652" i="34"/>
  <c r="O1652" i="34"/>
  <c r="P1808" i="34"/>
  <c r="O1808" i="34"/>
  <c r="O2388" i="34"/>
  <c r="Z2388" i="34"/>
  <c r="O2395" i="34"/>
  <c r="Z2395" i="34"/>
  <c r="Q2339" i="34"/>
  <c r="P2339" i="34"/>
  <c r="Q2361" i="34"/>
  <c r="P2361" i="34"/>
  <c r="Q2344" i="34"/>
  <c r="O2344" i="34"/>
  <c r="Q2294" i="34"/>
  <c r="P2294" i="34"/>
  <c r="Q2122" i="34"/>
  <c r="P2122" i="34"/>
  <c r="Q2072" i="34"/>
  <c r="O2072" i="34"/>
  <c r="Q2056" i="34"/>
  <c r="O2056" i="34"/>
  <c r="Q2040" i="34"/>
  <c r="O2040" i="34"/>
  <c r="Q2024" i="34"/>
  <c r="O2024" i="34"/>
  <c r="Q1978" i="34"/>
  <c r="P1978" i="34"/>
  <c r="Q1912" i="34"/>
  <c r="O1912" i="34"/>
  <c r="Q1933" i="34"/>
  <c r="P1933" i="34"/>
  <c r="Q1938" i="34"/>
  <c r="P1938" i="34"/>
  <c r="Q1866" i="34"/>
  <c r="P1866" i="34"/>
  <c r="Q1874" i="34"/>
  <c r="P1874" i="34"/>
  <c r="P1824" i="34"/>
  <c r="Z1824" i="34"/>
  <c r="P73" i="34"/>
  <c r="Q73" i="34"/>
  <c r="O73" i="34"/>
  <c r="U481" i="34"/>
  <c r="P481" i="34"/>
  <c r="Z1147" i="34"/>
  <c r="O1147" i="34"/>
  <c r="O1265" i="34"/>
  <c r="P1265" i="34"/>
  <c r="O2444" i="34"/>
  <c r="U2444" i="34"/>
  <c r="Q2444" i="34"/>
  <c r="U2413" i="34"/>
  <c r="Z2413" i="34"/>
  <c r="Z2456" i="34"/>
  <c r="U2456" i="34"/>
  <c r="O2456" i="34"/>
  <c r="Q2501" i="34"/>
  <c r="U2501" i="34"/>
  <c r="P1057" i="34"/>
  <c r="Z1057" i="34"/>
  <c r="U1057" i="34"/>
  <c r="P1191" i="34"/>
  <c r="Q1191" i="34"/>
  <c r="Z1191" i="34"/>
  <c r="O100" i="34"/>
  <c r="U100" i="34"/>
  <c r="U1027" i="34"/>
  <c r="O1027" i="34"/>
  <c r="Z1084" i="34"/>
  <c r="P1084" i="34"/>
  <c r="O1084" i="34"/>
  <c r="Q2475" i="34"/>
  <c r="U2475" i="34"/>
  <c r="U2508" i="34"/>
  <c r="P2508" i="34"/>
  <c r="P241" i="34"/>
  <c r="Q241" i="34"/>
  <c r="U1175" i="34"/>
  <c r="P1175" i="34"/>
  <c r="Q1192" i="34"/>
  <c r="P1192" i="34"/>
  <c r="O2397" i="34"/>
  <c r="Q2397" i="34"/>
  <c r="O2481" i="34"/>
  <c r="Z2481" i="34"/>
  <c r="Q276" i="34"/>
  <c r="U276" i="34"/>
  <c r="P266" i="34"/>
  <c r="U266" i="34"/>
  <c r="P352" i="34"/>
  <c r="Q352" i="34"/>
  <c r="O1178" i="34"/>
  <c r="Q1178" i="34"/>
  <c r="Q1495" i="34"/>
  <c r="O1495" i="34"/>
  <c r="O1647" i="34"/>
  <c r="Q1647" i="34"/>
  <c r="Z1649" i="34"/>
  <c r="O1649" i="34"/>
  <c r="P1317" i="34"/>
  <c r="Z1317" i="34"/>
  <c r="U1330" i="34"/>
  <c r="P1330" i="34"/>
  <c r="U1339" i="34"/>
  <c r="O1339" i="34"/>
  <c r="P1348" i="34"/>
  <c r="Q1348" i="34"/>
  <c r="Z1353" i="34"/>
  <c r="U1353" i="34"/>
  <c r="U1357" i="34"/>
  <c r="P1357" i="34"/>
  <c r="P1520" i="34"/>
  <c r="U1520" i="34"/>
  <c r="Z1524" i="34"/>
  <c r="P1524" i="34"/>
  <c r="Q1544" i="34"/>
  <c r="U1544" i="34"/>
  <c r="P1592" i="34"/>
  <c r="Z1592" i="34"/>
  <c r="Z1610" i="34"/>
  <c r="P1610" i="34"/>
  <c r="Q1556" i="34"/>
  <c r="Z1556" i="34"/>
  <c r="O1611" i="34"/>
  <c r="P1611" i="34"/>
  <c r="U1547" i="34"/>
  <c r="Q1547" i="34"/>
  <c r="Q1553" i="34"/>
  <c r="O1553" i="34"/>
  <c r="Z1601" i="34"/>
  <c r="Q1601" i="34"/>
  <c r="U1609" i="34"/>
  <c r="Z1609" i="34"/>
  <c r="O1565" i="34"/>
  <c r="Q1565" i="34"/>
  <c r="Z1574" i="34"/>
  <c r="U1574" i="34"/>
  <c r="U1570" i="34"/>
  <c r="O1570" i="34"/>
  <c r="O1549" i="34"/>
  <c r="U1549" i="34"/>
  <c r="Z1616" i="34"/>
  <c r="P1616" i="34"/>
  <c r="U1536" i="34"/>
  <c r="O1536" i="34"/>
  <c r="U1672" i="34"/>
  <c r="Q1672" i="34"/>
  <c r="U1806" i="34"/>
  <c r="O1806" i="34"/>
  <c r="G152" i="55" a="1"/>
  <c r="G152" i="55" s="1"/>
  <c r="E41" i="15" a="1"/>
  <c r="E41" i="15" s="1"/>
  <c r="A103" i="14"/>
  <c r="A1629" i="34"/>
  <c r="A2435" i="34"/>
  <c r="A1823" i="34"/>
  <c r="Z1668" i="34"/>
  <c r="O2287" i="34"/>
  <c r="O2130" i="34"/>
  <c r="Z1944" i="34"/>
  <c r="P1922" i="34"/>
  <c r="O1873" i="34"/>
  <c r="U1879" i="34"/>
  <c r="P1908" i="34"/>
  <c r="U1877" i="34"/>
  <c r="Q1882" i="34"/>
  <c r="Z1927" i="34"/>
  <c r="Q1850" i="34"/>
  <c r="O1858" i="34"/>
  <c r="Q1888" i="34"/>
  <c r="P1913" i="34"/>
  <c r="Z1901" i="34"/>
  <c r="P1870" i="34"/>
  <c r="Z1977" i="34"/>
  <c r="Z1988" i="34"/>
  <c r="Q1992" i="34"/>
  <c r="O2003" i="34"/>
  <c r="U2027" i="34"/>
  <c r="O2035" i="34"/>
  <c r="Z2039" i="34"/>
  <c r="Q2043" i="34"/>
  <c r="Z2051" i="34"/>
  <c r="Q2055" i="34"/>
  <c r="P2063" i="34"/>
  <c r="U2067" i="34"/>
  <c r="P2090" i="34"/>
  <c r="Z2100" i="34"/>
  <c r="P2121" i="34"/>
  <c r="O2125" i="34"/>
  <c r="U2148" i="34"/>
  <c r="P2292" i="34"/>
  <c r="U2316" i="34"/>
  <c r="Q2320" i="34"/>
  <c r="Z2353" i="34"/>
  <c r="Q2355" i="34"/>
  <c r="O2345" i="34"/>
  <c r="Q2352" i="34"/>
  <c r="P2333" i="34"/>
  <c r="Q2390" i="34"/>
  <c r="P2370" i="34"/>
  <c r="Z2334" i="34"/>
  <c r="U2331" i="34"/>
  <c r="U2381" i="34"/>
  <c r="U2375" i="34"/>
  <c r="P2366" i="34"/>
  <c r="Q1320" i="34"/>
  <c r="Q1385" i="34"/>
  <c r="Z1801" i="34"/>
  <c r="P1335" i="34"/>
  <c r="O1530" i="34"/>
  <c r="O1634" i="34"/>
  <c r="O1658" i="34"/>
  <c r="O1962" i="34"/>
  <c r="U2093" i="34"/>
  <c r="O1915" i="34"/>
  <c r="Z1891" i="34"/>
  <c r="Q1861" i="34"/>
  <c r="Z1954" i="34"/>
  <c r="Q1905" i="34"/>
  <c r="O1825" i="34"/>
  <c r="Q1822" i="34"/>
  <c r="Z1806" i="34"/>
  <c r="O1642" i="34"/>
  <c r="O1616" i="34"/>
  <c r="O1581" i="34"/>
  <c r="Q1570" i="34"/>
  <c r="U1565" i="34"/>
  <c r="Q1609" i="34"/>
  <c r="U1573" i="34"/>
  <c r="O1547" i="34"/>
  <c r="Z1611" i="34"/>
  <c r="P1580" i="34"/>
  <c r="O1592" i="34"/>
  <c r="P1528" i="34"/>
  <c r="Q1524" i="34"/>
  <c r="U1380" i="34"/>
  <c r="Q1353" i="34"/>
  <c r="U1343" i="34"/>
  <c r="Z1330" i="34"/>
  <c r="U1317" i="34"/>
  <c r="P1647" i="34"/>
  <c r="Z1805" i="34"/>
  <c r="Z1495" i="34"/>
  <c r="P1475" i="34"/>
  <c r="Q1467" i="34"/>
  <c r="P1443" i="34"/>
  <c r="U1435" i="34"/>
  <c r="Q1427" i="34"/>
  <c r="O1415" i="34"/>
  <c r="Q1407" i="34"/>
  <c r="Z1373" i="34"/>
  <c r="Q1213" i="34"/>
  <c r="Q2134" i="34"/>
  <c r="Q1961" i="34"/>
  <c r="U21" i="34"/>
  <c r="P1178" i="34"/>
  <c r="Z1192" i="34"/>
  <c r="Q1175" i="34"/>
  <c r="P2505" i="34"/>
  <c r="O1107" i="34"/>
  <c r="P1078" i="34"/>
  <c r="O1020" i="34"/>
  <c r="P1188" i="34"/>
  <c r="O2435" i="34"/>
  <c r="Q2474" i="34"/>
  <c r="Q2445" i="34"/>
  <c r="Z1231" i="34"/>
  <c r="O1156" i="34"/>
  <c r="A1156" i="34"/>
  <c r="Z1667" i="34"/>
  <c r="Z1916" i="34"/>
  <c r="Z1874" i="34"/>
  <c r="Z1902" i="34"/>
  <c r="U1886" i="34"/>
  <c r="U1951" i="34"/>
  <c r="U1866" i="34"/>
  <c r="Q1909" i="34"/>
  <c r="Q1863" i="34"/>
  <c r="Q1898" i="34"/>
  <c r="A1938" i="34"/>
  <c r="Q1940" i="34"/>
  <c r="Q1911" i="34"/>
  <c r="P1929" i="34"/>
  <c r="O1904" i="34"/>
  <c r="P1953" i="34"/>
  <c r="P1912" i="34"/>
  <c r="O1899" i="34"/>
  <c r="P1860" i="34"/>
  <c r="Z1924" i="34"/>
  <c r="Z1978" i="34"/>
  <c r="Z1989" i="34"/>
  <c r="U1993" i="34"/>
  <c r="U1997" i="34"/>
  <c r="U2024" i="34"/>
  <c r="Q2028" i="34"/>
  <c r="Q2032" i="34"/>
  <c r="Q2036" i="34"/>
  <c r="O2044" i="34"/>
  <c r="O2048" i="34"/>
  <c r="O2052" i="34"/>
  <c r="P2056" i="34"/>
  <c r="P2060" i="34"/>
  <c r="P2064" i="34"/>
  <c r="Z2068" i="34"/>
  <c r="Z2072" i="34"/>
  <c r="Z2091" i="34"/>
  <c r="U2101" i="34"/>
  <c r="U2106" i="34"/>
  <c r="U2122" i="34"/>
  <c r="Q2144" i="34"/>
  <c r="Q2149" i="34"/>
  <c r="Q2285" i="34"/>
  <c r="P2317" i="34"/>
  <c r="P2321" i="34"/>
  <c r="P2326" i="34"/>
  <c r="P2344" i="34"/>
  <c r="O2369" i="34"/>
  <c r="O2363" i="34"/>
  <c r="Z2350" i="34"/>
  <c r="Z2361" i="34"/>
  <c r="Q2378" i="34"/>
  <c r="U2336" i="34"/>
  <c r="U2338" i="34"/>
  <c r="U2339" i="34"/>
  <c r="Q2376" i="34"/>
  <c r="Q2373" i="34"/>
  <c r="Q2359" i="34"/>
  <c r="P2329" i="34"/>
  <c r="O2332" i="34"/>
  <c r="P2337" i="34"/>
  <c r="U2388" i="34"/>
  <c r="Z1333" i="34"/>
  <c r="O1390" i="34"/>
  <c r="Z1633" i="34"/>
  <c r="U1808" i="34"/>
  <c r="U1336" i="34"/>
  <c r="U1394" i="34"/>
  <c r="U1531" i="34"/>
  <c r="U1652" i="34"/>
  <c r="O1659" i="34"/>
  <c r="P1809" i="34"/>
  <c r="Q1979" i="34"/>
  <c r="P1963" i="34"/>
  <c r="O1852" i="34"/>
  <c r="P1889" i="34"/>
  <c r="O1859" i="34"/>
  <c r="O1853" i="34"/>
  <c r="P1892" i="34"/>
  <c r="Z1919" i="34"/>
  <c r="Z1945" i="34"/>
  <c r="U1818" i="34"/>
  <c r="Q1821" i="34"/>
  <c r="Q1812" i="34"/>
  <c r="P1675" i="34"/>
  <c r="O1671" i="34"/>
  <c r="Q1539" i="34"/>
  <c r="Q1535" i="34"/>
  <c r="P1569" i="34"/>
  <c r="P1567" i="34"/>
  <c r="O1600" i="34"/>
  <c r="O1589" i="34"/>
  <c r="O1559" i="34"/>
  <c r="O1591" i="34"/>
  <c r="Z1586" i="34"/>
  <c r="Z1558" i="34"/>
  <c r="Z1550" i="34"/>
  <c r="U1577" i="34"/>
  <c r="U1612" i="34"/>
  <c r="U1613" i="34"/>
  <c r="Q1554" i="34"/>
  <c r="Q1599" i="34"/>
  <c r="Q1604" i="34"/>
  <c r="P1583" i="34"/>
  <c r="P1543" i="34"/>
  <c r="P1527" i="34"/>
  <c r="P1523" i="34"/>
  <c r="P1383" i="34"/>
  <c r="P1379" i="34"/>
  <c r="P1356" i="34"/>
  <c r="P1352" i="34"/>
  <c r="O1347" i="34"/>
  <c r="Z1342" i="34"/>
  <c r="Z1338" i="34"/>
  <c r="U1329" i="34"/>
  <c r="Q1323" i="34"/>
  <c r="Q1316" i="34"/>
  <c r="U1648" i="34"/>
  <c r="Q1646" i="34"/>
  <c r="Q1388" i="34"/>
  <c r="P1804" i="34"/>
  <c r="O1827" i="34"/>
  <c r="P1363" i="34"/>
  <c r="P1518" i="34"/>
  <c r="O1514" i="34"/>
  <c r="O1510" i="34"/>
  <c r="O1506" i="34"/>
  <c r="Z1502" i="34"/>
  <c r="Z1498" i="34"/>
  <c r="Z1494" i="34"/>
  <c r="U1490" i="34"/>
  <c r="U1486" i="34"/>
  <c r="U1482" i="34"/>
  <c r="Q1478" i="34"/>
  <c r="Q1474" i="34"/>
  <c r="Q1466" i="34"/>
  <c r="P1458" i="34"/>
  <c r="P1454" i="34"/>
  <c r="P1450" i="34"/>
  <c r="O1446" i="34"/>
  <c r="O1442" i="34"/>
  <c r="O1438" i="34"/>
  <c r="Z1434" i="34"/>
  <c r="Z1430" i="34"/>
  <c r="Z1426" i="34"/>
  <c r="U1422" i="34"/>
  <c r="U1418" i="34"/>
  <c r="U1414" i="34"/>
  <c r="Q1410" i="34"/>
  <c r="Q1406" i="34"/>
  <c r="Q1402" i="34"/>
  <c r="O1372" i="34"/>
  <c r="O1278" i="34"/>
  <c r="Z1212" i="34"/>
  <c r="U1208" i="34"/>
  <c r="U1204" i="34"/>
  <c r="U1200" i="34"/>
  <c r="P1171" i="34"/>
  <c r="U1167" i="34"/>
  <c r="U1163" i="34"/>
  <c r="U1098" i="34"/>
  <c r="U1024" i="34"/>
  <c r="U2313" i="34"/>
  <c r="Q2133" i="34"/>
  <c r="Q2107" i="34"/>
  <c r="Q1960" i="34"/>
  <c r="Z1275" i="34"/>
  <c r="P1005" i="34"/>
  <c r="Z266" i="34"/>
  <c r="P276" i="34"/>
  <c r="Q2481" i="34"/>
  <c r="P667" i="34"/>
  <c r="Z748" i="34"/>
  <c r="P100" i="34"/>
  <c r="Z481" i="34"/>
  <c r="Q2508" i="34"/>
  <c r="O957" i="34"/>
  <c r="O1191" i="34"/>
  <c r="Z2444" i="34"/>
  <c r="P997" i="34"/>
  <c r="U256" i="34"/>
  <c r="Q1027" i="34"/>
  <c r="P2413" i="34"/>
  <c r="U1666" i="34"/>
  <c r="P1669" i="34"/>
  <c r="Q2288" i="34"/>
  <c r="Z2097" i="34"/>
  <c r="Q2128" i="34"/>
  <c r="U18" i="34"/>
  <c r="Z1219" i="34"/>
  <c r="P989" i="34"/>
  <c r="Z92" i="34"/>
  <c r="Q675" i="34"/>
  <c r="P675" i="34"/>
  <c r="U2455" i="34"/>
  <c r="O2455" i="34"/>
  <c r="Z2504" i="34"/>
  <c r="Q2504" i="34"/>
  <c r="P946" i="34"/>
  <c r="Z946" i="34"/>
  <c r="Q86" i="34"/>
  <c r="O86" i="34"/>
  <c r="Q1195" i="34"/>
  <c r="A1195" i="34"/>
  <c r="Z1195" i="34"/>
  <c r="P598" i="34"/>
  <c r="O598" i="34"/>
  <c r="P1182" i="34"/>
  <c r="A1182" i="34"/>
  <c r="Z1182" i="34"/>
  <c r="Q1022" i="34"/>
  <c r="O1022" i="34"/>
  <c r="P1169" i="34"/>
  <c r="O1169" i="34"/>
  <c r="P1312" i="34"/>
  <c r="O1312" i="34"/>
  <c r="A1416" i="34"/>
  <c r="P1416" i="34"/>
  <c r="Q1540" i="34"/>
  <c r="U1540" i="34"/>
  <c r="Q1917" i="34"/>
  <c r="O1917" i="34"/>
  <c r="Q1396" i="34"/>
  <c r="Z1396" i="34"/>
  <c r="A391" i="34"/>
  <c r="Z368" i="34"/>
  <c r="Z372" i="34"/>
  <c r="U680" i="34"/>
  <c r="P680" i="34"/>
  <c r="U706" i="34"/>
  <c r="Q706" i="34"/>
  <c r="Z420" i="34"/>
  <c r="P420" i="34"/>
  <c r="A588" i="34"/>
  <c r="Z588" i="34"/>
  <c r="P588" i="34"/>
  <c r="U588" i="34"/>
  <c r="O588" i="34"/>
  <c r="Q588" i="34"/>
  <c r="A368" i="34"/>
  <c r="P368" i="34"/>
  <c r="U454" i="34"/>
  <c r="Z421" i="34"/>
  <c r="A421" i="34"/>
  <c r="J14" i="55"/>
  <c r="Z398" i="34"/>
  <c r="O398" i="34"/>
  <c r="U398" i="34"/>
  <c r="A398" i="34"/>
  <c r="Q398" i="34"/>
  <c r="P398" i="34"/>
  <c r="A326" i="34"/>
  <c r="Z326" i="34"/>
  <c r="U326" i="34"/>
  <c r="P326" i="34"/>
  <c r="Z505" i="34"/>
  <c r="U505" i="34"/>
  <c r="A505" i="34"/>
  <c r="O505" i="34"/>
  <c r="P505" i="34"/>
  <c r="Q505" i="34"/>
  <c r="O444" i="34"/>
  <c r="Z444" i="34"/>
  <c r="O700" i="34"/>
  <c r="Q700" i="34"/>
  <c r="Z700" i="34"/>
  <c r="A720" i="34"/>
  <c r="Q720" i="34"/>
  <c r="U720" i="34"/>
  <c r="O720" i="34"/>
  <c r="P412" i="34"/>
  <c r="Z412" i="34"/>
  <c r="A412" i="34"/>
  <c r="O412" i="34"/>
  <c r="U412" i="34"/>
  <c r="A556" i="34"/>
  <c r="Z556" i="34"/>
  <c r="P556" i="34"/>
  <c r="U556" i="34"/>
  <c r="O556" i="34"/>
  <c r="Q556" i="34"/>
  <c r="P545" i="34"/>
  <c r="Z545" i="34"/>
  <c r="O545" i="34"/>
  <c r="U545" i="34"/>
  <c r="A545" i="34"/>
  <c r="Q545" i="34"/>
  <c r="P536" i="34"/>
  <c r="U536" i="34"/>
  <c r="O536" i="34"/>
  <c r="Q536" i="34"/>
  <c r="A536" i="34"/>
  <c r="Z536" i="34"/>
  <c r="P361" i="34"/>
  <c r="A361" i="34"/>
  <c r="U681" i="34"/>
  <c r="Q681" i="34"/>
  <c r="O681" i="34"/>
  <c r="Z681" i="34"/>
  <c r="U707" i="34"/>
  <c r="A707" i="34"/>
  <c r="Z707" i="34"/>
  <c r="O707" i="34"/>
  <c r="P290" i="34"/>
  <c r="U290" i="34"/>
  <c r="O290" i="34"/>
  <c r="Q290" i="34"/>
  <c r="A290" i="34"/>
  <c r="Z290" i="34"/>
  <c r="O569" i="34"/>
  <c r="Q569" i="34"/>
  <c r="P569" i="34"/>
  <c r="U569" i="34"/>
  <c r="A569" i="34"/>
  <c r="Z569" i="34"/>
  <c r="U710" i="34"/>
  <c r="O723" i="34"/>
  <c r="Q694" i="34"/>
  <c r="U678" i="34"/>
  <c r="P694" i="34"/>
  <c r="P678" i="34"/>
  <c r="U727" i="34"/>
  <c r="Q689" i="34"/>
  <c r="J161" i="55"/>
  <c r="J327" i="55"/>
  <c r="J337" i="55"/>
  <c r="U905" i="34"/>
  <c r="U723" i="34"/>
  <c r="P735" i="34"/>
  <c r="O678" i="34"/>
  <c r="O727" i="34"/>
  <c r="A727" i="34"/>
  <c r="A678" i="34"/>
  <c r="J190" i="55"/>
  <c r="J156" i="55"/>
  <c r="J324" i="55"/>
  <c r="O833" i="34"/>
  <c r="U802" i="34"/>
  <c r="U789" i="34"/>
  <c r="U768" i="34"/>
  <c r="A757" i="34"/>
  <c r="A436" i="34"/>
  <c r="O426" i="34"/>
  <c r="Z114" i="34"/>
  <c r="A734" i="34"/>
  <c r="O736" i="34"/>
  <c r="O701" i="34"/>
  <c r="A713" i="34"/>
  <c r="O679" i="34"/>
  <c r="P709" i="34"/>
  <c r="P727" i="34"/>
  <c r="Q711" i="34"/>
  <c r="U695" i="34"/>
  <c r="Q687" i="34"/>
  <c r="O689" i="34"/>
  <c r="P695" i="34"/>
  <c r="J301" i="55"/>
  <c r="J303" i="55"/>
  <c r="J296" i="55"/>
  <c r="J294" i="55"/>
  <c r="J136" i="55"/>
  <c r="J71" i="55"/>
  <c r="P701" i="34"/>
  <c r="Q799" i="34"/>
  <c r="P789" i="34"/>
  <c r="Z104" i="34"/>
  <c r="U104" i="34"/>
  <c r="P104" i="34"/>
  <c r="Q1196" i="34"/>
  <c r="Z1196" i="34"/>
  <c r="Q1001" i="34"/>
  <c r="U1001" i="34"/>
  <c r="U13" i="34"/>
  <c r="P13" i="34"/>
  <c r="P1274" i="34"/>
  <c r="U1274" i="34"/>
  <c r="U1315" i="34"/>
  <c r="Q1315" i="34"/>
  <c r="P1315" i="34"/>
  <c r="Z2132" i="34"/>
  <c r="U2132" i="34"/>
  <c r="P2312" i="34"/>
  <c r="Q2312" i="34"/>
  <c r="Z1162" i="34"/>
  <c r="Q1162" i="34"/>
  <c r="Z1166" i="34"/>
  <c r="O1166" i="34"/>
  <c r="U1166" i="34"/>
  <c r="P1375" i="34"/>
  <c r="Q1375" i="34"/>
  <c r="U1405" i="34"/>
  <c r="Z1405" i="34"/>
  <c r="P1405" i="34"/>
  <c r="O1413" i="34"/>
  <c r="U1413" i="34"/>
  <c r="Z1417" i="34"/>
  <c r="O1417" i="34"/>
  <c r="Q1417" i="34"/>
  <c r="U1421" i="34"/>
  <c r="O1421" i="34"/>
  <c r="O1429" i="34"/>
  <c r="Z1429" i="34"/>
  <c r="P1429" i="34"/>
  <c r="Z1433" i="34"/>
  <c r="P1433" i="34"/>
  <c r="U1437" i="34"/>
  <c r="O1437" i="34"/>
  <c r="O1445" i="34"/>
  <c r="P1445" i="34"/>
  <c r="Z1445" i="34"/>
  <c r="U1453" i="34"/>
  <c r="Q1453" i="34"/>
  <c r="O1453" i="34"/>
  <c r="O1461" i="34"/>
  <c r="U1461" i="34"/>
  <c r="Z1465" i="34"/>
  <c r="Q1465" i="34"/>
  <c r="U1469" i="34"/>
  <c r="Z1469" i="34"/>
  <c r="Q1469" i="34"/>
  <c r="O1477" i="34"/>
  <c r="Q1477" i="34"/>
  <c r="U1477" i="34"/>
  <c r="Z1481" i="34"/>
  <c r="U1481" i="34"/>
  <c r="U1485" i="34"/>
  <c r="O1485" i="34"/>
  <c r="Q1485" i="34"/>
  <c r="O1493" i="34"/>
  <c r="U1493" i="34"/>
  <c r="Z1497" i="34"/>
  <c r="O1497" i="34"/>
  <c r="P1497" i="34"/>
  <c r="U1501" i="34"/>
  <c r="P1501" i="34"/>
  <c r="O1509" i="34"/>
  <c r="Z1509" i="34"/>
  <c r="Z1513" i="34"/>
  <c r="P1513" i="34"/>
  <c r="O1513" i="34"/>
  <c r="U2290" i="34"/>
  <c r="O2290" i="34"/>
  <c r="O1645" i="34"/>
  <c r="P1645" i="34"/>
  <c r="U1322" i="34"/>
  <c r="Q1322" i="34"/>
  <c r="U1387" i="34"/>
  <c r="Q1387" i="34"/>
  <c r="Z1366" i="34"/>
  <c r="U1366" i="34"/>
  <c r="Z1370" i="34"/>
  <c r="Q1370" i="34"/>
  <c r="U1370" i="34"/>
  <c r="P1277" i="34"/>
  <c r="Q1277" i="34"/>
  <c r="Z1319" i="34"/>
  <c r="Q1319" i="34"/>
  <c r="Z1328" i="34"/>
  <c r="O1328" i="34"/>
  <c r="U1332" i="34"/>
  <c r="Q1332" i="34"/>
  <c r="U1341" i="34"/>
  <c r="O1341" i="34"/>
  <c r="P1341" i="34"/>
  <c r="O1351" i="34"/>
  <c r="Q1351" i="34"/>
  <c r="P1351" i="34"/>
  <c r="Z1355" i="34"/>
  <c r="O1355" i="34"/>
  <c r="U1377" i="34"/>
  <c r="P1377" i="34"/>
  <c r="O1377" i="34"/>
  <c r="O1522" i="34"/>
  <c r="U1522" i="34"/>
  <c r="P1522" i="34"/>
  <c r="Z1526" i="34"/>
  <c r="P1526" i="34"/>
  <c r="U1534" i="34"/>
  <c r="Z1534" i="34"/>
  <c r="O1587" i="34"/>
  <c r="Z1587" i="34"/>
  <c r="U1587" i="34"/>
  <c r="U1579" i="34"/>
  <c r="P1579" i="34"/>
  <c r="P1548" i="34"/>
  <c r="U1548" i="34"/>
  <c r="Z1596" i="34"/>
  <c r="P1596" i="34"/>
  <c r="Q1596" i="34"/>
  <c r="U1606" i="34"/>
  <c r="O1606" i="34"/>
  <c r="O1557" i="34"/>
  <c r="Z1557" i="34"/>
  <c r="P1557" i="34"/>
  <c r="Z1584" i="34"/>
  <c r="O1584" i="34"/>
  <c r="U1590" i="34"/>
  <c r="O1590" i="34"/>
  <c r="O1562" i="34"/>
  <c r="P1562" i="34"/>
  <c r="Z1562" i="34"/>
  <c r="U1597" i="34"/>
  <c r="Q1597" i="34"/>
  <c r="O1597" i="34"/>
  <c r="O1578" i="34"/>
  <c r="U1578" i="34"/>
  <c r="Z1545" i="34"/>
  <c r="Q1545" i="34"/>
  <c r="U1541" i="34"/>
  <c r="Z1541" i="34"/>
  <c r="Q1541" i="34"/>
  <c r="U1670" i="34"/>
  <c r="O1670" i="34"/>
  <c r="P1670" i="34"/>
  <c r="Q1674" i="34"/>
  <c r="P1674" i="34"/>
  <c r="Q1811" i="34"/>
  <c r="Z1811" i="34"/>
  <c r="P1811" i="34"/>
  <c r="Z1817" i="34"/>
  <c r="Q1817" i="34"/>
  <c r="Z1885" i="34"/>
  <c r="O1885" i="34"/>
  <c r="P1885" i="34"/>
  <c r="U1941" i="34"/>
  <c r="P1941" i="34"/>
  <c r="O1950" i="34"/>
  <c r="Z1950" i="34"/>
  <c r="Z1894" i="34"/>
  <c r="P1894" i="34"/>
  <c r="O1894" i="34"/>
  <c r="U1851" i="34"/>
  <c r="O1851" i="34"/>
  <c r="P1980" i="34"/>
  <c r="O1980" i="34"/>
  <c r="Z2115" i="34"/>
  <c r="U2115" i="34"/>
  <c r="U1999" i="34"/>
  <c r="Q1999" i="34"/>
  <c r="U1810" i="34"/>
  <c r="Q1810" i="34"/>
  <c r="Z1656" i="34"/>
  <c r="Q1656" i="34"/>
  <c r="U1656" i="34"/>
  <c r="U1532" i="34"/>
  <c r="Z1532" i="34"/>
  <c r="O1395" i="34"/>
  <c r="U1395" i="34"/>
  <c r="P1360" i="34"/>
  <c r="O1360" i="34"/>
  <c r="U1829" i="34"/>
  <c r="Q1829" i="34"/>
  <c r="U1650" i="34"/>
  <c r="O1650" i="34"/>
  <c r="P1650" i="34"/>
  <c r="Z1334" i="34"/>
  <c r="P1334" i="34"/>
  <c r="O1334" i="34"/>
  <c r="Z2327" i="34"/>
  <c r="O2327" i="34"/>
  <c r="P2386" i="34"/>
  <c r="Z2386" i="34"/>
  <c r="U2386" i="34"/>
  <c r="O2357" i="34"/>
  <c r="U2357" i="34"/>
  <c r="P2357" i="34"/>
  <c r="Q2394" i="34"/>
  <c r="Z2394" i="34"/>
  <c r="U2368" i="34"/>
  <c r="Z2368" i="34"/>
  <c r="P2356" i="34"/>
  <c r="Z2356" i="34"/>
  <c r="U2356" i="34"/>
  <c r="U2365" i="34"/>
  <c r="Q2365" i="34"/>
  <c r="Z2365" i="34"/>
  <c r="U2385" i="34"/>
  <c r="Z2385" i="34"/>
  <c r="P2385" i="34"/>
  <c r="Q2377" i="34"/>
  <c r="Z2377" i="34"/>
  <c r="U2347" i="34"/>
  <c r="Z2347" i="34"/>
  <c r="O2342" i="34"/>
  <c r="Q2342" i="34"/>
  <c r="Z2354" i="34"/>
  <c r="Q2354" i="34"/>
  <c r="P2354" i="34"/>
  <c r="U2346" i="34"/>
  <c r="O2346" i="34"/>
  <c r="O2318" i="34"/>
  <c r="Q2318" i="34"/>
  <c r="Z2295" i="34"/>
  <c r="U2295" i="34"/>
  <c r="O2295" i="34"/>
  <c r="U2286" i="34"/>
  <c r="Z2286" i="34"/>
  <c r="P2286" i="34"/>
  <c r="O2145" i="34"/>
  <c r="Z2145" i="34"/>
  <c r="U2145" i="34"/>
  <c r="Z2123" i="34"/>
  <c r="O2123" i="34"/>
  <c r="P2123" i="34"/>
  <c r="U2109" i="34"/>
  <c r="O2109" i="34"/>
  <c r="O2102" i="34"/>
  <c r="U2102" i="34"/>
  <c r="P2092" i="34"/>
  <c r="O2092" i="34"/>
  <c r="Z2092" i="34"/>
  <c r="Z2088" i="34"/>
  <c r="O2088" i="34"/>
  <c r="U2069" i="34"/>
  <c r="P2069" i="34"/>
  <c r="Q2069" i="34"/>
  <c r="O2061" i="34"/>
  <c r="Q2061" i="34"/>
  <c r="Z2057" i="34"/>
  <c r="Q2057" i="34"/>
  <c r="U2053" i="34"/>
  <c r="Q2053" i="34"/>
  <c r="O2045" i="34"/>
  <c r="U2045" i="34"/>
  <c r="Z2041" i="34"/>
  <c r="U2041" i="34"/>
  <c r="U2037" i="34"/>
  <c r="Z2037" i="34"/>
  <c r="O2029" i="34"/>
  <c r="Z2029" i="34"/>
  <c r="Z2025" i="34"/>
  <c r="O2025" i="34"/>
  <c r="U1998" i="34"/>
  <c r="O1998" i="34"/>
  <c r="O1990" i="34"/>
  <c r="P1990" i="34"/>
  <c r="Z1986" i="34"/>
  <c r="P1986" i="34"/>
  <c r="U1893" i="34"/>
  <c r="P1893" i="34"/>
  <c r="O1943" i="34"/>
  <c r="Q1943" i="34"/>
  <c r="Z1855" i="34"/>
  <c r="Q1855" i="34"/>
  <c r="U1887" i="34"/>
  <c r="Q1887" i="34"/>
  <c r="P1956" i="34"/>
  <c r="U1956" i="34"/>
  <c r="U250" i="34"/>
  <c r="Q250" i="34"/>
  <c r="P250" i="34"/>
  <c r="J132" i="55"/>
  <c r="U685" i="34"/>
  <c r="P685" i="34"/>
  <c r="A685" i="34"/>
  <c r="O685" i="34"/>
  <c r="Z685" i="34"/>
  <c r="Q685" i="34"/>
  <c r="A684" i="34"/>
  <c r="Q684" i="34"/>
  <c r="P684" i="34"/>
  <c r="Q373" i="34"/>
  <c r="A373" i="34"/>
  <c r="Z676" i="34"/>
  <c r="U676" i="34"/>
  <c r="U693" i="34"/>
  <c r="Q693" i="34"/>
  <c r="P693" i="34"/>
  <c r="A693" i="34"/>
  <c r="O693" i="34"/>
  <c r="Z693" i="34"/>
  <c r="O747" i="34"/>
  <c r="Z747" i="34"/>
  <c r="A692" i="34"/>
  <c r="Z692" i="34"/>
  <c r="Q692" i="34"/>
  <c r="U692" i="34"/>
  <c r="Z380" i="34"/>
  <c r="Z370" i="34"/>
  <c r="U461" i="34"/>
  <c r="Q422" i="34"/>
  <c r="Q117" i="34"/>
  <c r="Q560" i="34"/>
  <c r="A560" i="34"/>
  <c r="P560" i="34"/>
  <c r="Z560" i="34"/>
  <c r="O560" i="34"/>
  <c r="U560" i="34"/>
  <c r="Q531" i="34"/>
  <c r="P531" i="34"/>
  <c r="Z531" i="34"/>
  <c r="O531" i="34"/>
  <c r="U531" i="34"/>
  <c r="A531" i="34"/>
  <c r="Z604" i="34"/>
  <c r="A604" i="34"/>
  <c r="P604" i="34"/>
  <c r="U604" i="34"/>
  <c r="Z608" i="34"/>
  <c r="A608" i="34"/>
  <c r="U608" i="34"/>
  <c r="O608" i="34"/>
  <c r="P608" i="34"/>
  <c r="Q608" i="34"/>
  <c r="Z615" i="34"/>
  <c r="Q615" i="34"/>
  <c r="U615" i="34"/>
  <c r="A615" i="34"/>
  <c r="P615" i="34"/>
  <c r="O615" i="34"/>
  <c r="A479" i="34"/>
  <c r="Q359" i="34"/>
  <c r="P454" i="34"/>
  <c r="Z364" i="34"/>
  <c r="O473" i="34"/>
  <c r="A422" i="34"/>
  <c r="Q469" i="34"/>
  <c r="A138" i="34"/>
  <c r="Q111" i="34"/>
  <c r="U741" i="34"/>
  <c r="P741" i="34"/>
  <c r="U726" i="34"/>
  <c r="Q722" i="34"/>
  <c r="Q707" i="34"/>
  <c r="A729" i="34"/>
  <c r="Z713" i="34"/>
  <c r="P702" i="34"/>
  <c r="O695" i="34"/>
  <c r="P682" i="34"/>
  <c r="U709" i="34"/>
  <c r="O711" i="34"/>
  <c r="Q695" i="34"/>
  <c r="Z683" i="34"/>
  <c r="U677" i="34"/>
  <c r="A680" i="34"/>
  <c r="J245" i="55"/>
  <c r="Z399" i="34"/>
  <c r="P399" i="34"/>
  <c r="U399" i="34"/>
  <c r="O399" i="34"/>
  <c r="Q399" i="34"/>
  <c r="A399" i="34"/>
  <c r="Z346" i="34"/>
  <c r="A346" i="34"/>
  <c r="Q346" i="34"/>
  <c r="O346" i="34"/>
  <c r="P346" i="34"/>
  <c r="U346" i="34"/>
  <c r="P565" i="34"/>
  <c r="Z565" i="34"/>
  <c r="O565" i="34"/>
  <c r="U565" i="34"/>
  <c r="A565" i="34"/>
  <c r="Q565" i="34"/>
  <c r="A885" i="34"/>
  <c r="Q885" i="34"/>
  <c r="U885" i="34"/>
  <c r="O885" i="34"/>
  <c r="U161" i="34"/>
  <c r="A161" i="34"/>
  <c r="Q161" i="34"/>
  <c r="P161" i="34"/>
  <c r="Z161" i="34"/>
  <c r="O161" i="34"/>
  <c r="O177" i="34"/>
  <c r="Q177" i="34"/>
  <c r="A177" i="34"/>
  <c r="S177" i="34"/>
  <c r="U177" i="34"/>
  <c r="Z177" i="34"/>
  <c r="T177" i="34"/>
  <c r="R177" i="34"/>
  <c r="P177" i="34"/>
  <c r="Z183" i="34"/>
  <c r="O183" i="34"/>
  <c r="S183" i="34"/>
  <c r="R183" i="34"/>
  <c r="P183" i="34"/>
  <c r="Q183" i="34"/>
  <c r="U183" i="34"/>
  <c r="T183" i="34"/>
  <c r="A183" i="34"/>
  <c r="Z225" i="34"/>
  <c r="R225" i="34"/>
  <c r="U225" i="34"/>
  <c r="A225" i="34"/>
  <c r="O225" i="34"/>
  <c r="P225" i="34"/>
  <c r="S225" i="34"/>
  <c r="T225" i="34"/>
  <c r="Q225" i="34"/>
  <c r="Z414" i="34"/>
  <c r="O414" i="34"/>
  <c r="U414" i="34"/>
  <c r="P414" i="34"/>
  <c r="Q414" i="34"/>
  <c r="P408" i="34"/>
  <c r="Z408" i="34"/>
  <c r="O408" i="34"/>
  <c r="U408" i="34"/>
  <c r="A408" i="34"/>
  <c r="Q408" i="34"/>
  <c r="U284" i="34"/>
  <c r="Q284" i="34"/>
  <c r="O581" i="34"/>
  <c r="U581" i="34"/>
  <c r="P581" i="34"/>
  <c r="Z581" i="34"/>
  <c r="A581" i="34"/>
  <c r="Q581" i="34"/>
  <c r="U893" i="34"/>
  <c r="O893" i="34"/>
  <c r="A893" i="34"/>
  <c r="Z893" i="34"/>
  <c r="P893" i="34"/>
  <c r="J125" i="55"/>
  <c r="J20" i="55"/>
  <c r="A471" i="34"/>
  <c r="Z392" i="34"/>
  <c r="Z385" i="34"/>
  <c r="O366" i="34"/>
  <c r="O460" i="34"/>
  <c r="Z472" i="34"/>
  <c r="O121" i="34"/>
  <c r="A726" i="34"/>
  <c r="Q734" i="34"/>
  <c r="Z722" i="34"/>
  <c r="O709" i="34"/>
  <c r="O677" i="34"/>
  <c r="J206" i="55"/>
  <c r="J201" i="55"/>
  <c r="J12" i="55"/>
  <c r="J30" i="55"/>
  <c r="P292" i="34"/>
  <c r="O292" i="34"/>
  <c r="A292" i="34"/>
  <c r="Z292" i="34"/>
  <c r="Q514" i="34"/>
  <c r="A514" i="34"/>
  <c r="P514" i="34"/>
  <c r="Z514" i="34"/>
  <c r="O514" i="34"/>
  <c r="U514" i="34"/>
  <c r="A915" i="34"/>
  <c r="U915" i="34"/>
  <c r="Z915" i="34"/>
  <c r="P915" i="34"/>
  <c r="O915" i="34"/>
  <c r="Q915" i="34"/>
  <c r="Z234" i="34"/>
  <c r="R234" i="34"/>
  <c r="A234" i="34"/>
  <c r="P234" i="34"/>
  <c r="S234" i="34"/>
  <c r="O234" i="34"/>
  <c r="T234" i="34"/>
  <c r="Q234" i="34"/>
  <c r="U234" i="34"/>
  <c r="T236" i="34"/>
  <c r="A236" i="34"/>
  <c r="P236" i="34"/>
  <c r="Z236" i="34"/>
  <c r="R236" i="34"/>
  <c r="U236" i="34"/>
  <c r="S236" i="34"/>
  <c r="O236" i="34"/>
  <c r="Q236" i="34"/>
  <c r="Z216" i="34"/>
  <c r="S216" i="34"/>
  <c r="Q216" i="34"/>
  <c r="A216" i="34"/>
  <c r="U216" i="34"/>
  <c r="R216" i="34"/>
  <c r="O216" i="34"/>
  <c r="T216" i="34"/>
  <c r="P216" i="34"/>
  <c r="Z610" i="34"/>
  <c r="P610" i="34"/>
  <c r="A610" i="34"/>
  <c r="O610" i="34"/>
  <c r="U610" i="34"/>
  <c r="Q610" i="34"/>
  <c r="Z826" i="34"/>
  <c r="A420" i="34"/>
  <c r="U889" i="34"/>
  <c r="Q930" i="34"/>
  <c r="P898" i="34"/>
  <c r="U616" i="34"/>
  <c r="P616" i="34"/>
  <c r="J254" i="55"/>
  <c r="J342" i="55"/>
  <c r="U420" i="34"/>
  <c r="U417" i="34"/>
  <c r="Q412" i="34"/>
  <c r="Z409" i="34"/>
  <c r="U350" i="34"/>
  <c r="A350" i="34"/>
  <c r="Q855" i="34"/>
  <c r="P889" i="34"/>
  <c r="P930" i="34"/>
  <c r="J178" i="55"/>
  <c r="Q826" i="34"/>
  <c r="P780" i="34"/>
  <c r="Q420" i="34"/>
  <c r="Q417" i="34"/>
  <c r="O417" i="34"/>
  <c r="O616" i="34"/>
  <c r="J203" i="55"/>
  <c r="J276" i="55"/>
  <c r="J180" i="55"/>
  <c r="J217" i="55"/>
  <c r="J261" i="55"/>
  <c r="J212" i="55"/>
  <c r="J244" i="55"/>
  <c r="U784" i="34"/>
  <c r="U774" i="34"/>
  <c r="J233" i="55"/>
  <c r="J151" i="55"/>
  <c r="A889" i="34"/>
  <c r="A616" i="34"/>
  <c r="U1622" i="34"/>
  <c r="Q1622" i="34"/>
  <c r="P1313" i="34"/>
  <c r="Q1313" i="34"/>
  <c r="O1961" i="34"/>
  <c r="U1961" i="34"/>
  <c r="Z2108" i="34"/>
  <c r="U2108" i="34"/>
  <c r="U2134" i="34"/>
  <c r="Z2134" i="34"/>
  <c r="Q2314" i="34"/>
  <c r="Z2314" i="34"/>
  <c r="O1025" i="34"/>
  <c r="Z1025" i="34"/>
  <c r="U1099" i="34"/>
  <c r="Z1099" i="34"/>
  <c r="P1164" i="34"/>
  <c r="U1164" i="34"/>
  <c r="Z1168" i="34"/>
  <c r="U1168" i="34"/>
  <c r="Q1172" i="34"/>
  <c r="U1172" i="34"/>
  <c r="P1201" i="34"/>
  <c r="U1201" i="34"/>
  <c r="O1205" i="34"/>
  <c r="U1205" i="34"/>
  <c r="U1209" i="34"/>
  <c r="Z1209" i="34"/>
  <c r="P1213" i="34"/>
  <c r="U1213" i="34"/>
  <c r="P1311" i="34"/>
  <c r="Z1311" i="34"/>
  <c r="O1373" i="34"/>
  <c r="P1373" i="34"/>
  <c r="Z1399" i="34"/>
  <c r="P1399" i="34"/>
  <c r="Q1403" i="34"/>
  <c r="O1403" i="34"/>
  <c r="O1407" i="34"/>
  <c r="P1407" i="34"/>
  <c r="Z1411" i="34"/>
  <c r="P1411" i="34"/>
  <c r="U1415" i="34"/>
  <c r="P1415" i="34"/>
  <c r="O1423" i="34"/>
  <c r="Q1423" i="34"/>
  <c r="U1427" i="34"/>
  <c r="A1427" i="34"/>
  <c r="P1427" i="34"/>
  <c r="O1435" i="34"/>
  <c r="Q1435" i="34"/>
  <c r="Z1439" i="34"/>
  <c r="Q1439" i="34"/>
  <c r="U1443" i="34"/>
  <c r="Q1443" i="34"/>
  <c r="Q1447" i="34"/>
  <c r="U1447" i="34"/>
  <c r="O1451" i="34"/>
  <c r="U1451" i="34"/>
  <c r="Z1455" i="34"/>
  <c r="U1455" i="34"/>
  <c r="U1459" i="34"/>
  <c r="Z1459" i="34"/>
  <c r="Q1463" i="34"/>
  <c r="Z1463" i="34"/>
  <c r="O1467" i="34"/>
  <c r="Z1467" i="34"/>
  <c r="Z1471" i="34"/>
  <c r="O1471" i="34"/>
  <c r="U1475" i="34"/>
  <c r="O1475" i="34"/>
  <c r="Q1479" i="34"/>
  <c r="O1479" i="34"/>
  <c r="O1483" i="34"/>
  <c r="P1483" i="34"/>
  <c r="Z1487" i="34"/>
  <c r="P1487" i="34"/>
  <c r="U1491" i="34"/>
  <c r="P1491" i="34"/>
  <c r="O1499" i="34"/>
  <c r="Q1499" i="34"/>
  <c r="Z1503" i="34"/>
  <c r="Q1503" i="34"/>
  <c r="U1507" i="34"/>
  <c r="Q1507" i="34"/>
  <c r="Q1511" i="34"/>
  <c r="U1511" i="34"/>
  <c r="O1515" i="34"/>
  <c r="U1515" i="34"/>
  <c r="Z1519" i="34"/>
  <c r="U1519" i="34"/>
  <c r="Q1364" i="34"/>
  <c r="U1364" i="34"/>
  <c r="Z1828" i="34"/>
  <c r="Q1828" i="34"/>
  <c r="Z1630" i="34"/>
  <c r="U1630" i="34"/>
  <c r="Q1805" i="34"/>
  <c r="U1805" i="34"/>
  <c r="Q1389" i="34"/>
  <c r="Z1389" i="34"/>
  <c r="O1883" i="34"/>
  <c r="Q1883" i="34"/>
  <c r="Z1397" i="34"/>
  <c r="Q1397" i="34"/>
  <c r="U2118" i="34"/>
  <c r="Q2118" i="34"/>
  <c r="A2096" i="34"/>
  <c r="Q2096" i="34"/>
  <c r="Z2001" i="34"/>
  <c r="Q2001" i="34"/>
  <c r="U2284" i="34"/>
  <c r="Q2284" i="34"/>
  <c r="O1663" i="34"/>
  <c r="P1663" i="34"/>
  <c r="U1667" i="34"/>
  <c r="P1667" i="34"/>
  <c r="G302" i="55" a="1"/>
  <c r="G302" i="55" s="1"/>
  <c r="U1944" i="34"/>
  <c r="U1867" i="34"/>
  <c r="Q1922" i="34"/>
  <c r="Q1873" i="34"/>
  <c r="Q1879" i="34"/>
  <c r="O1908" i="34"/>
  <c r="P1877" i="34"/>
  <c r="P1882" i="34"/>
  <c r="O1881" i="34"/>
  <c r="O1927" i="34"/>
  <c r="O1850" i="34"/>
  <c r="Z1930" i="34"/>
  <c r="Z1858" i="34"/>
  <c r="Z1888" i="34"/>
  <c r="U1948" i="34"/>
  <c r="U1913" i="34"/>
  <c r="U1901" i="34"/>
  <c r="Q1862" i="34"/>
  <c r="Q1870" i="34"/>
  <c r="Q1977" i="34"/>
  <c r="Q1988" i="34"/>
  <c r="U1992" i="34"/>
  <c r="U1996" i="34"/>
  <c r="Q2003" i="34"/>
  <c r="Q2027" i="34"/>
  <c r="Q2031" i="34"/>
  <c r="P2039" i="34"/>
  <c r="P2043" i="34"/>
  <c r="P2047" i="34"/>
  <c r="O2051" i="34"/>
  <c r="O2055" i="34"/>
  <c r="O2059" i="34"/>
  <c r="Z2063" i="34"/>
  <c r="Z2067" i="34"/>
  <c r="Z2071" i="34"/>
  <c r="U2090" i="34"/>
  <c r="U2100" i="34"/>
  <c r="U2105" i="34"/>
  <c r="Q2121" i="34"/>
  <c r="Q2125" i="34"/>
  <c r="Q2148" i="34"/>
  <c r="O2292" i="34"/>
  <c r="O2316" i="34"/>
  <c r="O2320" i="34"/>
  <c r="O2325" i="34"/>
  <c r="O2353" i="34"/>
  <c r="O2355" i="34"/>
  <c r="Z2349" i="34"/>
  <c r="Z2345" i="34"/>
  <c r="Z2352" i="34"/>
  <c r="U2364" i="34"/>
  <c r="U2333" i="34"/>
  <c r="P2390" i="34"/>
  <c r="O2380" i="34"/>
  <c r="Q2370" i="34"/>
  <c r="Q2334" i="34"/>
  <c r="Z2391" i="34"/>
  <c r="Z2381" i="34"/>
  <c r="P2375" i="34"/>
  <c r="U2389" i="34"/>
  <c r="O2366" i="34"/>
  <c r="Z1320" i="34"/>
  <c r="Z1385" i="34"/>
  <c r="Z1632" i="34"/>
  <c r="U1801" i="34"/>
  <c r="Q1335" i="34"/>
  <c r="U1392" i="34"/>
  <c r="U1530" i="34"/>
  <c r="U1634" i="34"/>
  <c r="P1658" i="34"/>
  <c r="Q1803" i="34"/>
  <c r="Q1962" i="34"/>
  <c r="Q2093" i="34"/>
  <c r="Q2127" i="34"/>
  <c r="P1891" i="34"/>
  <c r="P1861" i="34"/>
  <c r="P1925" i="34"/>
  <c r="O1954" i="34"/>
  <c r="O1905" i="34"/>
  <c r="O1907" i="34"/>
  <c r="U1825" i="34"/>
  <c r="U1822" i="34"/>
  <c r="U1814" i="34"/>
  <c r="Q1806" i="34"/>
  <c r="P1672" i="34"/>
  <c r="U1642" i="34"/>
  <c r="Q1536" i="34"/>
  <c r="Q1616" i="34"/>
  <c r="Q1549" i="34"/>
  <c r="P1570" i="34"/>
  <c r="P1574" i="34"/>
  <c r="P1565" i="34"/>
  <c r="O1566" i="34"/>
  <c r="O1609" i="34"/>
  <c r="O1601" i="34"/>
  <c r="Z1573" i="34"/>
  <c r="Z1553" i="34"/>
  <c r="Z1547" i="34"/>
  <c r="U1561" i="34"/>
  <c r="U1611" i="34"/>
  <c r="U1556" i="34"/>
  <c r="Q1580" i="34"/>
  <c r="Q1610" i="34"/>
  <c r="Q1592" i="34"/>
  <c r="O1528" i="34"/>
  <c r="O1524" i="34"/>
  <c r="O1520" i="34"/>
  <c r="P1380" i="34"/>
  <c r="O1357" i="34"/>
  <c r="O1353" i="34"/>
  <c r="Z1348" i="34"/>
  <c r="Z1343" i="34"/>
  <c r="Z1339" i="34"/>
  <c r="Q1330" i="34"/>
  <c r="Q1324" i="34"/>
  <c r="Q1317" i="34"/>
  <c r="U1649" i="34"/>
  <c r="U1647" i="34"/>
  <c r="O1805" i="34"/>
  <c r="O1630" i="34"/>
  <c r="P1828" i="34"/>
  <c r="P1519" i="34"/>
  <c r="Z1515" i="34"/>
  <c r="P1507" i="34"/>
  <c r="O1503" i="34"/>
  <c r="U1499" i="34"/>
  <c r="O1491" i="34"/>
  <c r="U1487" i="34"/>
  <c r="Q1483" i="34"/>
  <c r="Z1475" i="34"/>
  <c r="Q1471" i="34"/>
  <c r="O1463" i="34"/>
  <c r="Q1459" i="34"/>
  <c r="P1451" i="34"/>
  <c r="Z1447" i="34"/>
  <c r="P1439" i="34"/>
  <c r="Z1435" i="34"/>
  <c r="U1431" i="34"/>
  <c r="P1423" i="34"/>
  <c r="Z1419" i="34"/>
  <c r="Q1415" i="34"/>
  <c r="Z1407" i="34"/>
  <c r="U1403" i="34"/>
  <c r="Q1399" i="34"/>
  <c r="U1311" i="34"/>
  <c r="O1213" i="34"/>
  <c r="O1209" i="34"/>
  <c r="Q1201" i="34"/>
  <c r="O1172" i="34"/>
  <c r="Z1164" i="34"/>
  <c r="Q1099" i="34"/>
  <c r="Q1025" i="34"/>
  <c r="O2134" i="34"/>
  <c r="Q2108" i="34"/>
  <c r="Z1313" i="34"/>
  <c r="Z1622" i="34"/>
  <c r="O1667" i="34"/>
  <c r="P2284" i="34"/>
  <c r="U2001" i="34"/>
  <c r="P2118" i="34"/>
  <c r="O1397" i="34"/>
  <c r="U1883" i="34"/>
  <c r="U79" i="34"/>
  <c r="P79" i="34"/>
  <c r="Z362" i="34"/>
  <c r="O362" i="34"/>
  <c r="P362" i="34"/>
  <c r="P730" i="34"/>
  <c r="Q730" i="34"/>
  <c r="U730" i="34"/>
  <c r="Z452" i="34"/>
  <c r="O452" i="34"/>
  <c r="A452" i="34"/>
  <c r="P477" i="34"/>
  <c r="Q477" i="34"/>
  <c r="Z357" i="34"/>
  <c r="P357" i="34"/>
  <c r="A124" i="34"/>
  <c r="P124" i="34"/>
  <c r="A733" i="34"/>
  <c r="P733" i="34"/>
  <c r="Q733" i="34"/>
  <c r="O733" i="34"/>
  <c r="Z733" i="34"/>
  <c r="U733" i="34"/>
  <c r="U1216" i="34"/>
  <c r="Q1216" i="34"/>
  <c r="Z1959" i="34"/>
  <c r="P1959" i="34"/>
  <c r="O2458" i="34"/>
  <c r="P2458" i="34"/>
  <c r="U1061" i="34"/>
  <c r="Q1061" i="34"/>
  <c r="Z1065" i="34"/>
  <c r="U1065" i="34"/>
  <c r="Q1103" i="34"/>
  <c r="Z1103" i="34"/>
  <c r="O2564" i="34"/>
  <c r="Q2564" i="34"/>
  <c r="O1623" i="34"/>
  <c r="Q1623" i="34"/>
  <c r="Z1982" i="34"/>
  <c r="Q1982" i="34"/>
  <c r="U2135" i="34"/>
  <c r="Q2135" i="34"/>
  <c r="Q1096" i="34"/>
  <c r="U1096" i="34"/>
  <c r="Z1165" i="34"/>
  <c r="Q1165" i="34"/>
  <c r="Q1173" i="34"/>
  <c r="P1173" i="34"/>
  <c r="O1206" i="34"/>
  <c r="P1206" i="34"/>
  <c r="U1214" i="34"/>
  <c r="P1214" i="34"/>
  <c r="Z1374" i="34"/>
  <c r="U1374" i="34"/>
  <c r="U1404" i="34"/>
  <c r="Z1404" i="34"/>
  <c r="Q1412" i="34"/>
  <c r="Z1412" i="34"/>
  <c r="P1420" i="34"/>
  <c r="Z1420" i="34"/>
  <c r="U1428" i="34"/>
  <c r="Z1428" i="34"/>
  <c r="Q1432" i="34"/>
  <c r="Z1432" i="34"/>
  <c r="P1440" i="34"/>
  <c r="Z1440" i="34"/>
  <c r="Z1448" i="34"/>
  <c r="P1448" i="34"/>
  <c r="U1456" i="34"/>
  <c r="P1456" i="34"/>
  <c r="Q1468" i="34"/>
  <c r="P1468" i="34"/>
  <c r="P1476" i="34"/>
  <c r="O1476" i="34"/>
  <c r="Z1480" i="34"/>
  <c r="O1480" i="34"/>
  <c r="U1488" i="34"/>
  <c r="O1488" i="34"/>
  <c r="P1504" i="34"/>
  <c r="Q1504" i="34"/>
  <c r="Z1512" i="34"/>
  <c r="Q1512" i="34"/>
  <c r="Q2098" i="34"/>
  <c r="A2098" i="34"/>
  <c r="O1386" i="34"/>
  <c r="Q1386" i="34"/>
  <c r="Z1367" i="34"/>
  <c r="Q1367" i="34"/>
  <c r="U1369" i="34"/>
  <c r="Q1369" i="34"/>
  <c r="P1318" i="34"/>
  <c r="Q1318" i="34"/>
  <c r="Z1331" i="34"/>
  <c r="Q1331" i="34"/>
  <c r="U1350" i="34"/>
  <c r="Q1350" i="34"/>
  <c r="Q1376" i="34"/>
  <c r="U1376" i="34"/>
  <c r="O1521" i="34"/>
  <c r="U1521" i="34"/>
  <c r="U1533" i="34"/>
  <c r="Q1533" i="34"/>
  <c r="A1593" i="34"/>
  <c r="Q1593" i="34"/>
  <c r="Z1608" i="34"/>
  <c r="Q1608" i="34"/>
  <c r="Q1576" i="34"/>
  <c r="A1576" i="34"/>
  <c r="O1595" i="34"/>
  <c r="Q1595" i="34"/>
  <c r="Z1575" i="34"/>
  <c r="Q1575" i="34"/>
  <c r="U1603" i="34"/>
  <c r="Q1603" i="34"/>
  <c r="A1564" i="34"/>
  <c r="Q1564" i="34"/>
  <c r="U1568" i="34"/>
  <c r="A1568" i="34"/>
  <c r="O1568" i="34"/>
  <c r="Z1643" i="34"/>
  <c r="A1643" i="34"/>
  <c r="P1643" i="34"/>
  <c r="Q1807" i="34"/>
  <c r="O1807" i="34"/>
  <c r="A1816" i="34"/>
  <c r="O1816" i="34"/>
  <c r="Z1926" i="34"/>
  <c r="P1926" i="34"/>
  <c r="U1871" i="34"/>
  <c r="P1871" i="34"/>
  <c r="U1830" i="34"/>
  <c r="A1830" i="34"/>
  <c r="O1830" i="34"/>
  <c r="U1657" i="34"/>
  <c r="P1657" i="34"/>
  <c r="Z1326" i="34"/>
  <c r="P1326" i="34"/>
  <c r="U1529" i="34"/>
  <c r="A1529" i="34"/>
  <c r="P1529" i="34"/>
  <c r="A2396" i="34"/>
  <c r="Z2396" i="34"/>
  <c r="Z2341" i="34"/>
  <c r="P2341" i="34"/>
  <c r="Q2374" i="34"/>
  <c r="O2374" i="34"/>
  <c r="O2358" i="34"/>
  <c r="P2358" i="34"/>
  <c r="U2340" i="34"/>
  <c r="P2340" i="34"/>
  <c r="A2330" i="34"/>
  <c r="Z2330" i="34"/>
  <c r="Z2367" i="34"/>
  <c r="O2367" i="34"/>
  <c r="U2351" i="34"/>
  <c r="O2351" i="34"/>
  <c r="Q2324" i="34"/>
  <c r="P2324" i="34"/>
  <c r="Z2315" i="34"/>
  <c r="O2315" i="34"/>
  <c r="U2146" i="34"/>
  <c r="O2146" i="34"/>
  <c r="A2110" i="34"/>
  <c r="Z2110" i="34"/>
  <c r="Z2099" i="34"/>
  <c r="O2099" i="34"/>
  <c r="Q2070" i="34"/>
  <c r="Z2070" i="34"/>
  <c r="O2062" i="34"/>
  <c r="Z2062" i="34"/>
  <c r="Z2054" i="34"/>
  <c r="O2054" i="34"/>
  <c r="U2046" i="34"/>
  <c r="O2046" i="34"/>
  <c r="Q2038" i="34"/>
  <c r="O2038" i="34"/>
  <c r="O2030" i="34"/>
  <c r="P2030" i="34"/>
  <c r="U1987" i="34"/>
  <c r="O1987" i="34"/>
  <c r="Q136" i="34"/>
  <c r="P136" i="34"/>
  <c r="A136" i="34"/>
  <c r="P732" i="34"/>
  <c r="O732" i="34"/>
  <c r="Q732" i="34"/>
  <c r="A732" i="34"/>
  <c r="P1149" i="34"/>
  <c r="O1149" i="34"/>
  <c r="O1184" i="34"/>
  <c r="Z1184" i="34"/>
  <c r="U638" i="34"/>
  <c r="P638" i="34"/>
  <c r="U1196" i="34"/>
  <c r="O1196" i="34"/>
  <c r="Q2726" i="34"/>
  <c r="P2726" i="34"/>
  <c r="O1001" i="34"/>
  <c r="Z1001" i="34"/>
  <c r="Z1013" i="34"/>
  <c r="O1013" i="34"/>
  <c r="J90" i="55"/>
  <c r="Z465" i="34"/>
  <c r="O465" i="34"/>
  <c r="A465" i="34"/>
  <c r="U455" i="34"/>
  <c r="Q455" i="34"/>
  <c r="U731" i="34"/>
  <c r="Q731" i="34"/>
  <c r="P731" i="34"/>
  <c r="A731" i="34"/>
  <c r="Q798" i="34"/>
  <c r="U798" i="34"/>
  <c r="O798" i="34"/>
  <c r="Z349" i="34"/>
  <c r="U349" i="34"/>
  <c r="A349" i="34"/>
  <c r="P349" i="34"/>
  <c r="O349" i="34"/>
  <c r="Q349" i="34"/>
  <c r="O299" i="34"/>
  <c r="Z299" i="34"/>
  <c r="P299" i="34"/>
  <c r="Z300" i="34"/>
  <c r="P300" i="34"/>
  <c r="U300" i="34"/>
  <c r="O300" i="34"/>
  <c r="Q300" i="34"/>
  <c r="A300" i="34"/>
  <c r="Q858" i="34"/>
  <c r="U858" i="34"/>
  <c r="P858" i="34"/>
  <c r="A866" i="34"/>
  <c r="P866" i="34"/>
  <c r="A382" i="34"/>
  <c r="Z450" i="34"/>
  <c r="P424" i="34"/>
  <c r="U382" i="34"/>
  <c r="U373" i="34"/>
  <c r="U451" i="34"/>
  <c r="A125" i="34"/>
  <c r="O125" i="34"/>
  <c r="Z708" i="34"/>
  <c r="U708" i="34"/>
  <c r="J159" i="55"/>
  <c r="J239" i="55"/>
  <c r="A797" i="34"/>
  <c r="P797" i="34"/>
  <c r="Z797" i="34"/>
  <c r="Q801" i="34"/>
  <c r="Z801" i="34"/>
  <c r="O801" i="34"/>
  <c r="P801" i="34"/>
  <c r="A415" i="34"/>
  <c r="Z415" i="34"/>
  <c r="O415" i="34"/>
  <c r="P415" i="34"/>
  <c r="Q415" i="34"/>
  <c r="U415" i="34"/>
  <c r="O395" i="34"/>
  <c r="Q395" i="34"/>
  <c r="A395" i="34"/>
  <c r="Z395" i="34"/>
  <c r="P395" i="34"/>
  <c r="U395" i="34"/>
  <c r="P329" i="34"/>
  <c r="O329" i="34"/>
  <c r="Z329" i="34"/>
  <c r="Q329" i="34"/>
  <c r="A839" i="34"/>
  <c r="U839" i="34"/>
  <c r="P853" i="34"/>
  <c r="Q853" i="34"/>
  <c r="O853" i="34"/>
  <c r="U853" i="34"/>
  <c r="J115" i="55"/>
  <c r="A461" i="34"/>
  <c r="A475" i="34"/>
  <c r="Q388" i="34"/>
  <c r="O434" i="34"/>
  <c r="Q424" i="34"/>
  <c r="P383" i="34"/>
  <c r="A377" i="34"/>
  <c r="O367" i="34"/>
  <c r="Q356" i="34"/>
  <c r="Z432" i="34"/>
  <c r="U471" i="34"/>
  <c r="A117" i="34"/>
  <c r="P125" i="34"/>
  <c r="U109" i="34"/>
  <c r="J335" i="55"/>
  <c r="J13" i="55"/>
  <c r="J333" i="55"/>
  <c r="A687" i="34"/>
  <c r="P687" i="34"/>
  <c r="O734" i="34"/>
  <c r="J177" i="55"/>
  <c r="Q831" i="34"/>
  <c r="O831" i="34"/>
  <c r="O796" i="34"/>
  <c r="Z796" i="34"/>
  <c r="A796" i="34"/>
  <c r="Q796" i="34"/>
  <c r="P796" i="34"/>
  <c r="U796" i="34"/>
  <c r="P405" i="34"/>
  <c r="A405" i="34"/>
  <c r="Q405" i="34"/>
  <c r="O405" i="34"/>
  <c r="U405" i="34"/>
  <c r="Z405" i="34"/>
  <c r="O321" i="34"/>
  <c r="Z321" i="34"/>
  <c r="Q321" i="34"/>
  <c r="Z486" i="34"/>
  <c r="Q486" i="34"/>
  <c r="A486" i="34"/>
  <c r="U486" i="34"/>
  <c r="O486" i="34"/>
  <c r="P486" i="34"/>
  <c r="Q852" i="34"/>
  <c r="O852" i="34"/>
  <c r="J109" i="55"/>
  <c r="J106" i="55"/>
  <c r="J42" i="55"/>
  <c r="A467" i="34"/>
  <c r="P427" i="34"/>
  <c r="Z375" i="34"/>
  <c r="P457" i="34"/>
  <c r="U383" i="34"/>
  <c r="O385" i="34"/>
  <c r="Z389" i="34"/>
  <c r="O462" i="34"/>
  <c r="P475" i="34"/>
  <c r="Q478" i="34"/>
  <c r="A123" i="34"/>
  <c r="U131" i="34"/>
  <c r="U123" i="34"/>
  <c r="J154" i="55"/>
  <c r="J93" i="55"/>
  <c r="J224" i="55"/>
  <c r="J316" i="55"/>
  <c r="J181" i="55"/>
  <c r="Z343" i="34"/>
  <c r="O343" i="34"/>
  <c r="Q343" i="34"/>
  <c r="U343" i="34"/>
  <c r="P343" i="34"/>
  <c r="A343" i="34"/>
  <c r="P282" i="34"/>
  <c r="Q282" i="34"/>
  <c r="Z282" i="34"/>
  <c r="U282" i="34"/>
  <c r="A282" i="34"/>
  <c r="O282" i="34"/>
  <c r="U867" i="34"/>
  <c r="A867" i="34"/>
  <c r="Q771" i="34"/>
  <c r="P771" i="34"/>
  <c r="P760" i="34"/>
  <c r="Z832" i="34"/>
  <c r="J222" i="55"/>
  <c r="J237" i="55"/>
  <c r="J214" i="55"/>
  <c r="J213" i="55"/>
  <c r="J192" i="55"/>
  <c r="J344" i="55"/>
  <c r="O420" i="34"/>
  <c r="P417" i="34"/>
  <c r="A417" i="34"/>
  <c r="A414" i="34"/>
  <c r="Z922" i="34"/>
  <c r="A922" i="34"/>
  <c r="U922" i="34"/>
  <c r="Q922" i="34"/>
  <c r="O922" i="34"/>
  <c r="P922" i="34"/>
  <c r="Z158" i="34"/>
  <c r="U158" i="34"/>
  <c r="O158" i="34"/>
  <c r="Q158" i="34"/>
  <c r="A158" i="34"/>
  <c r="P158" i="34"/>
  <c r="O185" i="34"/>
  <c r="S185" i="34"/>
  <c r="R185" i="34"/>
  <c r="T185" i="34"/>
  <c r="Q185" i="34"/>
  <c r="A185" i="34"/>
  <c r="U185" i="34"/>
  <c r="P185" i="34"/>
  <c r="Z185" i="34"/>
  <c r="Z191" i="34"/>
  <c r="S191" i="34"/>
  <c r="A191" i="34"/>
  <c r="R191" i="34"/>
  <c r="O191" i="34"/>
  <c r="Q191" i="34"/>
  <c r="T191" i="34"/>
  <c r="P191" i="34"/>
  <c r="U191" i="34"/>
  <c r="T201" i="34"/>
  <c r="O201" i="34"/>
  <c r="Q201" i="34"/>
  <c r="S201" i="34"/>
  <c r="U201" i="34"/>
  <c r="R201" i="34"/>
  <c r="P201" i="34"/>
  <c r="Z201" i="34"/>
  <c r="A201" i="34"/>
  <c r="J218" i="55"/>
  <c r="P501" i="34"/>
  <c r="Z501" i="34"/>
  <c r="A501" i="34"/>
  <c r="O589" i="34"/>
  <c r="Q589" i="34"/>
  <c r="P589" i="34"/>
  <c r="U589" i="34"/>
  <c r="O590" i="34"/>
  <c r="Q590" i="34"/>
  <c r="P590" i="34"/>
  <c r="A590" i="34"/>
  <c r="Q841" i="34"/>
  <c r="U841" i="34"/>
  <c r="P841" i="34"/>
  <c r="O841" i="34"/>
  <c r="Z881" i="34"/>
  <c r="P881" i="34"/>
  <c r="U881" i="34"/>
  <c r="O881" i="34"/>
  <c r="O921" i="34"/>
  <c r="Z921" i="34"/>
  <c r="U921" i="34"/>
  <c r="P921" i="34"/>
  <c r="A921" i="34"/>
  <c r="Z888" i="34"/>
  <c r="P888" i="34"/>
  <c r="Z936" i="34"/>
  <c r="P936" i="34"/>
  <c r="P937" i="34"/>
  <c r="O937" i="34"/>
  <c r="Q937" i="34"/>
  <c r="Z194" i="34"/>
  <c r="T194" i="34"/>
  <c r="A194" i="34"/>
  <c r="R194" i="34"/>
  <c r="O194" i="34"/>
  <c r="Q194" i="34"/>
  <c r="S194" i="34"/>
  <c r="P194" i="34"/>
  <c r="U194" i="34"/>
  <c r="Z214" i="34"/>
  <c r="R214" i="34"/>
  <c r="S214" i="34"/>
  <c r="A214" i="34"/>
  <c r="T214" i="34"/>
  <c r="O214" i="34"/>
  <c r="Q214" i="34"/>
  <c r="P214" i="34"/>
  <c r="U214" i="34"/>
  <c r="J274" i="55"/>
  <c r="J273" i="55"/>
  <c r="J232" i="55"/>
  <c r="Q832" i="34"/>
  <c r="U780" i="34"/>
  <c r="O764" i="34"/>
  <c r="O777" i="34"/>
  <c r="O779" i="34"/>
  <c r="J162" i="55"/>
  <c r="J246" i="55"/>
  <c r="J183" i="55"/>
  <c r="J259" i="55"/>
  <c r="O523" i="34"/>
  <c r="Z523" i="34"/>
  <c r="U932" i="34"/>
  <c r="P932" i="34"/>
  <c r="Q932" i="34"/>
  <c r="A932" i="34"/>
  <c r="O932" i="34"/>
  <c r="U933" i="34"/>
  <c r="Z933" i="34"/>
  <c r="Q933" i="34"/>
  <c r="O933" i="34"/>
  <c r="P933" i="34"/>
  <c r="A933" i="34"/>
  <c r="Z920" i="34"/>
  <c r="O920" i="34"/>
  <c r="U920" i="34"/>
  <c r="A920" i="34"/>
  <c r="O169" i="34"/>
  <c r="Q169" i="34"/>
  <c r="A169" i="34"/>
  <c r="P169" i="34"/>
  <c r="Z169" i="34"/>
  <c r="U169" i="34"/>
  <c r="Z145" i="34"/>
  <c r="Q145" i="34"/>
  <c r="A145" i="34"/>
  <c r="U145" i="34"/>
  <c r="O145" i="34"/>
  <c r="P145" i="34"/>
  <c r="O151" i="34"/>
  <c r="Q151" i="34"/>
  <c r="A151" i="34"/>
  <c r="Z151" i="34"/>
  <c r="P151" i="34"/>
  <c r="U151" i="34"/>
  <c r="Z199" i="34"/>
  <c r="R199" i="34"/>
  <c r="O199" i="34"/>
  <c r="P199" i="34"/>
  <c r="Q199" i="34"/>
  <c r="S199" i="34"/>
  <c r="U199" i="34"/>
  <c r="T199" i="34"/>
  <c r="A199" i="34"/>
  <c r="Z218" i="34"/>
  <c r="T218" i="34"/>
  <c r="A218" i="34"/>
  <c r="P218" i="34"/>
  <c r="S218" i="34"/>
  <c r="O218" i="34"/>
  <c r="Q218" i="34"/>
  <c r="R218" i="34"/>
  <c r="U218" i="34"/>
  <c r="Z603" i="34"/>
  <c r="A603" i="34"/>
  <c r="P603" i="34"/>
  <c r="O603" i="34"/>
  <c r="Q603" i="34"/>
  <c r="Z618" i="34"/>
  <c r="O618" i="34"/>
  <c r="P618" i="34"/>
  <c r="Q618" i="34"/>
  <c r="A618" i="34"/>
  <c r="U618" i="34"/>
  <c r="Z619" i="34"/>
  <c r="P619" i="34"/>
  <c r="Q619" i="34"/>
  <c r="A619" i="34"/>
  <c r="U619" i="34"/>
  <c r="O619" i="34"/>
  <c r="Z596" i="34"/>
  <c r="O596" i="34"/>
  <c r="Q596" i="34"/>
  <c r="A596" i="34"/>
  <c r="J317" i="55"/>
  <c r="J292" i="55"/>
  <c r="J230" i="55"/>
  <c r="J153" i="55"/>
  <c r="J304" i="55"/>
  <c r="J228" i="55"/>
  <c r="J186" i="55"/>
  <c r="J216" i="55"/>
  <c r="J345" i="55"/>
  <c r="J289" i="55"/>
  <c r="J249" i="55"/>
  <c r="J179" i="55"/>
  <c r="J185" i="55"/>
  <c r="U776" i="34"/>
  <c r="P773" i="34"/>
  <c r="A773" i="34"/>
  <c r="P764" i="34"/>
  <c r="O760" i="34"/>
  <c r="J240" i="55"/>
  <c r="Z491" i="34"/>
  <c r="O491" i="34"/>
  <c r="P491" i="34"/>
  <c r="U494" i="34"/>
  <c r="Z494" i="34"/>
  <c r="O494" i="34"/>
  <c r="A919" i="34"/>
  <c r="Z919" i="34"/>
  <c r="O919" i="34"/>
  <c r="Q919" i="34"/>
  <c r="P919" i="34"/>
  <c r="U919" i="34"/>
  <c r="A927" i="34"/>
  <c r="Z927" i="34"/>
  <c r="P927" i="34"/>
  <c r="O927" i="34"/>
  <c r="U927" i="34"/>
  <c r="A143" i="34"/>
  <c r="O143" i="34"/>
  <c r="Q143" i="34"/>
  <c r="U143" i="34"/>
  <c r="P143" i="34"/>
  <c r="Z143" i="34"/>
  <c r="R200" i="34"/>
  <c r="T200" i="34"/>
  <c r="A200" i="34"/>
  <c r="P200" i="34"/>
  <c r="S200" i="34"/>
  <c r="O200" i="34"/>
  <c r="Q200" i="34"/>
  <c r="Z200" i="34"/>
  <c r="U200" i="34"/>
  <c r="Z607" i="34"/>
  <c r="Q607" i="34"/>
  <c r="U607" i="34"/>
  <c r="A607" i="34"/>
  <c r="P607" i="34"/>
  <c r="O607" i="34"/>
  <c r="P896" i="34"/>
  <c r="P891" i="34"/>
  <c r="Q893" i="34"/>
  <c r="Z934" i="34"/>
  <c r="Z882" i="34"/>
  <c r="Z907" i="34"/>
  <c r="P905" i="34"/>
  <c r="Q604" i="34"/>
  <c r="O604" i="34"/>
  <c r="A846" i="34"/>
  <c r="P894" i="34"/>
  <c r="U891" i="34"/>
  <c r="P899" i="34"/>
  <c r="U899" i="34"/>
  <c r="A904" i="34"/>
  <c r="O896" i="34"/>
  <c r="O898" i="34"/>
  <c r="P14" i="34"/>
  <c r="A14" i="34"/>
  <c r="Z14" i="34"/>
  <c r="I10" i="73"/>
  <c r="O14" i="34"/>
  <c r="H10" i="73"/>
  <c r="U14" i="34"/>
  <c r="U16" i="34"/>
  <c r="O16" i="34"/>
  <c r="Z16" i="34"/>
  <c r="A16" i="34"/>
  <c r="P16" i="34"/>
  <c r="Q16" i="34"/>
  <c r="U19" i="34"/>
  <c r="A19" i="34"/>
  <c r="P19" i="34"/>
  <c r="F349" i="55"/>
  <c r="J15" i="55"/>
  <c r="F41" i="15" a="1"/>
  <c r="F41" i="15" s="1"/>
  <c r="P1867" i="34"/>
  <c r="O1952" i="34"/>
  <c r="P1881" i="34"/>
  <c r="P1858" i="34"/>
  <c r="P1901" i="34"/>
  <c r="O1977" i="34"/>
  <c r="O1996" i="34"/>
  <c r="P2035" i="34"/>
  <c r="P2051" i="34"/>
  <c r="P2067" i="34"/>
  <c r="P2105" i="34"/>
  <c r="O2152" i="34"/>
  <c r="P2325" i="34"/>
  <c r="P2345" i="34"/>
  <c r="Z2390" i="34"/>
  <c r="P2331" i="34"/>
  <c r="Z2389" i="34"/>
  <c r="O1632" i="34"/>
  <c r="P1530" i="34"/>
  <c r="O1803" i="34"/>
  <c r="P1915" i="34"/>
  <c r="P1954" i="34"/>
  <c r="O1822" i="34"/>
  <c r="P1642" i="34"/>
  <c r="P1581" i="34"/>
  <c r="P1566" i="34"/>
  <c r="P1553" i="34"/>
  <c r="O1556" i="34"/>
  <c r="O1544" i="34"/>
  <c r="O1380" i="34"/>
  <c r="P1343" i="34"/>
  <c r="O1317" i="34"/>
  <c r="P1389" i="34"/>
  <c r="O1364" i="34"/>
  <c r="P1511" i="34"/>
  <c r="P1495" i="34"/>
  <c r="P1479" i="34"/>
  <c r="P1463" i="34"/>
  <c r="P1447" i="34"/>
  <c r="P1431" i="34"/>
  <c r="P1419" i="34"/>
  <c r="P1403" i="34"/>
  <c r="O1311" i="34"/>
  <c r="Z1205" i="34"/>
  <c r="O1164" i="34"/>
  <c r="P2314" i="34"/>
  <c r="O1313" i="34"/>
  <c r="Z1178" i="34"/>
  <c r="O241" i="34"/>
  <c r="Z1663" i="34"/>
  <c r="P2096" i="34"/>
  <c r="O1824" i="34"/>
  <c r="Z2397" i="34"/>
  <c r="Q100" i="34"/>
  <c r="Z1265" i="34"/>
  <c r="P1027" i="34"/>
  <c r="Q1057" i="34"/>
  <c r="A2501" i="34"/>
  <c r="O2413" i="34"/>
  <c r="P1147" i="34"/>
  <c r="O13" i="34"/>
  <c r="U747" i="34"/>
  <c r="O92" i="34"/>
  <c r="Q92" i="34"/>
  <c r="U628" i="34"/>
  <c r="Z628" i="34"/>
  <c r="U989" i="34"/>
  <c r="O989" i="34"/>
  <c r="Z2411" i="34"/>
  <c r="U2411" i="34"/>
  <c r="Z2510" i="34"/>
  <c r="O2510" i="34"/>
  <c r="P1219" i="34"/>
  <c r="U1219" i="34"/>
  <c r="O652" i="34"/>
  <c r="P652" i="34"/>
  <c r="J331" i="55"/>
  <c r="Q442" i="34"/>
  <c r="A442" i="34"/>
  <c r="P442" i="34"/>
  <c r="O442" i="34"/>
  <c r="U271" i="34"/>
  <c r="P271" i="34"/>
  <c r="Z433" i="34"/>
  <c r="O433" i="34"/>
  <c r="Z386" i="34"/>
  <c r="O386" i="34"/>
  <c r="L14" i="57"/>
  <c r="L15" i="57" s="1"/>
  <c r="A443" i="34"/>
  <c r="O443" i="34"/>
  <c r="U739" i="34"/>
  <c r="A739" i="34"/>
  <c r="O739" i="34"/>
  <c r="Z739" i="34"/>
  <c r="Q739" i="34"/>
  <c r="P739" i="34"/>
  <c r="O104" i="34"/>
  <c r="Q104" i="34"/>
  <c r="Q993" i="34"/>
  <c r="P993" i="34"/>
  <c r="O1063" i="34"/>
  <c r="P1063" i="34"/>
  <c r="U1983" i="34"/>
  <c r="Q1983" i="34"/>
  <c r="Z1023" i="34"/>
  <c r="Q1023" i="34"/>
  <c r="U1097" i="34"/>
  <c r="Z1097" i="34"/>
  <c r="Z1170" i="34"/>
  <c r="U1170" i="34"/>
  <c r="P1199" i="34"/>
  <c r="U1199" i="34"/>
  <c r="U1207" i="34"/>
  <c r="O1207" i="34"/>
  <c r="Q1211" i="34"/>
  <c r="U1211" i="34"/>
  <c r="P1215" i="34"/>
  <c r="Z1215" i="34"/>
  <c r="O1375" i="34"/>
  <c r="U1375" i="34"/>
  <c r="Z1401" i="34"/>
  <c r="P1401" i="34"/>
  <c r="A470" i="34"/>
  <c r="P470" i="34"/>
  <c r="Q470" i="34"/>
  <c r="P425" i="34"/>
  <c r="Q425" i="34"/>
  <c r="U425" i="34"/>
  <c r="P126" i="34"/>
  <c r="Q126" i="34"/>
  <c r="A126" i="34"/>
  <c r="O738" i="34"/>
  <c r="P738" i="34"/>
  <c r="A738" i="34"/>
  <c r="Q738" i="34"/>
  <c r="U738" i="34"/>
  <c r="Z738" i="34"/>
  <c r="A358" i="34"/>
  <c r="U388" i="34"/>
  <c r="O375" i="34"/>
  <c r="O463" i="34"/>
  <c r="U452" i="34"/>
  <c r="Q430" i="34"/>
  <c r="Q390" i="34"/>
  <c r="Q377" i="34"/>
  <c r="P382" i="34"/>
  <c r="Q358" i="34"/>
  <c r="P373" i="34"/>
  <c r="Q120" i="34"/>
  <c r="A120" i="34"/>
  <c r="J229" i="55"/>
  <c r="J35" i="55"/>
  <c r="A689" i="34"/>
  <c r="P689" i="34"/>
  <c r="U700" i="34"/>
  <c r="A700" i="34"/>
  <c r="O706" i="34"/>
  <c r="Z706" i="34"/>
  <c r="A706" i="34"/>
  <c r="P708" i="34"/>
  <c r="O713" i="34"/>
  <c r="Q713" i="34"/>
  <c r="U728" i="34"/>
  <c r="Z728" i="34"/>
  <c r="A728" i="34"/>
  <c r="O737" i="34"/>
  <c r="Q737" i="34"/>
  <c r="P792" i="34"/>
  <c r="P819" i="34"/>
  <c r="Z819" i="34"/>
  <c r="Q807" i="34"/>
  <c r="Z807" i="34"/>
  <c r="A807" i="34"/>
  <c r="O807" i="34"/>
  <c r="U807" i="34"/>
  <c r="P808" i="34"/>
  <c r="O808" i="34"/>
  <c r="Z812" i="34"/>
  <c r="P812" i="34"/>
  <c r="P813" i="34"/>
  <c r="A813" i="34"/>
  <c r="A814" i="34"/>
  <c r="Q814" i="34"/>
  <c r="A800" i="34"/>
  <c r="P800" i="34"/>
  <c r="Z765" i="34"/>
  <c r="O765" i="34"/>
  <c r="U769" i="34"/>
  <c r="Z769" i="34"/>
  <c r="P769" i="34"/>
  <c r="Q769" i="34"/>
  <c r="A769" i="34"/>
  <c r="O676" i="34"/>
  <c r="A676" i="34"/>
  <c r="Q676" i="34"/>
  <c r="P676" i="34"/>
  <c r="U712" i="34"/>
  <c r="Q712" i="34"/>
  <c r="A712" i="34"/>
  <c r="P720" i="34"/>
  <c r="Z720" i="34"/>
  <c r="O721" i="34"/>
  <c r="Q721" i="34"/>
  <c r="A723" i="34"/>
  <c r="P723" i="34"/>
  <c r="J323" i="55"/>
  <c r="Q765" i="34"/>
  <c r="O793" i="34"/>
  <c r="Z793" i="34"/>
  <c r="Q793" i="34"/>
  <c r="P793" i="34"/>
  <c r="U793" i="34"/>
  <c r="A793" i="34"/>
  <c r="O768" i="34"/>
  <c r="A768" i="34"/>
  <c r="Q768" i="34"/>
  <c r="A390" i="34"/>
  <c r="A463" i="34"/>
  <c r="P455" i="34"/>
  <c r="O430" i="34"/>
  <c r="O467" i="34"/>
  <c r="P390" i="34"/>
  <c r="P377" i="34"/>
  <c r="Z367" i="34"/>
  <c r="Z369" i="34"/>
  <c r="O466" i="34"/>
  <c r="U391" i="34"/>
  <c r="U381" i="34"/>
  <c r="Z437" i="34"/>
  <c r="O472" i="34"/>
  <c r="Z376" i="34"/>
  <c r="A376" i="34"/>
  <c r="Q121" i="34"/>
  <c r="Q123" i="34"/>
  <c r="Q124" i="34"/>
  <c r="O133" i="34"/>
  <c r="A133" i="34"/>
  <c r="J138" i="55"/>
  <c r="O684" i="34"/>
  <c r="Z684" i="34"/>
  <c r="U684" i="34"/>
  <c r="O692" i="34"/>
  <c r="P692" i="34"/>
  <c r="Z694" i="34"/>
  <c r="O694" i="34"/>
  <c r="U694" i="34"/>
  <c r="O726" i="34"/>
  <c r="Z726" i="34"/>
  <c r="O730" i="34"/>
  <c r="Z730" i="34"/>
  <c r="A730" i="34"/>
  <c r="Z731" i="34"/>
  <c r="O731" i="34"/>
  <c r="U732" i="34"/>
  <c r="Z732" i="34"/>
  <c r="Z735" i="34"/>
  <c r="O735" i="34"/>
  <c r="J307" i="55"/>
  <c r="A821" i="34"/>
  <c r="Q821" i="34"/>
  <c r="Z805" i="34"/>
  <c r="P805" i="34"/>
  <c r="Z792" i="34"/>
  <c r="O792" i="34"/>
  <c r="O767" i="34"/>
  <c r="Q767" i="34"/>
  <c r="A767" i="34"/>
  <c r="P767" i="34"/>
  <c r="J305" i="55"/>
  <c r="A460" i="34"/>
  <c r="A367" i="34"/>
  <c r="A430" i="34"/>
  <c r="Q384" i="34"/>
  <c r="Q361" i="34"/>
  <c r="U435" i="34"/>
  <c r="O422" i="34"/>
  <c r="O389" i="34"/>
  <c r="Q371" i="34"/>
  <c r="Z475" i="34"/>
  <c r="P479" i="34"/>
  <c r="Z137" i="34"/>
  <c r="J163" i="55"/>
  <c r="J59" i="55"/>
  <c r="J293" i="55"/>
  <c r="U740" i="34"/>
  <c r="A740" i="34"/>
  <c r="A681" i="34"/>
  <c r="P681" i="34"/>
  <c r="Z682" i="34"/>
  <c r="A683" i="34"/>
  <c r="U683" i="34"/>
  <c r="O683" i="34"/>
  <c r="O710" i="34"/>
  <c r="Z710" i="34"/>
  <c r="J184" i="55"/>
  <c r="J281" i="55"/>
  <c r="J225" i="55"/>
  <c r="J310" i="55"/>
  <c r="P807" i="34"/>
  <c r="Z767" i="34"/>
  <c r="U877" i="34"/>
  <c r="Z877" i="34"/>
  <c r="Q877" i="34"/>
  <c r="P877" i="34"/>
  <c r="O825" i="34"/>
  <c r="A825" i="34"/>
  <c r="Z827" i="34"/>
  <c r="A827" i="34"/>
  <c r="U827" i="34"/>
  <c r="O827" i="34"/>
  <c r="P827" i="34"/>
  <c r="Q827" i="34"/>
  <c r="A828" i="34"/>
  <c r="Z828" i="34"/>
  <c r="O828" i="34"/>
  <c r="P828" i="34"/>
  <c r="Q828" i="34"/>
  <c r="A820" i="34"/>
  <c r="Q820" i="34"/>
  <c r="Z788" i="34"/>
  <c r="P788" i="34"/>
  <c r="Z766" i="34"/>
  <c r="O766" i="34"/>
  <c r="Q766" i="34"/>
  <c r="A766" i="34"/>
  <c r="P766" i="34"/>
  <c r="U766" i="34"/>
  <c r="J265" i="55"/>
  <c r="J340" i="55"/>
  <c r="Q773" i="34"/>
  <c r="U757" i="34"/>
  <c r="A756" i="34"/>
  <c r="U797" i="34"/>
  <c r="O797" i="34"/>
  <c r="Q797" i="34"/>
  <c r="Z798" i="34"/>
  <c r="A798" i="34"/>
  <c r="O789" i="34"/>
  <c r="A789" i="34"/>
  <c r="Q789" i="34"/>
  <c r="J152" i="55"/>
  <c r="J165" i="55"/>
  <c r="A402" i="34"/>
  <c r="Q402" i="34"/>
  <c r="U402" i="34"/>
  <c r="P402" i="34"/>
  <c r="Z402" i="34"/>
  <c r="O402" i="34"/>
  <c r="U403" i="34"/>
  <c r="Q403" i="34"/>
  <c r="A403" i="34"/>
  <c r="P403" i="34"/>
  <c r="Z403" i="34"/>
  <c r="O403" i="34"/>
  <c r="Q411" i="34"/>
  <c r="A411" i="34"/>
  <c r="U411" i="34"/>
  <c r="Z411" i="34"/>
  <c r="O411" i="34"/>
  <c r="P411" i="34"/>
  <c r="O802" i="34"/>
  <c r="A802" i="34"/>
  <c r="U779" i="34"/>
  <c r="A779" i="34"/>
  <c r="P779" i="34"/>
  <c r="Q779" i="34"/>
  <c r="U773" i="34"/>
  <c r="O773" i="34"/>
  <c r="Q761" i="34"/>
  <c r="A761" i="34"/>
  <c r="J219" i="55"/>
  <c r="J175" i="55"/>
  <c r="J271" i="55"/>
  <c r="J325" i="55"/>
  <c r="J330" i="55"/>
  <c r="J197" i="55"/>
  <c r="J267" i="55"/>
  <c r="J207" i="55"/>
  <c r="J270" i="55"/>
  <c r="J253" i="55"/>
  <c r="J210" i="55"/>
  <c r="J241" i="55"/>
  <c r="J258" i="55"/>
  <c r="J279" i="55"/>
  <c r="J243" i="55"/>
  <c r="J263" i="55"/>
  <c r="J257" i="55"/>
  <c r="J194" i="55"/>
  <c r="J196" i="55"/>
  <c r="J150" i="55"/>
  <c r="J55" i="55"/>
  <c r="J235" i="55"/>
  <c r="Q802" i="34"/>
  <c r="A832" i="34"/>
  <c r="P832" i="34"/>
  <c r="J226" i="55"/>
  <c r="Q406" i="34"/>
  <c r="A406" i="34"/>
  <c r="U406" i="34"/>
  <c r="P406" i="34"/>
  <c r="Z406" i="34"/>
  <c r="O406" i="34"/>
  <c r="P396" i="34"/>
  <c r="Z396" i="34"/>
  <c r="A396" i="34"/>
  <c r="Q396" i="34"/>
  <c r="O396" i="34"/>
  <c r="U396" i="34"/>
  <c r="J295" i="55"/>
  <c r="J302" i="55"/>
  <c r="J97" i="55"/>
  <c r="J347" i="55"/>
  <c r="J242" i="55"/>
  <c r="J264" i="55"/>
  <c r="J157" i="55"/>
  <c r="J256" i="55"/>
  <c r="Z419" i="34"/>
  <c r="O419" i="34"/>
  <c r="P419" i="34"/>
  <c r="Q419" i="34"/>
  <c r="A419" i="34"/>
  <c r="U419" i="34"/>
  <c r="J168" i="55"/>
  <c r="J223" i="55"/>
  <c r="O447" i="34"/>
  <c r="A304" i="34"/>
  <c r="Q304" i="34"/>
  <c r="P304" i="34"/>
  <c r="U307" i="34"/>
  <c r="Q307" i="34"/>
  <c r="A307" i="34"/>
  <c r="Z307" i="34"/>
  <c r="P307" i="34"/>
  <c r="U310" i="34"/>
  <c r="P310" i="34"/>
  <c r="Z310" i="34"/>
  <c r="A302" i="34"/>
  <c r="Q302" i="34"/>
  <c r="P302" i="34"/>
  <c r="Z302" i="34"/>
  <c r="O302" i="34"/>
  <c r="U302" i="34"/>
  <c r="P485" i="34"/>
  <c r="O485" i="34"/>
  <c r="U485" i="34"/>
  <c r="Q485" i="34"/>
  <c r="Z870" i="34"/>
  <c r="O870" i="34"/>
  <c r="Q870" i="34"/>
  <c r="A870" i="34"/>
  <c r="P870" i="34"/>
  <c r="Q874" i="34"/>
  <c r="P874" i="34"/>
  <c r="O874" i="34"/>
  <c r="Z874" i="34"/>
  <c r="A874" i="34"/>
  <c r="U874" i="34"/>
  <c r="O593" i="34"/>
  <c r="Q593" i="34"/>
  <c r="U593" i="34"/>
  <c r="Z593" i="34"/>
  <c r="P593" i="34"/>
  <c r="A593" i="34"/>
  <c r="Z568" i="34"/>
  <c r="O568" i="34"/>
  <c r="U568" i="34"/>
  <c r="Q568" i="34"/>
  <c r="A568" i="34"/>
  <c r="P568" i="34"/>
  <c r="O549" i="34"/>
  <c r="Q549" i="34"/>
  <c r="P549" i="34"/>
  <c r="U549" i="34"/>
  <c r="A549" i="34"/>
  <c r="Z549" i="34"/>
  <c r="A520" i="34"/>
  <c r="P520" i="34"/>
  <c r="Z520" i="34"/>
  <c r="O520" i="34"/>
  <c r="U520" i="34"/>
  <c r="Q520" i="34"/>
  <c r="Z516" i="34"/>
  <c r="P516" i="34"/>
  <c r="U516" i="34"/>
  <c r="O516" i="34"/>
  <c r="Q516" i="34"/>
  <c r="A516" i="34"/>
  <c r="Q890" i="34"/>
  <c r="U890" i="34"/>
  <c r="P890" i="34"/>
  <c r="A890" i="34"/>
  <c r="P902" i="34"/>
  <c r="U902" i="34"/>
  <c r="A902" i="34"/>
  <c r="J283" i="55"/>
  <c r="J338" i="55"/>
  <c r="J238" i="55"/>
  <c r="J220" i="55"/>
  <c r="J164" i="55"/>
  <c r="J248" i="55"/>
  <c r="J300" i="55"/>
  <c r="J282" i="55"/>
  <c r="J202" i="55"/>
  <c r="J205" i="55"/>
  <c r="J318" i="55"/>
  <c r="J275" i="55"/>
  <c r="J309" i="55"/>
  <c r="J251" i="55"/>
  <c r="J52" i="55"/>
  <c r="J172" i="55"/>
  <c r="U445" i="34"/>
  <c r="A344" i="34"/>
  <c r="Q344" i="34"/>
  <c r="Z344" i="34"/>
  <c r="Z287" i="34"/>
  <c r="P287" i="34"/>
  <c r="Q287" i="34"/>
  <c r="O287" i="34"/>
  <c r="U287" i="34"/>
  <c r="A287" i="34"/>
  <c r="P289" i="34"/>
  <c r="Q289" i="34"/>
  <c r="A289" i="34"/>
  <c r="A848" i="34"/>
  <c r="Z848" i="34"/>
  <c r="O848" i="34"/>
  <c r="U848" i="34"/>
  <c r="P848" i="34"/>
  <c r="O869" i="34"/>
  <c r="Z869" i="34"/>
  <c r="P869" i="34"/>
  <c r="Q869" i="34"/>
  <c r="A869" i="34"/>
  <c r="U869" i="34"/>
  <c r="Z873" i="34"/>
  <c r="P873" i="34"/>
  <c r="A873" i="34"/>
  <c r="U873" i="34"/>
  <c r="Q873" i="34"/>
  <c r="Z837" i="34"/>
  <c r="U837" i="34"/>
  <c r="A837" i="34"/>
  <c r="P837" i="34"/>
  <c r="Q837" i="34"/>
  <c r="Q586" i="34"/>
  <c r="A586" i="34"/>
  <c r="P586" i="34"/>
  <c r="Z586" i="34"/>
  <c r="O586" i="34"/>
  <c r="U586" i="34"/>
  <c r="Z500" i="34"/>
  <c r="O500" i="34"/>
  <c r="U500" i="34"/>
  <c r="Q500" i="34"/>
  <c r="A500" i="34"/>
  <c r="P500" i="34"/>
  <c r="J158" i="55"/>
  <c r="P445" i="34"/>
  <c r="A445" i="34"/>
  <c r="Z351" i="34"/>
  <c r="O351" i="34"/>
  <c r="Q332" i="34"/>
  <c r="U332" i="34"/>
  <c r="P332" i="34"/>
  <c r="A332" i="34"/>
  <c r="O332" i="34"/>
  <c r="Z332" i="34"/>
  <c r="Q315" i="34"/>
  <c r="P315" i="34"/>
  <c r="O315" i="34"/>
  <c r="Z315" i="34"/>
  <c r="A315" i="34"/>
  <c r="U315" i="34"/>
  <c r="A296" i="34"/>
  <c r="Q296" i="34"/>
  <c r="O296" i="34"/>
  <c r="O847" i="34"/>
  <c r="Q847" i="34"/>
  <c r="P847" i="34"/>
  <c r="Z847" i="34"/>
  <c r="Q872" i="34"/>
  <c r="O872" i="34"/>
  <c r="Z872" i="34"/>
  <c r="A872" i="34"/>
  <c r="U872" i="34"/>
  <c r="P872" i="34"/>
  <c r="O562" i="34"/>
  <c r="Q562" i="34"/>
  <c r="A562" i="34"/>
  <c r="Z562" i="34"/>
  <c r="P562" i="34"/>
  <c r="U562" i="34"/>
  <c r="U525" i="34"/>
  <c r="A525" i="34"/>
  <c r="Q525" i="34"/>
  <c r="P525" i="34"/>
  <c r="Z525" i="34"/>
  <c r="O525" i="34"/>
  <c r="Q528" i="34"/>
  <c r="A528" i="34"/>
  <c r="P528" i="34"/>
  <c r="Z528" i="34"/>
  <c r="O528" i="34"/>
  <c r="U528" i="34"/>
  <c r="Q504" i="34"/>
  <c r="A504" i="34"/>
  <c r="P504" i="34"/>
  <c r="Z504" i="34"/>
  <c r="O504" i="34"/>
  <c r="U504" i="34"/>
  <c r="A842" i="34"/>
  <c r="O842" i="34"/>
  <c r="Q842" i="34"/>
  <c r="Z844" i="34"/>
  <c r="P844" i="34"/>
  <c r="A844" i="34"/>
  <c r="Q844" i="34"/>
  <c r="P883" i="34"/>
  <c r="Q883" i="34"/>
  <c r="A883" i="34"/>
  <c r="U883" i="34"/>
  <c r="O883" i="34"/>
  <c r="U884" i="34"/>
  <c r="Z884" i="34"/>
  <c r="Q884" i="34"/>
  <c r="O884" i="34"/>
  <c r="P884" i="34"/>
  <c r="A884" i="34"/>
  <c r="J173" i="55"/>
  <c r="J290" i="55"/>
  <c r="J343" i="55"/>
  <c r="J250" i="55"/>
  <c r="J341" i="55"/>
  <c r="J247" i="55"/>
  <c r="J286" i="55"/>
  <c r="J297" i="55"/>
  <c r="J272" i="55"/>
  <c r="J268" i="55"/>
  <c r="J332" i="55"/>
  <c r="J166" i="55"/>
  <c r="J315" i="55"/>
  <c r="A347" i="34"/>
  <c r="Z347" i="34"/>
  <c r="Z843" i="34"/>
  <c r="A843" i="34"/>
  <c r="U843" i="34"/>
  <c r="Z871" i="34"/>
  <c r="A871" i="34"/>
  <c r="U871" i="34"/>
  <c r="Q871" i="34"/>
  <c r="P871" i="34"/>
  <c r="Z580" i="34"/>
  <c r="P580" i="34"/>
  <c r="U580" i="34"/>
  <c r="O580" i="34"/>
  <c r="Q580" i="34"/>
  <c r="A580" i="34"/>
  <c r="U574" i="34"/>
  <c r="Q574" i="34"/>
  <c r="A574" i="34"/>
  <c r="P574" i="34"/>
  <c r="Z574" i="34"/>
  <c r="O574" i="34"/>
  <c r="O557" i="34"/>
  <c r="P557" i="34"/>
  <c r="U557" i="34"/>
  <c r="A557" i="34"/>
  <c r="Z557" i="34"/>
  <c r="Q557" i="34"/>
  <c r="Z548" i="34"/>
  <c r="O548" i="34"/>
  <c r="U548" i="34"/>
  <c r="Q548" i="34"/>
  <c r="A548" i="34"/>
  <c r="P548" i="34"/>
  <c r="Z511" i="34"/>
  <c r="O511" i="34"/>
  <c r="U511" i="34"/>
  <c r="A511" i="34"/>
  <c r="Q511" i="34"/>
  <c r="P511" i="34"/>
  <c r="Z508" i="34"/>
  <c r="O508" i="34"/>
  <c r="U508" i="34"/>
  <c r="Q508" i="34"/>
  <c r="A508" i="34"/>
  <c r="P508" i="34"/>
  <c r="Q903" i="34"/>
  <c r="U903" i="34"/>
  <c r="P903" i="34"/>
  <c r="A903" i="34"/>
  <c r="U846" i="34"/>
  <c r="U168" i="34"/>
  <c r="Z168" i="34"/>
  <c r="A168" i="34"/>
  <c r="O168" i="34"/>
  <c r="P168" i="34"/>
  <c r="Q168" i="34"/>
  <c r="T239" i="34"/>
  <c r="P239" i="34"/>
  <c r="U239" i="34"/>
  <c r="S239" i="34"/>
  <c r="A239" i="34"/>
  <c r="Z239" i="34"/>
  <c r="O239" i="34"/>
  <c r="R239" i="34"/>
  <c r="Q239" i="34"/>
  <c r="R204" i="34"/>
  <c r="Q204" i="34"/>
  <c r="T204" i="34"/>
  <c r="P204" i="34"/>
  <c r="U204" i="34"/>
  <c r="S204" i="34"/>
  <c r="A204" i="34"/>
  <c r="Z204" i="34"/>
  <c r="O204" i="34"/>
  <c r="Z605" i="34"/>
  <c r="P605" i="34"/>
  <c r="A605" i="34"/>
  <c r="Q605" i="34"/>
  <c r="U605" i="34"/>
  <c r="Z606" i="34"/>
  <c r="Q606" i="34"/>
  <c r="P606" i="34"/>
  <c r="U606" i="34"/>
  <c r="A606" i="34"/>
  <c r="O606" i="34"/>
  <c r="Z617" i="34"/>
  <c r="U617" i="34"/>
  <c r="A617" i="34"/>
  <c r="P617" i="34"/>
  <c r="O617" i="34"/>
  <c r="Q617" i="34"/>
  <c r="U896" i="34"/>
  <c r="A894" i="34"/>
  <c r="A891" i="34"/>
  <c r="Z896" i="34"/>
  <c r="A906" i="34"/>
  <c r="A899" i="34"/>
  <c r="O899" i="34"/>
  <c r="U898" i="34"/>
  <c r="Q147" i="34"/>
  <c r="Z147" i="34"/>
  <c r="A147" i="34"/>
  <c r="U147" i="34"/>
  <c r="O147" i="34"/>
  <c r="P147" i="34"/>
  <c r="Z175" i="34"/>
  <c r="S175" i="34"/>
  <c r="T175" i="34"/>
  <c r="P175" i="34"/>
  <c r="R175" i="34"/>
  <c r="Q175" i="34"/>
  <c r="A175" i="34"/>
  <c r="U175" i="34"/>
  <c r="O175" i="34"/>
  <c r="Z187" i="34"/>
  <c r="S187" i="34"/>
  <c r="A187" i="34"/>
  <c r="R187" i="34"/>
  <c r="O187" i="34"/>
  <c r="Q187" i="34"/>
  <c r="T187" i="34"/>
  <c r="P187" i="34"/>
  <c r="U187" i="34"/>
  <c r="O189" i="34"/>
  <c r="R189" i="34"/>
  <c r="U189" i="34"/>
  <c r="A189" i="34"/>
  <c r="P189" i="34"/>
  <c r="Z189" i="34"/>
  <c r="S189" i="34"/>
  <c r="T189" i="34"/>
  <c r="Q189" i="34"/>
  <c r="T205" i="34"/>
  <c r="A205" i="34"/>
  <c r="S205" i="34"/>
  <c r="O205" i="34"/>
  <c r="R205" i="34"/>
  <c r="P205" i="34"/>
  <c r="Q205" i="34"/>
  <c r="Z205" i="34"/>
  <c r="U205" i="34"/>
  <c r="Z209" i="34"/>
  <c r="R209" i="34"/>
  <c r="A209" i="34"/>
  <c r="P209" i="34"/>
  <c r="S209" i="34"/>
  <c r="O209" i="34"/>
  <c r="T209" i="34"/>
  <c r="Q209" i="34"/>
  <c r="U209" i="34"/>
  <c r="A595" i="34"/>
  <c r="P595" i="34"/>
  <c r="Q595" i="34"/>
  <c r="O595" i="34"/>
  <c r="U595" i="34"/>
  <c r="Z595" i="34"/>
  <c r="O323" i="34"/>
  <c r="Z858" i="34"/>
  <c r="A858" i="34"/>
  <c r="O858" i="34"/>
  <c r="O193" i="34"/>
  <c r="Q193" i="34"/>
  <c r="T193" i="34"/>
  <c r="U193" i="34"/>
  <c r="P193" i="34"/>
  <c r="Z193" i="34"/>
  <c r="S193" i="34"/>
  <c r="R193" i="34"/>
  <c r="A193" i="34"/>
  <c r="Z221" i="34"/>
  <c r="S221" i="34"/>
  <c r="O221" i="34"/>
  <c r="Q221" i="34"/>
  <c r="P221" i="34"/>
  <c r="U221" i="34"/>
  <c r="T221" i="34"/>
  <c r="R221" i="34"/>
  <c r="A221" i="34"/>
  <c r="O223" i="34"/>
  <c r="S223" i="34"/>
  <c r="T223" i="34"/>
  <c r="Q223" i="34"/>
  <c r="U223" i="34"/>
  <c r="A223" i="34"/>
  <c r="R223" i="34"/>
  <c r="P223" i="34"/>
  <c r="Z223" i="34"/>
  <c r="Z206" i="34"/>
  <c r="Q206" i="34"/>
  <c r="T206" i="34"/>
  <c r="U206" i="34"/>
  <c r="S206" i="34"/>
  <c r="A206" i="34"/>
  <c r="R206" i="34"/>
  <c r="O206" i="34"/>
  <c r="P206" i="34"/>
  <c r="Z210" i="34"/>
  <c r="Q210" i="34"/>
  <c r="T210" i="34"/>
  <c r="P210" i="34"/>
  <c r="U210" i="34"/>
  <c r="S210" i="34"/>
  <c r="A210" i="34"/>
  <c r="R210" i="34"/>
  <c r="O210" i="34"/>
  <c r="Z611" i="34"/>
  <c r="U611" i="34"/>
  <c r="A611" i="34"/>
  <c r="P611" i="34"/>
  <c r="O611" i="34"/>
  <c r="Q611" i="34"/>
  <c r="Z612" i="34"/>
  <c r="O612" i="34"/>
  <c r="Q612" i="34"/>
  <c r="P612" i="34"/>
  <c r="U612" i="34"/>
  <c r="A612" i="34"/>
  <c r="Z620" i="34"/>
  <c r="P620" i="34"/>
  <c r="U620" i="34"/>
  <c r="A620" i="34"/>
  <c r="O620" i="34"/>
  <c r="Q620" i="34"/>
  <c r="P613" i="34"/>
  <c r="Z613" i="34"/>
  <c r="Q613" i="34"/>
  <c r="U613" i="34"/>
  <c r="O613" i="34"/>
  <c r="A613" i="34"/>
  <c r="A173" i="34"/>
  <c r="P173" i="34"/>
  <c r="Z173" i="34"/>
  <c r="U173" i="34"/>
  <c r="O173" i="34"/>
  <c r="Q173" i="34"/>
  <c r="O162" i="34"/>
  <c r="Q162" i="34"/>
  <c r="A162" i="34"/>
  <c r="P162" i="34"/>
  <c r="Z162" i="34"/>
  <c r="U162" i="34"/>
  <c r="Z164" i="34"/>
  <c r="A164" i="34"/>
  <c r="P164" i="34"/>
  <c r="Q164" i="34"/>
  <c r="O164" i="34"/>
  <c r="U164" i="34"/>
  <c r="O155" i="34"/>
  <c r="Q155" i="34"/>
  <c r="A155" i="34"/>
  <c r="Z155" i="34"/>
  <c r="P155" i="34"/>
  <c r="U155" i="34"/>
  <c r="O179" i="34"/>
  <c r="Q179" i="34"/>
  <c r="T179" i="34"/>
  <c r="P179" i="34"/>
  <c r="U179" i="34"/>
  <c r="Z179" i="34"/>
  <c r="S179" i="34"/>
  <c r="R179" i="34"/>
  <c r="A179" i="34"/>
  <c r="O181" i="34"/>
  <c r="Q181" i="34"/>
  <c r="S181" i="34"/>
  <c r="R181" i="34"/>
  <c r="U181" i="34"/>
  <c r="A181" i="34"/>
  <c r="T181" i="34"/>
  <c r="P181" i="34"/>
  <c r="Z181" i="34"/>
  <c r="O227" i="34"/>
  <c r="S227" i="34"/>
  <c r="P227" i="34"/>
  <c r="Z227" i="34"/>
  <c r="R227" i="34"/>
  <c r="A227" i="34"/>
  <c r="T227" i="34"/>
  <c r="Q227" i="34"/>
  <c r="U227" i="34"/>
  <c r="Z229" i="34"/>
  <c r="S229" i="34"/>
  <c r="T229" i="34"/>
  <c r="A229" i="34"/>
  <c r="O229" i="34"/>
  <c r="Q229" i="34"/>
  <c r="R229" i="34"/>
  <c r="P229" i="34"/>
  <c r="U229" i="34"/>
  <c r="O231" i="34"/>
  <c r="T231" i="34"/>
  <c r="U231" i="34"/>
  <c r="A231" i="34"/>
  <c r="R231" i="34"/>
  <c r="P231" i="34"/>
  <c r="Z231" i="34"/>
  <c r="S231" i="34"/>
  <c r="Q231" i="34"/>
  <c r="Z203" i="34"/>
  <c r="R203" i="34"/>
  <c r="A203" i="34"/>
  <c r="P203" i="34"/>
  <c r="S203" i="34"/>
  <c r="O203" i="34"/>
  <c r="Q203" i="34"/>
  <c r="T203" i="34"/>
  <c r="U203" i="34"/>
  <c r="R217" i="34"/>
  <c r="A217" i="34"/>
  <c r="P217" i="34"/>
  <c r="Z217" i="34"/>
  <c r="O217" i="34"/>
  <c r="T217" i="34"/>
  <c r="Q217" i="34"/>
  <c r="S217" i="34"/>
  <c r="U217" i="34"/>
  <c r="I43" i="71"/>
  <c r="I50" i="71"/>
  <c r="I46" i="71"/>
  <c r="I44" i="71"/>
  <c r="E104" i="14"/>
  <c r="I17" i="78"/>
  <c r="J26" i="57"/>
  <c r="G26" i="78"/>
  <c r="H27" i="78" s="1"/>
  <c r="Q17" i="34"/>
  <c r="A17" i="34"/>
  <c r="U17" i="34"/>
  <c r="O17" i="34"/>
  <c r="Z17" i="34"/>
  <c r="P17" i="34"/>
  <c r="U20" i="34"/>
  <c r="A20" i="34"/>
  <c r="O20" i="34"/>
  <c r="Z20" i="34"/>
  <c r="P20" i="34"/>
  <c r="Q20" i="34"/>
  <c r="U22" i="34"/>
  <c r="O22" i="34"/>
  <c r="Z22" i="34"/>
  <c r="P22" i="34"/>
  <c r="Q22" i="34"/>
  <c r="A22" i="34"/>
  <c r="Q12" i="34"/>
  <c r="U12" i="34"/>
  <c r="O12" i="34"/>
  <c r="Z12" i="34"/>
  <c r="P12" i="34"/>
  <c r="J91" i="55"/>
  <c r="H349" i="55"/>
  <c r="P15" i="34"/>
  <c r="Q15" i="34"/>
  <c r="U15" i="34"/>
  <c r="O15" i="34"/>
  <c r="Z15" i="34"/>
  <c r="A15" i="34"/>
  <c r="Q747" i="34"/>
  <c r="P747" i="34"/>
  <c r="O440" i="34"/>
  <c r="Z440" i="34"/>
  <c r="P440" i="34"/>
  <c r="A440" i="34"/>
  <c r="Q440" i="34"/>
  <c r="U440" i="34"/>
  <c r="P360" i="34"/>
  <c r="Q360" i="34"/>
  <c r="Z360" i="34"/>
  <c r="O360" i="34"/>
  <c r="A360" i="34"/>
  <c r="U360" i="34"/>
  <c r="O387" i="34"/>
  <c r="Q387" i="34"/>
  <c r="P387" i="34"/>
  <c r="A387" i="34"/>
  <c r="Z387" i="34"/>
  <c r="U387" i="34"/>
  <c r="P1152" i="34"/>
  <c r="O1152" i="34"/>
  <c r="O2420" i="34"/>
  <c r="P2420" i="34"/>
  <c r="Q656" i="34"/>
  <c r="O656" i="34"/>
  <c r="Q2482" i="34"/>
  <c r="P2482" i="34"/>
  <c r="O19" i="34"/>
  <c r="Z19" i="34"/>
  <c r="O1274" i="34"/>
  <c r="Z1274" i="34"/>
  <c r="Q2132" i="34"/>
  <c r="O2132" i="34"/>
  <c r="P1162" i="34"/>
  <c r="O1162" i="34"/>
  <c r="O1203" i="34"/>
  <c r="Z1203" i="34"/>
  <c r="Q1371" i="34"/>
  <c r="P1371" i="34"/>
  <c r="Q1409" i="34"/>
  <c r="P1409" i="34"/>
  <c r="Q1425" i="34"/>
  <c r="P1425" i="34"/>
  <c r="Q1441" i="34"/>
  <c r="P1441" i="34"/>
  <c r="Q1457" i="34"/>
  <c r="P1457" i="34"/>
  <c r="Q1473" i="34"/>
  <c r="P1473" i="34"/>
  <c r="Q1489" i="34"/>
  <c r="P1489" i="34"/>
  <c r="Q1505" i="34"/>
  <c r="P1505" i="34"/>
  <c r="Q2290" i="34"/>
  <c r="P2290" i="34"/>
  <c r="Q1366" i="34"/>
  <c r="P1366" i="34"/>
  <c r="P1319" i="34"/>
  <c r="O1319" i="34"/>
  <c r="Q1346" i="34"/>
  <c r="P1346" i="34"/>
  <c r="Q1382" i="34"/>
  <c r="P1382" i="34"/>
  <c r="Q1615" i="34"/>
  <c r="P1615" i="34"/>
  <c r="Q1582" i="34"/>
  <c r="P1582" i="34"/>
  <c r="Q1555" i="34"/>
  <c r="P1555" i="34"/>
  <c r="Q1614" i="34"/>
  <c r="P1614" i="34"/>
  <c r="Q1572" i="34"/>
  <c r="O1572" i="34"/>
  <c r="Q1538" i="34"/>
  <c r="P1538" i="34"/>
  <c r="P1820" i="34"/>
  <c r="O1820" i="34"/>
  <c r="Q1910" i="34"/>
  <c r="P1910" i="34"/>
  <c r="Q1851" i="34"/>
  <c r="P1851" i="34"/>
  <c r="P1810" i="34"/>
  <c r="O1810" i="34"/>
  <c r="Q1395" i="34"/>
  <c r="P1395" i="34"/>
  <c r="Q1391" i="34"/>
  <c r="P1391" i="34"/>
  <c r="O2392" i="34"/>
  <c r="Z2392" i="34"/>
  <c r="Q2335" i="34"/>
  <c r="P2335" i="34"/>
  <c r="O2382" i="34"/>
  <c r="Z2382" i="34"/>
  <c r="Q2360" i="34"/>
  <c r="O2360" i="34"/>
  <c r="Q2322" i="34"/>
  <c r="P2322" i="34"/>
  <c r="Q2150" i="34"/>
  <c r="P2150" i="34"/>
  <c r="Q2102" i="34"/>
  <c r="P2102" i="34"/>
  <c r="Q2065" i="34"/>
  <c r="P2065" i="34"/>
  <c r="Q2049" i="34"/>
  <c r="P2049" i="34"/>
  <c r="Q2033" i="34"/>
  <c r="P2033" i="34"/>
  <c r="Q1994" i="34"/>
  <c r="P1994" i="34"/>
  <c r="Q1890" i="34"/>
  <c r="P1890" i="34"/>
  <c r="Q1931" i="34"/>
  <c r="P1931" i="34"/>
  <c r="Q1914" i="34"/>
  <c r="P1914" i="34"/>
  <c r="Q1880" i="34"/>
  <c r="O1880" i="34"/>
  <c r="Q1878" i="34"/>
  <c r="P1878" i="34"/>
  <c r="P354" i="34"/>
  <c r="Q354" i="34"/>
  <c r="Z354" i="34"/>
  <c r="O354" i="34"/>
  <c r="A354" i="34"/>
  <c r="U354" i="34"/>
  <c r="O379" i="34"/>
  <c r="A379" i="34"/>
  <c r="Q379" i="34"/>
  <c r="P379" i="34"/>
  <c r="Z379" i="34"/>
  <c r="U379" i="34"/>
  <c r="Z73" i="34"/>
  <c r="P2038" i="34"/>
  <c r="P2070" i="34"/>
  <c r="O2110" i="34"/>
  <c r="O2324" i="34"/>
  <c r="O2330" i="34"/>
  <c r="P2374" i="34"/>
  <c r="U2396" i="34"/>
  <c r="O1396" i="34"/>
  <c r="P1917" i="34"/>
  <c r="Z1816" i="34"/>
  <c r="O1540" i="34"/>
  <c r="P1564" i="34"/>
  <c r="O1576" i="34"/>
  <c r="O1593" i="34"/>
  <c r="O1376" i="34"/>
  <c r="O1318" i="34"/>
  <c r="P2098" i="34"/>
  <c r="O1496" i="34"/>
  <c r="O1468" i="34"/>
  <c r="O1432" i="34"/>
  <c r="O1412" i="34"/>
  <c r="Z1206" i="34"/>
  <c r="P1096" i="34"/>
  <c r="O2475" i="34"/>
  <c r="P2501" i="34"/>
  <c r="Z2318" i="34"/>
  <c r="Z2322" i="34"/>
  <c r="Z2346" i="34"/>
  <c r="U2354" i="34"/>
  <c r="U2342" i="34"/>
  <c r="U2360" i="34"/>
  <c r="Q2347" i="34"/>
  <c r="O2377" i="34"/>
  <c r="O2385" i="34"/>
  <c r="P2365" i="34"/>
  <c r="Z2383" i="34"/>
  <c r="O2356" i="34"/>
  <c r="O2335" i="34"/>
  <c r="P2368" i="34"/>
  <c r="U2394" i="34"/>
  <c r="Z2357" i="34"/>
  <c r="Q2392" i="34"/>
  <c r="Q2386" i="34"/>
  <c r="U2327" i="34"/>
  <c r="Q1334" i="34"/>
  <c r="U1391" i="34"/>
  <c r="Q1650" i="34"/>
  <c r="P1829" i="34"/>
  <c r="Q1360" i="34"/>
  <c r="O1532" i="34"/>
  <c r="O1656" i="34"/>
  <c r="Z1660" i="34"/>
  <c r="Z1810" i="34"/>
  <c r="O1999" i="34"/>
  <c r="O2115" i="34"/>
  <c r="Z1980" i="34"/>
  <c r="Z1851" i="34"/>
  <c r="Z1856" i="34"/>
  <c r="U1894" i="34"/>
  <c r="U1950" i="34"/>
  <c r="U1910" i="34"/>
  <c r="Q1941" i="34"/>
  <c r="Q1885" i="34"/>
  <c r="P1817" i="34"/>
  <c r="O1811" i="34"/>
  <c r="Z1674" i="34"/>
  <c r="Z1670" i="34"/>
  <c r="O1538" i="34"/>
  <c r="O1541" i="34"/>
  <c r="O1545" i="34"/>
  <c r="Z1578" i="34"/>
  <c r="Z1572" i="34"/>
  <c r="Z1597" i="34"/>
  <c r="U1563" i="34"/>
  <c r="U1562" i="34"/>
  <c r="U1614" i="34"/>
  <c r="Q1590" i="34"/>
  <c r="Q1584" i="34"/>
  <c r="Q1557" i="34"/>
  <c r="P1606" i="34"/>
  <c r="O1596" i="34"/>
  <c r="O1548" i="34"/>
  <c r="O1582" i="34"/>
  <c r="O1579" i="34"/>
  <c r="P1587" i="34"/>
  <c r="O1615" i="34"/>
  <c r="O1534" i="34"/>
  <c r="O1526" i="34"/>
  <c r="Z1522" i="34"/>
  <c r="Z1382" i="34"/>
  <c r="Z1377" i="34"/>
  <c r="U1355" i="34"/>
  <c r="U1351" i="34"/>
  <c r="U1346" i="34"/>
  <c r="Q1341" i="34"/>
  <c r="P1332" i="34"/>
  <c r="P1328" i="34"/>
  <c r="Z1277" i="34"/>
  <c r="P1370" i="34"/>
  <c r="O1368" i="34"/>
  <c r="O1366" i="34"/>
  <c r="O1387" i="34"/>
  <c r="Z1322" i="34"/>
  <c r="Z1645" i="34"/>
  <c r="Z2290" i="34"/>
  <c r="Z1517" i="34"/>
  <c r="U1513" i="34"/>
  <c r="U1509" i="34"/>
  <c r="U1505" i="34"/>
  <c r="Q1501" i="34"/>
  <c r="Q1497" i="34"/>
  <c r="Q1493" i="34"/>
  <c r="P1485" i="34"/>
  <c r="P1481" i="34"/>
  <c r="P1477" i="34"/>
  <c r="O1473" i="34"/>
  <c r="O1469" i="34"/>
  <c r="O1465" i="34"/>
  <c r="Z1461" i="34"/>
  <c r="Z1457" i="34"/>
  <c r="Z1453" i="34"/>
  <c r="U1449" i="34"/>
  <c r="U1445" i="34"/>
  <c r="U1441" i="34"/>
  <c r="Q1437" i="34"/>
  <c r="Q1433" i="34"/>
  <c r="Q1429" i="34"/>
  <c r="P1421" i="34"/>
  <c r="P1417" i="34"/>
  <c r="P1413" i="34"/>
  <c r="O1409" i="34"/>
  <c r="O1405" i="34"/>
  <c r="O1401" i="34"/>
  <c r="Z1375" i="34"/>
  <c r="Z1371" i="34"/>
  <c r="Q1215" i="34"/>
  <c r="P1211" i="34"/>
  <c r="P1207" i="34"/>
  <c r="P1203" i="34"/>
  <c r="O1199" i="34"/>
  <c r="Q1170" i="34"/>
  <c r="P1166" i="34"/>
  <c r="O1097" i="34"/>
  <c r="P1023" i="34"/>
  <c r="O2312" i="34"/>
  <c r="P2132" i="34"/>
  <c r="O1983" i="34"/>
  <c r="Z1315" i="34"/>
  <c r="Z1063" i="34"/>
  <c r="Q1274" i="34"/>
  <c r="Q14" i="34"/>
  <c r="Q13" i="34"/>
  <c r="Q19" i="34"/>
  <c r="U2564" i="34"/>
  <c r="U2482" i="34"/>
  <c r="P1103" i="34"/>
  <c r="Q1065" i="34"/>
  <c r="Q946" i="34"/>
  <c r="Z271" i="34"/>
  <c r="P656" i="34"/>
  <c r="P1061" i="34"/>
  <c r="O2504" i="34"/>
  <c r="Z2458" i="34"/>
  <c r="U2420" i="34"/>
  <c r="Z2455" i="34"/>
  <c r="U1959" i="34"/>
  <c r="P1216" i="34"/>
  <c r="Q1152" i="34"/>
  <c r="Z456" i="34"/>
  <c r="P456" i="34"/>
  <c r="Q456" i="34"/>
  <c r="A456" i="34"/>
  <c r="U456" i="34"/>
  <c r="O456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O250" i="34"/>
  <c r="Z250" i="34"/>
  <c r="Q441" i="34"/>
  <c r="U441" i="34"/>
  <c r="A441" i="34"/>
  <c r="O441" i="34"/>
  <c r="P441" i="34"/>
  <c r="Z441" i="34"/>
  <c r="O438" i="34"/>
  <c r="Q438" i="34"/>
  <c r="P438" i="34"/>
  <c r="U438" i="34"/>
  <c r="Z438" i="34"/>
  <c r="A438" i="34"/>
  <c r="U423" i="34"/>
  <c r="Z423" i="34"/>
  <c r="P423" i="34"/>
  <c r="A423" i="34"/>
  <c r="Q423" i="34"/>
  <c r="O423" i="34"/>
  <c r="A103" i="34"/>
  <c r="A480" i="34"/>
  <c r="A466" i="34"/>
  <c r="A365" i="34"/>
  <c r="A359" i="34"/>
  <c r="A473" i="34"/>
  <c r="A384" i="34"/>
  <c r="O457" i="34"/>
  <c r="Z443" i="34"/>
  <c r="P431" i="34"/>
  <c r="U370" i="34"/>
  <c r="Q461" i="34"/>
  <c r="Q435" i="34"/>
  <c r="O357" i="34"/>
  <c r="P439" i="34"/>
  <c r="U437" i="34"/>
  <c r="Z480" i="34"/>
  <c r="P451" i="34"/>
  <c r="Q451" i="34"/>
  <c r="A451" i="34"/>
  <c r="O471" i="34"/>
  <c r="Z471" i="34"/>
  <c r="P471" i="34"/>
  <c r="P464" i="34"/>
  <c r="Q464" i="34"/>
  <c r="O464" i="34"/>
  <c r="A464" i="34"/>
  <c r="U469" i="34"/>
  <c r="O469" i="34"/>
  <c r="Z469" i="34"/>
  <c r="A469" i="34"/>
  <c r="U474" i="34"/>
  <c r="O474" i="34"/>
  <c r="Z474" i="34"/>
  <c r="Z430" i="34"/>
  <c r="P430" i="34"/>
  <c r="U442" i="34"/>
  <c r="Z442" i="34"/>
  <c r="Z454" i="34"/>
  <c r="A454" i="34"/>
  <c r="O454" i="34"/>
  <c r="Q362" i="34"/>
  <c r="A362" i="34"/>
  <c r="U362" i="34"/>
  <c r="Q368" i="34"/>
  <c r="U368" i="34"/>
  <c r="P372" i="34"/>
  <c r="Q372" i="34"/>
  <c r="O372" i="34"/>
  <c r="Q374" i="34"/>
  <c r="P374" i="34"/>
  <c r="U374" i="34"/>
  <c r="A374" i="34"/>
  <c r="A380" i="34"/>
  <c r="P380" i="34"/>
  <c r="Q380" i="34"/>
  <c r="O380" i="34"/>
  <c r="Z382" i="34"/>
  <c r="O382" i="34"/>
  <c r="O391" i="34"/>
  <c r="Q391" i="34"/>
  <c r="P391" i="34"/>
  <c r="U424" i="34"/>
  <c r="Z424" i="34"/>
  <c r="Q426" i="34"/>
  <c r="P426" i="34"/>
  <c r="A426" i="34"/>
  <c r="U426" i="34"/>
  <c r="A129" i="34"/>
  <c r="A132" i="34"/>
  <c r="Z119" i="34"/>
  <c r="U106" i="34"/>
  <c r="O106" i="34"/>
  <c r="Z106" i="34"/>
  <c r="A106" i="34"/>
  <c r="P106" i="34"/>
  <c r="P114" i="34"/>
  <c r="A114" i="34"/>
  <c r="Q114" i="34"/>
  <c r="U114" i="34"/>
  <c r="Q108" i="34"/>
  <c r="A108" i="34"/>
  <c r="U108" i="34"/>
  <c r="O108" i="34"/>
  <c r="Z108" i="34"/>
  <c r="P113" i="34"/>
  <c r="Q113" i="34"/>
  <c r="O130" i="34"/>
  <c r="Q130" i="34"/>
  <c r="P130" i="34"/>
  <c r="A130" i="34"/>
  <c r="U130" i="34"/>
  <c r="U135" i="34"/>
  <c r="Z135" i="34"/>
  <c r="Z138" i="34"/>
  <c r="O138" i="34"/>
  <c r="Q138" i="34"/>
  <c r="P138" i="34"/>
  <c r="U117" i="34"/>
  <c r="O117" i="34"/>
  <c r="Z117" i="34"/>
  <c r="O120" i="34"/>
  <c r="Z120" i="34"/>
  <c r="P120" i="34"/>
  <c r="U125" i="34"/>
  <c r="Z125" i="34"/>
  <c r="O745" i="34"/>
  <c r="Q745" i="34"/>
  <c r="A745" i="34"/>
  <c r="Z745" i="34"/>
  <c r="P745" i="34"/>
  <c r="U745" i="34"/>
  <c r="A699" i="34"/>
  <c r="U699" i="34"/>
  <c r="P699" i="34"/>
  <c r="Q699" i="34"/>
  <c r="O699" i="34"/>
  <c r="Z699" i="34"/>
  <c r="Z705" i="34"/>
  <c r="P705" i="34"/>
  <c r="U705" i="34"/>
  <c r="O705" i="34"/>
  <c r="Q705" i="34"/>
  <c r="A705" i="34"/>
  <c r="U715" i="34"/>
  <c r="Q715" i="34"/>
  <c r="A715" i="34"/>
  <c r="P715" i="34"/>
  <c r="Z715" i="34"/>
  <c r="O715" i="34"/>
  <c r="Z719" i="34"/>
  <c r="O719" i="34"/>
  <c r="U719" i="34"/>
  <c r="Q719" i="34"/>
  <c r="A719" i="34"/>
  <c r="P719" i="34"/>
  <c r="Q103" i="34"/>
  <c r="A457" i="34"/>
  <c r="A435" i="34"/>
  <c r="O421" i="34"/>
  <c r="O384" i="34"/>
  <c r="Z378" i="34"/>
  <c r="O459" i="34"/>
  <c r="U431" i="34"/>
  <c r="Z449" i="34"/>
  <c r="Z473" i="34"/>
  <c r="Q363" i="34"/>
  <c r="P376" i="34"/>
  <c r="Z365" i="34"/>
  <c r="Q355" i="34"/>
  <c r="U439" i="34"/>
  <c r="P468" i="34"/>
  <c r="P480" i="34"/>
  <c r="Q476" i="34"/>
  <c r="Q479" i="34"/>
  <c r="U479" i="34"/>
  <c r="U470" i="34"/>
  <c r="O470" i="34"/>
  <c r="Z470" i="34"/>
  <c r="O436" i="34"/>
  <c r="Z436" i="34"/>
  <c r="P436" i="34"/>
  <c r="O432" i="34"/>
  <c r="A432" i="34"/>
  <c r="Q432" i="34"/>
  <c r="P432" i="34"/>
  <c r="U434" i="34"/>
  <c r="Z434" i="34"/>
  <c r="A434" i="34"/>
  <c r="P450" i="34"/>
  <c r="Q450" i="34"/>
  <c r="O450" i="34"/>
  <c r="A450" i="34"/>
  <c r="Z455" i="34"/>
  <c r="O455" i="34"/>
  <c r="A455" i="34"/>
  <c r="U458" i="34"/>
  <c r="A458" i="34"/>
  <c r="Z458" i="34"/>
  <c r="U460" i="34"/>
  <c r="Z460" i="34"/>
  <c r="Q462" i="34"/>
  <c r="P462" i="34"/>
  <c r="A462" i="34"/>
  <c r="U462" i="34"/>
  <c r="O356" i="34"/>
  <c r="Z356" i="34"/>
  <c r="A356" i="34"/>
  <c r="P356" i="34"/>
  <c r="O358" i="34"/>
  <c r="Z358" i="34"/>
  <c r="P358" i="34"/>
  <c r="Q364" i="34"/>
  <c r="U364" i="34"/>
  <c r="A364" i="34"/>
  <c r="U366" i="34"/>
  <c r="Z366" i="34"/>
  <c r="A366" i="34"/>
  <c r="Z383" i="34"/>
  <c r="A383" i="34"/>
  <c r="O383" i="34"/>
  <c r="Q385" i="34"/>
  <c r="P385" i="34"/>
  <c r="U385" i="34"/>
  <c r="Z388" i="34"/>
  <c r="A388" i="34"/>
  <c r="P388" i="34"/>
  <c r="U390" i="34"/>
  <c r="Z390" i="34"/>
  <c r="U422" i="34"/>
  <c r="Z422" i="34"/>
  <c r="Z425" i="34"/>
  <c r="A425" i="34"/>
  <c r="O425" i="34"/>
  <c r="A110" i="34"/>
  <c r="A119" i="34"/>
  <c r="Q110" i="34"/>
  <c r="U111" i="34"/>
  <c r="O111" i="34"/>
  <c r="Z111" i="34"/>
  <c r="P111" i="34"/>
  <c r="Q128" i="34"/>
  <c r="P128" i="34"/>
  <c r="A128" i="34"/>
  <c r="U128" i="34"/>
  <c r="Z128" i="34"/>
  <c r="U133" i="34"/>
  <c r="Z133" i="34"/>
  <c r="P133" i="34"/>
  <c r="U136" i="34"/>
  <c r="Z136" i="34"/>
  <c r="O136" i="34"/>
  <c r="U115" i="34"/>
  <c r="A115" i="34"/>
  <c r="O115" i="34"/>
  <c r="Z115" i="34"/>
  <c r="P115" i="34"/>
  <c r="U118" i="34"/>
  <c r="O118" i="34"/>
  <c r="Z118" i="34"/>
  <c r="A118" i="34"/>
  <c r="P118" i="34"/>
  <c r="Z123" i="34"/>
  <c r="O123" i="34"/>
  <c r="U126" i="34"/>
  <c r="Z126" i="34"/>
  <c r="O126" i="34"/>
  <c r="P744" i="34"/>
  <c r="Z744" i="34"/>
  <c r="O744" i="34"/>
  <c r="U744" i="34"/>
  <c r="A744" i="34"/>
  <c r="Q744" i="34"/>
  <c r="U698" i="34"/>
  <c r="A698" i="34"/>
  <c r="Z698" i="34"/>
  <c r="P698" i="34"/>
  <c r="Q698" i="34"/>
  <c r="O698" i="34"/>
  <c r="U704" i="34"/>
  <c r="P704" i="34"/>
  <c r="A704" i="34"/>
  <c r="Q704" i="34"/>
  <c r="Z704" i="34"/>
  <c r="O704" i="34"/>
  <c r="O714" i="34"/>
  <c r="Q714" i="34"/>
  <c r="A714" i="34"/>
  <c r="U714" i="34"/>
  <c r="P714" i="34"/>
  <c r="Z714" i="34"/>
  <c r="P718" i="34"/>
  <c r="Q718" i="34"/>
  <c r="O718" i="34"/>
  <c r="U718" i="34"/>
  <c r="A718" i="34"/>
  <c r="Z718" i="34"/>
  <c r="P725" i="34"/>
  <c r="U725" i="34"/>
  <c r="O725" i="34"/>
  <c r="Q725" i="34"/>
  <c r="A725" i="34"/>
  <c r="Z725" i="34"/>
  <c r="A378" i="34"/>
  <c r="Z479" i="34"/>
  <c r="P452" i="34"/>
  <c r="Q452" i="34"/>
  <c r="P472" i="34"/>
  <c r="A472" i="34"/>
  <c r="Q472" i="34"/>
  <c r="U463" i="34"/>
  <c r="Z463" i="34"/>
  <c r="Q465" i="34"/>
  <c r="P465" i="34"/>
  <c r="U465" i="34"/>
  <c r="Q475" i="34"/>
  <c r="U475" i="34"/>
  <c r="Q444" i="34"/>
  <c r="P444" i="34"/>
  <c r="A444" i="34"/>
  <c r="U444" i="34"/>
  <c r="O453" i="34"/>
  <c r="A453" i="34"/>
  <c r="Q453" i="34"/>
  <c r="P453" i="34"/>
  <c r="Q367" i="34"/>
  <c r="U367" i="34"/>
  <c r="Q369" i="34"/>
  <c r="A369" i="34"/>
  <c r="U369" i="34"/>
  <c r="Z371" i="34"/>
  <c r="P371" i="34"/>
  <c r="O371" i="34"/>
  <c r="A371" i="34"/>
  <c r="Z373" i="34"/>
  <c r="O373" i="34"/>
  <c r="Q375" i="34"/>
  <c r="P375" i="34"/>
  <c r="U375" i="34"/>
  <c r="U377" i="34"/>
  <c r="Z377" i="34"/>
  <c r="Z381" i="34"/>
  <c r="A381" i="34"/>
  <c r="O381" i="34"/>
  <c r="Q389" i="34"/>
  <c r="P389" i="34"/>
  <c r="U389" i="34"/>
  <c r="A392" i="34"/>
  <c r="P392" i="34"/>
  <c r="Q392" i="34"/>
  <c r="O392" i="34"/>
  <c r="U427" i="34"/>
  <c r="Z427" i="34"/>
  <c r="A427" i="34"/>
  <c r="Q467" i="34"/>
  <c r="P467" i="34"/>
  <c r="U467" i="34"/>
  <c r="Q106" i="34"/>
  <c r="O109" i="34"/>
  <c r="Z109" i="34"/>
  <c r="P109" i="34"/>
  <c r="Q109" i="34"/>
  <c r="O112" i="34"/>
  <c r="Z112" i="34"/>
  <c r="P112" i="34"/>
  <c r="A112" i="34"/>
  <c r="Q112" i="34"/>
  <c r="Z131" i="34"/>
  <c r="A131" i="34"/>
  <c r="O131" i="34"/>
  <c r="O134" i="34"/>
  <c r="Q134" i="34"/>
  <c r="P134" i="34"/>
  <c r="A134" i="34"/>
  <c r="U134" i="34"/>
  <c r="Q139" i="34"/>
  <c r="Z139" i="34"/>
  <c r="A139" i="34"/>
  <c r="O139" i="34"/>
  <c r="Q116" i="34"/>
  <c r="U116" i="34"/>
  <c r="A116" i="34"/>
  <c r="O116" i="34"/>
  <c r="Z116" i="34"/>
  <c r="U121" i="34"/>
  <c r="Z121" i="34"/>
  <c r="A121" i="34"/>
  <c r="U124" i="34"/>
  <c r="Z124" i="34"/>
  <c r="O124" i="34"/>
  <c r="Q630" i="34"/>
  <c r="P630" i="34"/>
  <c r="U630" i="34"/>
  <c r="A630" i="34"/>
  <c r="Z630" i="34"/>
  <c r="Q743" i="34"/>
  <c r="A743" i="34"/>
  <c r="P743" i="34"/>
  <c r="Z743" i="34"/>
  <c r="O743" i="34"/>
  <c r="U743" i="34"/>
  <c r="A691" i="34"/>
  <c r="Z691" i="34"/>
  <c r="Q691" i="34"/>
  <c r="P691" i="34"/>
  <c r="U691" i="34"/>
  <c r="O691" i="34"/>
  <c r="A697" i="34"/>
  <c r="O697" i="34"/>
  <c r="U697" i="34"/>
  <c r="Q697" i="34"/>
  <c r="Z697" i="34"/>
  <c r="P697" i="34"/>
  <c r="A703" i="34"/>
  <c r="Z703" i="34"/>
  <c r="O703" i="34"/>
  <c r="U703" i="34"/>
  <c r="Q703" i="34"/>
  <c r="P703" i="34"/>
  <c r="A717" i="34"/>
  <c r="Z717" i="34"/>
  <c r="P717" i="34"/>
  <c r="U717" i="34"/>
  <c r="O717" i="34"/>
  <c r="Q717" i="34"/>
  <c r="P724" i="34"/>
  <c r="U724" i="34"/>
  <c r="Q724" i="34"/>
  <c r="Z724" i="34"/>
  <c r="A724" i="34"/>
  <c r="O724" i="34"/>
  <c r="U103" i="34"/>
  <c r="O103" i="34"/>
  <c r="Z103" i="34"/>
  <c r="U478" i="34"/>
  <c r="A478" i="34"/>
  <c r="O478" i="34"/>
  <c r="Z478" i="34"/>
  <c r="Q480" i="34"/>
  <c r="U480" i="34"/>
  <c r="U477" i="34"/>
  <c r="O477" i="34"/>
  <c r="Z477" i="34"/>
  <c r="A477" i="34"/>
  <c r="P473" i="34"/>
  <c r="Q473" i="34"/>
  <c r="U476" i="34"/>
  <c r="O476" i="34"/>
  <c r="Z476" i="34"/>
  <c r="A476" i="34"/>
  <c r="P437" i="34"/>
  <c r="A437" i="34"/>
  <c r="Q437" i="34"/>
  <c r="Q468" i="34"/>
  <c r="O468" i="34"/>
  <c r="A468" i="34"/>
  <c r="U468" i="34"/>
  <c r="Z431" i="34"/>
  <c r="A431" i="34"/>
  <c r="O431" i="34"/>
  <c r="Q433" i="34"/>
  <c r="P433" i="34"/>
  <c r="A433" i="34"/>
  <c r="U433" i="34"/>
  <c r="Z435" i="34"/>
  <c r="O435" i="34"/>
  <c r="Z439" i="34"/>
  <c r="A439" i="34"/>
  <c r="O439" i="34"/>
  <c r="Q443" i="34"/>
  <c r="P443" i="34"/>
  <c r="U443" i="34"/>
  <c r="O449" i="34"/>
  <c r="Q449" i="34"/>
  <c r="P449" i="34"/>
  <c r="A449" i="34"/>
  <c r="U457" i="34"/>
  <c r="Z457" i="34"/>
  <c r="Q459" i="34"/>
  <c r="P459" i="34"/>
  <c r="U459" i="34"/>
  <c r="A459" i="34"/>
  <c r="Z461" i="34"/>
  <c r="O461" i="34"/>
  <c r="U355" i="34"/>
  <c r="O355" i="34"/>
  <c r="Z355" i="34"/>
  <c r="A355" i="34"/>
  <c r="Q357" i="34"/>
  <c r="U357" i="34"/>
  <c r="A357" i="34"/>
  <c r="U359" i="34"/>
  <c r="O359" i="34"/>
  <c r="Z359" i="34"/>
  <c r="U361" i="34"/>
  <c r="O361" i="34"/>
  <c r="Z361" i="34"/>
  <c r="U363" i="34"/>
  <c r="A363" i="34"/>
  <c r="O363" i="34"/>
  <c r="Z363" i="34"/>
  <c r="P365" i="34"/>
  <c r="O365" i="34"/>
  <c r="Q365" i="34"/>
  <c r="P370" i="34"/>
  <c r="O370" i="34"/>
  <c r="Q370" i="34"/>
  <c r="Q376" i="34"/>
  <c r="O376" i="34"/>
  <c r="U376" i="34"/>
  <c r="O378" i="34"/>
  <c r="Q378" i="34"/>
  <c r="P378" i="34"/>
  <c r="U384" i="34"/>
  <c r="Z384" i="34"/>
  <c r="Q386" i="34"/>
  <c r="P386" i="34"/>
  <c r="U386" i="34"/>
  <c r="A386" i="34"/>
  <c r="Q421" i="34"/>
  <c r="P421" i="34"/>
  <c r="U421" i="34"/>
  <c r="Q466" i="34"/>
  <c r="P466" i="34"/>
  <c r="U466" i="34"/>
  <c r="O107" i="34"/>
  <c r="Z107" i="34"/>
  <c r="P107" i="34"/>
  <c r="A107" i="34"/>
  <c r="Q107" i="34"/>
  <c r="U110" i="34"/>
  <c r="O110" i="34"/>
  <c r="Z110" i="34"/>
  <c r="Z129" i="34"/>
  <c r="P129" i="34"/>
  <c r="Q129" i="34"/>
  <c r="O129" i="34"/>
  <c r="Z132" i="34"/>
  <c r="O132" i="34"/>
  <c r="Q132" i="34"/>
  <c r="P132" i="34"/>
  <c r="P137" i="34"/>
  <c r="A137" i="34"/>
  <c r="Q137" i="34"/>
  <c r="O137" i="34"/>
  <c r="O140" i="34"/>
  <c r="Z140" i="34"/>
  <c r="P140" i="34"/>
  <c r="A140" i="34"/>
  <c r="Q140" i="34"/>
  <c r="P119" i="34"/>
  <c r="Q119" i="34"/>
  <c r="U119" i="34"/>
  <c r="Z122" i="34"/>
  <c r="A122" i="34"/>
  <c r="O122" i="34"/>
  <c r="Q122" i="34"/>
  <c r="P122" i="34"/>
  <c r="Q127" i="34"/>
  <c r="P127" i="34"/>
  <c r="A127" i="34"/>
  <c r="U127" i="34"/>
  <c r="Z127" i="34"/>
  <c r="O742" i="34"/>
  <c r="Z742" i="34"/>
  <c r="P742" i="34"/>
  <c r="A742" i="34"/>
  <c r="Q742" i="34"/>
  <c r="U742" i="34"/>
  <c r="U690" i="34"/>
  <c r="A690" i="34"/>
  <c r="Z690" i="34"/>
  <c r="O690" i="34"/>
  <c r="P690" i="34"/>
  <c r="Q690" i="34"/>
  <c r="O696" i="34"/>
  <c r="Z696" i="34"/>
  <c r="Q696" i="34"/>
  <c r="U696" i="34"/>
  <c r="P696" i="34"/>
  <c r="A696" i="34"/>
  <c r="U716" i="34"/>
  <c r="P716" i="34"/>
  <c r="Q716" i="34"/>
  <c r="Z716" i="34"/>
  <c r="A716" i="34"/>
  <c r="O716" i="34"/>
  <c r="O680" i="34"/>
  <c r="Z680" i="34"/>
  <c r="Q680" i="34"/>
  <c r="Z816" i="34"/>
  <c r="O816" i="34"/>
  <c r="P816" i="34"/>
  <c r="Q816" i="34"/>
  <c r="U816" i="34"/>
  <c r="A816" i="34"/>
  <c r="Z785" i="34"/>
  <c r="O785" i="34"/>
  <c r="Q785" i="34"/>
  <c r="A785" i="34"/>
  <c r="P785" i="34"/>
  <c r="U785" i="34"/>
  <c r="A677" i="34"/>
  <c r="P677" i="34"/>
  <c r="O688" i="34"/>
  <c r="Z688" i="34"/>
  <c r="Q688" i="34"/>
  <c r="Z811" i="34"/>
  <c r="P811" i="34"/>
  <c r="Q811" i="34"/>
  <c r="O811" i="34"/>
  <c r="A811" i="34"/>
  <c r="U811" i="34"/>
  <c r="Z804" i="34"/>
  <c r="O804" i="34"/>
  <c r="Q804" i="34"/>
  <c r="P804" i="34"/>
  <c r="U804" i="34"/>
  <c r="A804" i="34"/>
  <c r="Z830" i="34"/>
  <c r="A830" i="34"/>
  <c r="U830" i="34"/>
  <c r="O830" i="34"/>
  <c r="P830" i="34"/>
  <c r="Q830" i="34"/>
  <c r="Z810" i="34"/>
  <c r="A810" i="34"/>
  <c r="P810" i="34"/>
  <c r="U810" i="34"/>
  <c r="O810" i="34"/>
  <c r="Q810" i="34"/>
  <c r="O787" i="34"/>
  <c r="A787" i="34"/>
  <c r="P787" i="34"/>
  <c r="Q787" i="34"/>
  <c r="U787" i="34"/>
  <c r="Z787" i="34"/>
  <c r="Z775" i="34"/>
  <c r="U775" i="34"/>
  <c r="P775" i="34"/>
  <c r="O775" i="34"/>
  <c r="Q775" i="34"/>
  <c r="A775" i="34"/>
  <c r="P700" i="34"/>
  <c r="O786" i="34"/>
  <c r="P786" i="34"/>
  <c r="U786" i="34"/>
  <c r="A786" i="34"/>
  <c r="Z786" i="34"/>
  <c r="Q786" i="34"/>
  <c r="Q817" i="34"/>
  <c r="Q781" i="34"/>
  <c r="P776" i="34"/>
  <c r="U772" i="34"/>
  <c r="Q755" i="34"/>
  <c r="O776" i="34"/>
  <c r="A812" i="34"/>
  <c r="Z783" i="34"/>
  <c r="U826" i="34"/>
  <c r="P826" i="34"/>
  <c r="Z831" i="34"/>
  <c r="P790" i="34"/>
  <c r="U790" i="34"/>
  <c r="Z790" i="34"/>
  <c r="A790" i="34"/>
  <c r="U792" i="34"/>
  <c r="A792" i="34"/>
  <c r="Z782" i="34"/>
  <c r="A782" i="34"/>
  <c r="P782" i="34"/>
  <c r="O782" i="34"/>
  <c r="Q782" i="34"/>
  <c r="Z756" i="34"/>
  <c r="O756" i="34"/>
  <c r="Q756" i="34"/>
  <c r="U760" i="34"/>
  <c r="A760" i="34"/>
  <c r="Q760" i="34"/>
  <c r="U764" i="34"/>
  <c r="A764" i="34"/>
  <c r="Q764" i="34"/>
  <c r="J311" i="55"/>
  <c r="Z418" i="34"/>
  <c r="A418" i="34"/>
  <c r="P418" i="34"/>
  <c r="O418" i="34"/>
  <c r="Q418" i="34"/>
  <c r="U418" i="34"/>
  <c r="Z407" i="34"/>
  <c r="O407" i="34"/>
  <c r="U407" i="34"/>
  <c r="Q407" i="34"/>
  <c r="A407" i="34"/>
  <c r="P407" i="34"/>
  <c r="Q397" i="34"/>
  <c r="A397" i="34"/>
  <c r="P397" i="34"/>
  <c r="Z397" i="34"/>
  <c r="O397" i="34"/>
  <c r="U397" i="34"/>
  <c r="P325" i="34"/>
  <c r="Z325" i="34"/>
  <c r="A325" i="34"/>
  <c r="U325" i="34"/>
  <c r="Q325" i="34"/>
  <c r="O325" i="34"/>
  <c r="O317" i="34"/>
  <c r="Q317" i="34"/>
  <c r="P317" i="34"/>
  <c r="U317" i="34"/>
  <c r="Z317" i="34"/>
  <c r="A317" i="34"/>
  <c r="A829" i="34"/>
  <c r="P829" i="34"/>
  <c r="Z829" i="34"/>
  <c r="O829" i="34"/>
  <c r="Q829" i="34"/>
  <c r="Z815" i="34"/>
  <c r="O815" i="34"/>
  <c r="O817" i="34"/>
  <c r="P817" i="34"/>
  <c r="P818" i="34"/>
  <c r="Z818" i="34"/>
  <c r="O818" i="34"/>
  <c r="U819" i="34"/>
  <c r="A819" i="34"/>
  <c r="Q819" i="34"/>
  <c r="P820" i="34"/>
  <c r="Z820" i="34"/>
  <c r="O820" i="34"/>
  <c r="P821" i="34"/>
  <c r="Z821" i="34"/>
  <c r="O821" i="34"/>
  <c r="U822" i="34"/>
  <c r="A822" i="34"/>
  <c r="Q822" i="34"/>
  <c r="P823" i="34"/>
  <c r="Z823" i="34"/>
  <c r="O823" i="34"/>
  <c r="U824" i="34"/>
  <c r="A824" i="34"/>
  <c r="Q824" i="34"/>
  <c r="A805" i="34"/>
  <c r="Q805" i="34"/>
  <c r="Z806" i="34"/>
  <c r="P806" i="34"/>
  <c r="U806" i="34"/>
  <c r="O806" i="34"/>
  <c r="Z809" i="34"/>
  <c r="O809" i="34"/>
  <c r="Q809" i="34"/>
  <c r="O812" i="34"/>
  <c r="U812" i="34"/>
  <c r="Z813" i="34"/>
  <c r="Q813" i="34"/>
  <c r="P814" i="34"/>
  <c r="U814" i="34"/>
  <c r="Z814" i="34"/>
  <c r="Z795" i="34"/>
  <c r="U795" i="34"/>
  <c r="O795" i="34"/>
  <c r="P795" i="34"/>
  <c r="Z800" i="34"/>
  <c r="O800" i="34"/>
  <c r="Q800" i="34"/>
  <c r="P794" i="34"/>
  <c r="U794" i="34"/>
  <c r="Z794" i="34"/>
  <c r="A794" i="34"/>
  <c r="A776" i="34"/>
  <c r="Q776" i="34"/>
  <c r="A777" i="34"/>
  <c r="U777" i="34"/>
  <c r="Z778" i="34"/>
  <c r="P778" i="34"/>
  <c r="O778" i="34"/>
  <c r="Q778" i="34"/>
  <c r="O781" i="34"/>
  <c r="U781" i="34"/>
  <c r="A781" i="34"/>
  <c r="O772" i="34"/>
  <c r="P772" i="34"/>
  <c r="Q772" i="34"/>
  <c r="Z772" i="34"/>
  <c r="A755" i="34"/>
  <c r="U755" i="34"/>
  <c r="P755" i="34"/>
  <c r="P759" i="34"/>
  <c r="Z759" i="34"/>
  <c r="O759" i="34"/>
  <c r="P763" i="34"/>
  <c r="Z763" i="34"/>
  <c r="O763" i="34"/>
  <c r="Z416" i="34"/>
  <c r="A416" i="34"/>
  <c r="Q416" i="34"/>
  <c r="O416" i="34"/>
  <c r="U416" i="34"/>
  <c r="P416" i="34"/>
  <c r="P413" i="34"/>
  <c r="U413" i="34"/>
  <c r="Z413" i="34"/>
  <c r="A413" i="34"/>
  <c r="O413" i="34"/>
  <c r="Q413" i="34"/>
  <c r="U394" i="34"/>
  <c r="A394" i="34"/>
  <c r="Q394" i="34"/>
  <c r="P394" i="34"/>
  <c r="Z394" i="34"/>
  <c r="O394" i="34"/>
  <c r="O337" i="34"/>
  <c r="Q337" i="34"/>
  <c r="A337" i="34"/>
  <c r="Z337" i="34"/>
  <c r="U337" i="34"/>
  <c r="P337" i="34"/>
  <c r="Z328" i="34"/>
  <c r="O328" i="34"/>
  <c r="U328" i="34"/>
  <c r="Q328" i="34"/>
  <c r="P328" i="34"/>
  <c r="A328" i="34"/>
  <c r="U831" i="34"/>
  <c r="A831" i="34"/>
  <c r="Q815" i="34"/>
  <c r="U821" i="34"/>
  <c r="A823" i="34"/>
  <c r="P822" i="34"/>
  <c r="U820" i="34"/>
  <c r="A818" i="34"/>
  <c r="U813" i="34"/>
  <c r="U809" i="34"/>
  <c r="Q806" i="34"/>
  <c r="P809" i="34"/>
  <c r="Q795" i="34"/>
  <c r="Q794" i="34"/>
  <c r="U791" i="34"/>
  <c r="Q788" i="34"/>
  <c r="U770" i="34"/>
  <c r="Q763" i="34"/>
  <c r="Q759" i="34"/>
  <c r="A817" i="34"/>
  <c r="Z777" i="34"/>
  <c r="O813" i="34"/>
  <c r="A826" i="34"/>
  <c r="O814" i="34"/>
  <c r="A778" i="34"/>
  <c r="P833" i="34"/>
  <c r="Z833" i="34"/>
  <c r="Q833" i="34"/>
  <c r="U808" i="34"/>
  <c r="Z808" i="34"/>
  <c r="A808" i="34"/>
  <c r="U799" i="34"/>
  <c r="Z799" i="34"/>
  <c r="A799" i="34"/>
  <c r="P799" i="34"/>
  <c r="U801" i="34"/>
  <c r="A801" i="34"/>
  <c r="O780" i="34"/>
  <c r="Z780" i="34"/>
  <c r="Q780" i="34"/>
  <c r="O784" i="34"/>
  <c r="Q784" i="34"/>
  <c r="Z784" i="34"/>
  <c r="A765" i="34"/>
  <c r="U765" i="34"/>
  <c r="P765" i="34"/>
  <c r="Z771" i="34"/>
  <c r="U771" i="34"/>
  <c r="A771" i="34"/>
  <c r="O774" i="34"/>
  <c r="Z774" i="34"/>
  <c r="Q774" i="34"/>
  <c r="U758" i="34"/>
  <c r="A758" i="34"/>
  <c r="Q758" i="34"/>
  <c r="U762" i="34"/>
  <c r="A762" i="34"/>
  <c r="Q762" i="34"/>
  <c r="O410" i="34"/>
  <c r="U410" i="34"/>
  <c r="A410" i="34"/>
  <c r="Z410" i="34"/>
  <c r="P410" i="34"/>
  <c r="Q410" i="34"/>
  <c r="O400" i="34"/>
  <c r="Z400" i="34"/>
  <c r="P400" i="34"/>
  <c r="Q400" i="34"/>
  <c r="A400" i="34"/>
  <c r="U400" i="34"/>
  <c r="Z446" i="34"/>
  <c r="O446" i="34"/>
  <c r="Q446" i="34"/>
  <c r="U446" i="34"/>
  <c r="A446" i="34"/>
  <c r="P446" i="34"/>
  <c r="Z345" i="34"/>
  <c r="A345" i="34"/>
  <c r="P345" i="34"/>
  <c r="Q345" i="34"/>
  <c r="O345" i="34"/>
  <c r="U345" i="34"/>
  <c r="O331" i="34"/>
  <c r="Q331" i="34"/>
  <c r="Z331" i="34"/>
  <c r="P331" i="34"/>
  <c r="A331" i="34"/>
  <c r="U331" i="34"/>
  <c r="O303" i="34"/>
  <c r="Q303" i="34"/>
  <c r="U303" i="34"/>
  <c r="P303" i="34"/>
  <c r="Z303" i="34"/>
  <c r="A303" i="34"/>
  <c r="P831" i="34"/>
  <c r="U817" i="34"/>
  <c r="P815" i="34"/>
  <c r="O824" i="34"/>
  <c r="Q823" i="34"/>
  <c r="Z822" i="34"/>
  <c r="O819" i="34"/>
  <c r="Q818" i="34"/>
  <c r="Q812" i="34"/>
  <c r="U805" i="34"/>
  <c r="U800" i="34"/>
  <c r="O794" i="34"/>
  <c r="U778" i="34"/>
  <c r="P777" i="34"/>
  <c r="U763" i="34"/>
  <c r="U759" i="34"/>
  <c r="Z781" i="34"/>
  <c r="O805" i="34"/>
  <c r="O755" i="34"/>
  <c r="A815" i="34"/>
  <c r="A806" i="34"/>
  <c r="Z825" i="34"/>
  <c r="P825" i="34"/>
  <c r="Q825" i="34"/>
  <c r="U803" i="34"/>
  <c r="Z803" i="34"/>
  <c r="A803" i="34"/>
  <c r="P803" i="34"/>
  <c r="O788" i="34"/>
  <c r="U788" i="34"/>
  <c r="Z791" i="34"/>
  <c r="O791" i="34"/>
  <c r="P791" i="34"/>
  <c r="Q791" i="34"/>
  <c r="O783" i="34"/>
  <c r="U783" i="34"/>
  <c r="A783" i="34"/>
  <c r="P783" i="34"/>
  <c r="O770" i="34"/>
  <c r="Z770" i="34"/>
  <c r="Q770" i="34"/>
  <c r="P757" i="34"/>
  <c r="Z757" i="34"/>
  <c r="O757" i="34"/>
  <c r="P761" i="34"/>
  <c r="Z761" i="34"/>
  <c r="O761" i="34"/>
  <c r="J321" i="55"/>
  <c r="J328" i="55"/>
  <c r="J171" i="55"/>
  <c r="J236" i="55"/>
  <c r="J285" i="55"/>
  <c r="J209" i="55"/>
  <c r="J208" i="55"/>
  <c r="J326" i="55"/>
  <c r="J195" i="55"/>
  <c r="Q448" i="34"/>
  <c r="Z448" i="34"/>
  <c r="A448" i="34"/>
  <c r="U448" i="34"/>
  <c r="O448" i="34"/>
  <c r="P448" i="34"/>
  <c r="A342" i="34"/>
  <c r="P342" i="34"/>
  <c r="Q342" i="34"/>
  <c r="U342" i="34"/>
  <c r="O342" i="34"/>
  <c r="Z342" i="34"/>
  <c r="A314" i="34"/>
  <c r="P314" i="34"/>
  <c r="Q314" i="34"/>
  <c r="O314" i="34"/>
  <c r="Z314" i="34"/>
  <c r="U314" i="34"/>
  <c r="Q447" i="34"/>
  <c r="O445" i="34"/>
  <c r="Z447" i="34"/>
  <c r="Z340" i="34"/>
  <c r="A334" i="34"/>
  <c r="P340" i="34"/>
  <c r="Q308" i="34"/>
  <c r="A308" i="34"/>
  <c r="P308" i="34"/>
  <c r="P309" i="34"/>
  <c r="Z309" i="34"/>
  <c r="O309" i="34"/>
  <c r="O310" i="34"/>
  <c r="Q310" i="34"/>
  <c r="A310" i="34"/>
  <c r="Q297" i="34"/>
  <c r="A297" i="34"/>
  <c r="U297" i="34"/>
  <c r="O297" i="34"/>
  <c r="Z298" i="34"/>
  <c r="O298" i="34"/>
  <c r="U298" i="34"/>
  <c r="U299" i="34"/>
  <c r="A299" i="34"/>
  <c r="Q299" i="34"/>
  <c r="P283" i="34"/>
  <c r="A283" i="34"/>
  <c r="O283" i="34"/>
  <c r="Q283" i="34"/>
  <c r="A284" i="34"/>
  <c r="P284" i="34"/>
  <c r="Z284" i="34"/>
  <c r="O284" i="34"/>
  <c r="U488" i="34"/>
  <c r="A488" i="34"/>
  <c r="O488" i="34"/>
  <c r="Z488" i="34"/>
  <c r="O81" i="34"/>
  <c r="P81" i="34"/>
  <c r="Z81" i="34"/>
  <c r="Z82" i="34"/>
  <c r="P82" i="34"/>
  <c r="O82" i="34"/>
  <c r="Q82" i="34"/>
  <c r="A849" i="34"/>
  <c r="P849" i="34"/>
  <c r="U849" i="34"/>
  <c r="O849" i="34"/>
  <c r="Z849" i="34"/>
  <c r="O857" i="34"/>
  <c r="Q857" i="34"/>
  <c r="P857" i="34"/>
  <c r="A857" i="34"/>
  <c r="Z857" i="34"/>
  <c r="A860" i="34"/>
  <c r="U860" i="34"/>
  <c r="Q860" i="34"/>
  <c r="P860" i="34"/>
  <c r="Z864" i="34"/>
  <c r="Q864" i="34"/>
  <c r="O864" i="34"/>
  <c r="P864" i="34"/>
  <c r="U864" i="34"/>
  <c r="A864" i="34"/>
  <c r="O326" i="34"/>
  <c r="Q326" i="34"/>
  <c r="A318" i="34"/>
  <c r="P318" i="34"/>
  <c r="Z304" i="34"/>
  <c r="O304" i="34"/>
  <c r="U304" i="34"/>
  <c r="Z311" i="34"/>
  <c r="O311" i="34"/>
  <c r="Z312" i="34"/>
  <c r="O312" i="34"/>
  <c r="O285" i="34"/>
  <c r="A285" i="34"/>
  <c r="P285" i="34"/>
  <c r="Q285" i="34"/>
  <c r="Z285" i="34"/>
  <c r="A286" i="34"/>
  <c r="Z286" i="34"/>
  <c r="P291" i="34"/>
  <c r="A291" i="34"/>
  <c r="O291" i="34"/>
  <c r="Q291" i="34"/>
  <c r="U292" i="34"/>
  <c r="Q292" i="34"/>
  <c r="U487" i="34"/>
  <c r="O487" i="34"/>
  <c r="Q487" i="34"/>
  <c r="A856" i="34"/>
  <c r="Q856" i="34"/>
  <c r="P856" i="34"/>
  <c r="Z856" i="34"/>
  <c r="A859" i="34"/>
  <c r="P859" i="34"/>
  <c r="Z859" i="34"/>
  <c r="O859" i="34"/>
  <c r="U859" i="34"/>
  <c r="Z863" i="34"/>
  <c r="P863" i="34"/>
  <c r="O863" i="34"/>
  <c r="A863" i="34"/>
  <c r="Q863" i="34"/>
  <c r="Q836" i="34"/>
  <c r="A836" i="34"/>
  <c r="P836" i="34"/>
  <c r="Z836" i="34"/>
  <c r="O836" i="34"/>
  <c r="Z835" i="34"/>
  <c r="O835" i="34"/>
  <c r="U835" i="34"/>
  <c r="Q835" i="34"/>
  <c r="A447" i="34"/>
  <c r="Z335" i="34"/>
  <c r="O335" i="34"/>
  <c r="U336" i="34"/>
  <c r="Q336" i="34"/>
  <c r="P327" i="34"/>
  <c r="A327" i="34"/>
  <c r="O327" i="34"/>
  <c r="Z319" i="34"/>
  <c r="O319" i="34"/>
  <c r="P320" i="34"/>
  <c r="U320" i="34"/>
  <c r="P305" i="34"/>
  <c r="Z305" i="34"/>
  <c r="O305" i="34"/>
  <c r="O306" i="34"/>
  <c r="Q306" i="34"/>
  <c r="A306" i="34"/>
  <c r="O307" i="34"/>
  <c r="U301" i="34"/>
  <c r="O301" i="34"/>
  <c r="Z301" i="34"/>
  <c r="A301" i="34"/>
  <c r="O484" i="34"/>
  <c r="Q484" i="34"/>
  <c r="A484" i="34"/>
  <c r="U863" i="34"/>
  <c r="O856" i="34"/>
  <c r="O851" i="34"/>
  <c r="P851" i="34"/>
  <c r="Z851" i="34"/>
  <c r="A851" i="34"/>
  <c r="U851" i="34"/>
  <c r="A852" i="34"/>
  <c r="P852" i="34"/>
  <c r="Z852" i="34"/>
  <c r="U852" i="34"/>
  <c r="P855" i="34"/>
  <c r="O855" i="34"/>
  <c r="Z855" i="34"/>
  <c r="U855" i="34"/>
  <c r="Q862" i="34"/>
  <c r="Z862" i="34"/>
  <c r="U862" i="34"/>
  <c r="O862" i="34"/>
  <c r="U836" i="34"/>
  <c r="O838" i="34"/>
  <c r="P838" i="34"/>
  <c r="Q838" i="34"/>
  <c r="Z838" i="34"/>
  <c r="U838" i="34"/>
  <c r="O877" i="34"/>
  <c r="U832" i="34"/>
  <c r="U828" i="34"/>
  <c r="P802" i="34"/>
  <c r="P798" i="34"/>
  <c r="U767" i="34"/>
  <c r="P768" i="34"/>
  <c r="U447" i="34"/>
  <c r="U340" i="34"/>
  <c r="U329" i="34"/>
  <c r="A329" i="34"/>
  <c r="P321" i="34"/>
  <c r="U321" i="34"/>
  <c r="A321" i="34"/>
  <c r="Z294" i="34"/>
  <c r="O294" i="34"/>
  <c r="U294" i="34"/>
  <c r="P295" i="34"/>
  <c r="Z295" i="34"/>
  <c r="O295" i="34"/>
  <c r="Z296" i="34"/>
  <c r="P296" i="34"/>
  <c r="U296" i="34"/>
  <c r="A288" i="34"/>
  <c r="P288" i="34"/>
  <c r="Z288" i="34"/>
  <c r="O288" i="34"/>
  <c r="Z289" i="34"/>
  <c r="O289" i="34"/>
  <c r="U289" i="34"/>
  <c r="U483" i="34"/>
  <c r="A483" i="34"/>
  <c r="Q483" i="34"/>
  <c r="P482" i="34"/>
  <c r="Z482" i="34"/>
  <c r="Q482" i="34"/>
  <c r="A485" i="34"/>
  <c r="Z485" i="34"/>
  <c r="U856" i="34"/>
  <c r="Q859" i="34"/>
  <c r="Z839" i="34"/>
  <c r="P839" i="34"/>
  <c r="O839" i="34"/>
  <c r="Q839" i="34"/>
  <c r="A840" i="34"/>
  <c r="P840" i="34"/>
  <c r="Q840" i="34"/>
  <c r="U840" i="34"/>
  <c r="Z840" i="34"/>
  <c r="A850" i="34"/>
  <c r="U850" i="34"/>
  <c r="O850" i="34"/>
  <c r="Q850" i="34"/>
  <c r="P850" i="34"/>
  <c r="U854" i="34"/>
  <c r="A854" i="34"/>
  <c r="Q854" i="34"/>
  <c r="O854" i="34"/>
  <c r="P854" i="34"/>
  <c r="U861" i="34"/>
  <c r="O861" i="34"/>
  <c r="Q861" i="34"/>
  <c r="P861" i="34"/>
  <c r="Z865" i="34"/>
  <c r="A865" i="34"/>
  <c r="O865" i="34"/>
  <c r="P865" i="34"/>
  <c r="Q865" i="34"/>
  <c r="Q866" i="34"/>
  <c r="Z866" i="34"/>
  <c r="U866" i="34"/>
  <c r="O866" i="34"/>
  <c r="P867" i="34"/>
  <c r="Z867" i="34"/>
  <c r="O867" i="34"/>
  <c r="Q867" i="34"/>
  <c r="Z868" i="34"/>
  <c r="Q868" i="34"/>
  <c r="O868" i="34"/>
  <c r="P868" i="34"/>
  <c r="U868" i="34"/>
  <c r="A868" i="34"/>
  <c r="P835" i="34"/>
  <c r="A518" i="34"/>
  <c r="P518" i="34"/>
  <c r="O499" i="34"/>
  <c r="P499" i="34"/>
  <c r="A499" i="34"/>
  <c r="A506" i="34"/>
  <c r="P506" i="34"/>
  <c r="U506" i="34"/>
  <c r="O507" i="34"/>
  <c r="P507" i="34"/>
  <c r="P495" i="34"/>
  <c r="U495" i="34"/>
  <c r="A495" i="34"/>
  <c r="Q592" i="34"/>
  <c r="A592" i="34"/>
  <c r="P592" i="34"/>
  <c r="U592" i="34"/>
  <c r="P845" i="34"/>
  <c r="O845" i="34"/>
  <c r="Q845" i="34"/>
  <c r="Z845" i="34"/>
  <c r="U845" i="34"/>
  <c r="A845" i="34"/>
  <c r="A895" i="34"/>
  <c r="U895" i="34"/>
  <c r="O895" i="34"/>
  <c r="Z895" i="34"/>
  <c r="P895" i="34"/>
  <c r="Q895" i="34"/>
  <c r="Z931" i="34"/>
  <c r="O931" i="34"/>
  <c r="U931" i="34"/>
  <c r="A931" i="34"/>
  <c r="Q931" i="34"/>
  <c r="P931" i="34"/>
  <c r="P512" i="34"/>
  <c r="U512" i="34"/>
  <c r="O513" i="34"/>
  <c r="Q513" i="34"/>
  <c r="O892" i="34"/>
  <c r="Z892" i="34"/>
  <c r="P892" i="34"/>
  <c r="A892" i="34"/>
  <c r="Q892" i="34"/>
  <c r="U892" i="34"/>
  <c r="A880" i="34"/>
  <c r="P880" i="34"/>
  <c r="Q880" i="34"/>
  <c r="O880" i="34"/>
  <c r="Z880" i="34"/>
  <c r="U880" i="34"/>
  <c r="Q886" i="34"/>
  <c r="P886" i="34"/>
  <c r="Z886" i="34"/>
  <c r="O886" i="34"/>
  <c r="U886" i="34"/>
  <c r="A886" i="34"/>
  <c r="U870" i="34"/>
  <c r="Z853" i="34"/>
  <c r="A853" i="34"/>
  <c r="Q848" i="34"/>
  <c r="Q843" i="34"/>
  <c r="O873" i="34"/>
  <c r="O871" i="34"/>
  <c r="P843" i="34"/>
  <c r="O843" i="34"/>
  <c r="A847" i="34"/>
  <c r="O837" i="34"/>
  <c r="P502" i="34"/>
  <c r="U502" i="34"/>
  <c r="A502" i="34"/>
  <c r="P503" i="34"/>
  <c r="O503" i="34"/>
  <c r="U490" i="34"/>
  <c r="Q490" i="34"/>
  <c r="Z490" i="34"/>
  <c r="O490" i="34"/>
  <c r="Z498" i="34"/>
  <c r="O498" i="34"/>
  <c r="Q498" i="34"/>
  <c r="Z935" i="34"/>
  <c r="O935" i="34"/>
  <c r="P935" i="34"/>
  <c r="Q935" i="34"/>
  <c r="A935" i="34"/>
  <c r="U935" i="34"/>
  <c r="U847" i="34"/>
  <c r="O492" i="34"/>
  <c r="Q492" i="34"/>
  <c r="Z492" i="34"/>
  <c r="O493" i="34"/>
  <c r="U493" i="34"/>
  <c r="P493" i="34"/>
  <c r="A493" i="34"/>
  <c r="Q591" i="34"/>
  <c r="A591" i="34"/>
  <c r="P591" i="34"/>
  <c r="U591" i="34"/>
  <c r="Z929" i="34"/>
  <c r="U929" i="34"/>
  <c r="O929" i="34"/>
  <c r="Q929" i="34"/>
  <c r="A929" i="34"/>
  <c r="P929" i="34"/>
  <c r="P842" i="34"/>
  <c r="A841" i="34"/>
  <c r="Z841" i="34"/>
  <c r="Z842" i="34"/>
  <c r="U844" i="34"/>
  <c r="O844" i="34"/>
  <c r="Q846" i="34"/>
  <c r="Q896" i="34"/>
  <c r="Q894" i="34"/>
  <c r="O894" i="34"/>
  <c r="Q891" i="34"/>
  <c r="O891" i="34"/>
  <c r="Z889" i="34"/>
  <c r="O890" i="34"/>
  <c r="Z890" i="34"/>
  <c r="A934" i="34"/>
  <c r="Z932" i="34"/>
  <c r="Z885" i="34"/>
  <c r="P885" i="34"/>
  <c r="Z883" i="34"/>
  <c r="Q882" i="34"/>
  <c r="Q881" i="34"/>
  <c r="O889" i="34"/>
  <c r="Q901" i="34"/>
  <c r="Z901" i="34"/>
  <c r="P901" i="34"/>
  <c r="A901" i="34"/>
  <c r="U901" i="34"/>
  <c r="O910" i="34"/>
  <c r="Q910" i="34"/>
  <c r="A910" i="34"/>
  <c r="P910" i="34"/>
  <c r="Z910" i="34"/>
  <c r="U910" i="34"/>
  <c r="Z916" i="34"/>
  <c r="Q916" i="34"/>
  <c r="A916" i="34"/>
  <c r="O916" i="34"/>
  <c r="P916" i="34"/>
  <c r="Z924" i="34"/>
  <c r="P924" i="34"/>
  <c r="A924" i="34"/>
  <c r="U924" i="34"/>
  <c r="Q924" i="34"/>
  <c r="O924" i="34"/>
  <c r="A887" i="34"/>
  <c r="P887" i="34"/>
  <c r="Z887" i="34"/>
  <c r="O887" i="34"/>
  <c r="U887" i="34"/>
  <c r="Q887" i="34"/>
  <c r="Z897" i="34"/>
  <c r="P897" i="34"/>
  <c r="U897" i="34"/>
  <c r="O897" i="34"/>
  <c r="Q897" i="34"/>
  <c r="A897" i="34"/>
  <c r="P900" i="34"/>
  <c r="Z900" i="34"/>
  <c r="O900" i="34"/>
  <c r="A900" i="34"/>
  <c r="U900" i="34"/>
  <c r="Q900" i="34"/>
  <c r="P909" i="34"/>
  <c r="U909" i="34"/>
  <c r="O909" i="34"/>
  <c r="Q909" i="34"/>
  <c r="A909" i="34"/>
  <c r="Z909" i="34"/>
  <c r="Z914" i="34"/>
  <c r="U914" i="34"/>
  <c r="O914" i="34"/>
  <c r="Q914" i="34"/>
  <c r="A914" i="34"/>
  <c r="P914" i="34"/>
  <c r="U923" i="34"/>
  <c r="A923" i="34"/>
  <c r="P923" i="34"/>
  <c r="O923" i="34"/>
  <c r="Z928" i="34"/>
  <c r="A928" i="34"/>
  <c r="O928" i="34"/>
  <c r="Q928" i="34"/>
  <c r="U842" i="34"/>
  <c r="O846" i="34"/>
  <c r="Z846" i="34"/>
  <c r="A881" i="34"/>
  <c r="Z908" i="34"/>
  <c r="Q908" i="34"/>
  <c r="A908" i="34"/>
  <c r="O908" i="34"/>
  <c r="P908" i="34"/>
  <c r="P913" i="34"/>
  <c r="U913" i="34"/>
  <c r="O913" i="34"/>
  <c r="Q913" i="34"/>
  <c r="A913" i="34"/>
  <c r="Z913" i="34"/>
  <c r="Z918" i="34"/>
  <c r="U918" i="34"/>
  <c r="O918" i="34"/>
  <c r="Q918" i="34"/>
  <c r="A918" i="34"/>
  <c r="P918" i="34"/>
  <c r="O926" i="34"/>
  <c r="Q926" i="34"/>
  <c r="A926" i="34"/>
  <c r="P926" i="34"/>
  <c r="Z926" i="34"/>
  <c r="U926" i="34"/>
  <c r="A170" i="34"/>
  <c r="Q170" i="34"/>
  <c r="O170" i="34"/>
  <c r="Z170" i="34"/>
  <c r="P170" i="34"/>
  <c r="U170" i="34"/>
  <c r="A907" i="34"/>
  <c r="U907" i="34"/>
  <c r="P907" i="34"/>
  <c r="O907" i="34"/>
  <c r="O912" i="34"/>
  <c r="Z912" i="34"/>
  <c r="A912" i="34"/>
  <c r="P912" i="34"/>
  <c r="Q912" i="34"/>
  <c r="O917" i="34"/>
  <c r="Q917" i="34"/>
  <c r="A917" i="34"/>
  <c r="Z917" i="34"/>
  <c r="P917" i="34"/>
  <c r="U917" i="34"/>
  <c r="P925" i="34"/>
  <c r="U925" i="34"/>
  <c r="O925" i="34"/>
  <c r="Q925" i="34"/>
  <c r="A925" i="34"/>
  <c r="Z925" i="34"/>
  <c r="U172" i="34"/>
  <c r="P172" i="34"/>
  <c r="Z172" i="34"/>
  <c r="O172" i="34"/>
  <c r="Q172" i="34"/>
  <c r="A172" i="34"/>
  <c r="Q920" i="34"/>
  <c r="Q904" i="34"/>
  <c r="Q927" i="34"/>
  <c r="P920" i="34"/>
  <c r="P904" i="34"/>
  <c r="Q921" i="34"/>
  <c r="Q905" i="34"/>
  <c r="O905" i="34"/>
  <c r="Q902" i="34"/>
  <c r="O902" i="34"/>
  <c r="O903" i="34"/>
  <c r="Z903" i="34"/>
  <c r="Q899" i="34"/>
  <c r="A898" i="34"/>
  <c r="Z898" i="34"/>
  <c r="O888" i="34"/>
  <c r="U937" i="34"/>
  <c r="A937" i="34"/>
  <c r="Q936" i="34"/>
  <c r="Z937" i="34"/>
  <c r="R178" i="34"/>
  <c r="S178" i="34"/>
  <c r="T196" i="34"/>
  <c r="A196" i="34"/>
  <c r="S196" i="34"/>
  <c r="O196" i="34"/>
  <c r="Z196" i="34"/>
  <c r="P196" i="34"/>
  <c r="Q196" i="34"/>
  <c r="R196" i="34"/>
  <c r="U196" i="34"/>
  <c r="S211" i="34"/>
  <c r="Q211" i="34"/>
  <c r="P211" i="34"/>
  <c r="U211" i="34"/>
  <c r="T211" i="34"/>
  <c r="R211" i="34"/>
  <c r="A211" i="34"/>
  <c r="Z211" i="34"/>
  <c r="O211" i="34"/>
  <c r="R219" i="34"/>
  <c r="Q219" i="34"/>
  <c r="S219" i="34"/>
  <c r="P219" i="34"/>
  <c r="U219" i="34"/>
  <c r="A219" i="34"/>
  <c r="Z219" i="34"/>
  <c r="T219" i="34"/>
  <c r="O219" i="34"/>
  <c r="Z601" i="34"/>
  <c r="P601" i="34"/>
  <c r="U601" i="34"/>
  <c r="A601" i="34"/>
  <c r="O601" i="34"/>
  <c r="Q601" i="34"/>
  <c r="U602" i="34"/>
  <c r="Q602" i="34"/>
  <c r="Z602" i="34"/>
  <c r="P602" i="34"/>
  <c r="A602" i="34"/>
  <c r="O602" i="34"/>
  <c r="U888" i="34"/>
  <c r="A888" i="34"/>
  <c r="O936" i="34"/>
  <c r="U936" i="34"/>
  <c r="S197" i="34"/>
  <c r="Q197" i="34"/>
  <c r="R197" i="34"/>
  <c r="U197" i="34"/>
  <c r="Z197" i="34"/>
  <c r="A197" i="34"/>
  <c r="T197" i="34"/>
  <c r="O197" i="34"/>
  <c r="P197" i="34"/>
  <c r="R202" i="34"/>
  <c r="A202" i="34"/>
  <c r="P202" i="34"/>
  <c r="Z202" i="34"/>
  <c r="S202" i="34"/>
  <c r="O202" i="34"/>
  <c r="T202" i="34"/>
  <c r="Q202" i="34"/>
  <c r="U202" i="34"/>
  <c r="Z212" i="34"/>
  <c r="A212" i="34"/>
  <c r="R212" i="34"/>
  <c r="O212" i="34"/>
  <c r="T212" i="34"/>
  <c r="P212" i="34"/>
  <c r="Q212" i="34"/>
  <c r="S212" i="34"/>
  <c r="U212" i="34"/>
  <c r="S215" i="34"/>
  <c r="Q215" i="34"/>
  <c r="Z215" i="34"/>
  <c r="P215" i="34"/>
  <c r="U215" i="34"/>
  <c r="T215" i="34"/>
  <c r="A215" i="34"/>
  <c r="R215" i="34"/>
  <c r="O215" i="34"/>
  <c r="Z902" i="34"/>
  <c r="Q888" i="34"/>
  <c r="A936" i="34"/>
  <c r="S198" i="34"/>
  <c r="A198" i="34"/>
  <c r="P198" i="34"/>
  <c r="R198" i="34"/>
  <c r="O198" i="34"/>
  <c r="Z198" i="34"/>
  <c r="Q198" i="34"/>
  <c r="T198" i="34"/>
  <c r="U198" i="34"/>
  <c r="T207" i="34"/>
  <c r="R207" i="34"/>
  <c r="Q207" i="34"/>
  <c r="Z207" i="34"/>
  <c r="P207" i="34"/>
  <c r="U207" i="34"/>
  <c r="A207" i="34"/>
  <c r="S207" i="34"/>
  <c r="O207" i="34"/>
  <c r="R213" i="34"/>
  <c r="Q213" i="34"/>
  <c r="Z213" i="34"/>
  <c r="U213" i="34"/>
  <c r="T213" i="34"/>
  <c r="A213" i="34"/>
  <c r="S213" i="34"/>
  <c r="O213" i="34"/>
  <c r="P213" i="34"/>
  <c r="A614" i="34"/>
  <c r="O614" i="34"/>
  <c r="U614" i="34"/>
  <c r="Q614" i="34"/>
  <c r="Z614" i="34"/>
  <c r="P614" i="34"/>
  <c r="U609" i="34"/>
  <c r="O609" i="34"/>
  <c r="Q609" i="34"/>
  <c r="Z609" i="34"/>
  <c r="P609" i="34"/>
  <c r="A609" i="34"/>
  <c r="S195" i="34"/>
  <c r="Q195" i="34"/>
  <c r="Z195" i="34"/>
  <c r="P195" i="34"/>
  <c r="U195" i="34"/>
  <c r="T195" i="34"/>
  <c r="A195" i="34"/>
  <c r="R195" i="34"/>
  <c r="O195" i="34"/>
  <c r="Z208" i="34"/>
  <c r="A208" i="34"/>
  <c r="R208" i="34"/>
  <c r="O208" i="34"/>
  <c r="T208" i="34"/>
  <c r="P208" i="34"/>
  <c r="Q208" i="34"/>
  <c r="S208" i="34"/>
  <c r="U208" i="34"/>
  <c r="U603" i="34"/>
  <c r="O605" i="34"/>
  <c r="U596" i="34"/>
  <c r="P596" i="34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H21" i="78" l="1"/>
  <c r="I219" i="55" a="1"/>
  <c r="I219" i="55" s="1"/>
  <c r="F5" i="77" a="1"/>
  <c r="F5" i="77" s="1"/>
  <c r="G311" i="55" a="1"/>
  <c r="G311" i="55" s="1"/>
  <c r="G218" i="55" a="1"/>
  <c r="G218" i="55" s="1"/>
  <c r="D57" i="15"/>
  <c r="F6" i="77" a="1"/>
  <c r="F6" i="77" s="1"/>
  <c r="I202" i="55" a="1"/>
  <c r="I202" i="55" s="1"/>
  <c r="I55" i="55" a="1"/>
  <c r="I55" i="55" s="1"/>
  <c r="I192" i="55" a="1"/>
  <c r="I192" i="55" s="1"/>
  <c r="G267" i="55" a="1"/>
  <c r="G267" i="55" s="1"/>
  <c r="G169" i="55" a="1"/>
  <c r="G169" i="55" s="1"/>
  <c r="F7" i="77" a="1"/>
  <c r="F7" i="77" s="1"/>
  <c r="I282" i="55" a="1"/>
  <c r="I282" i="55" s="1"/>
  <c r="G185" i="55" a="1"/>
  <c r="G185" i="55" s="1"/>
  <c r="G4" i="77" a="1"/>
  <c r="G4" i="77" s="1"/>
  <c r="G208" i="55" a="1"/>
  <c r="G208" i="55" s="1"/>
  <c r="G343" i="55" a="1"/>
  <c r="G343" i="55" s="1"/>
  <c r="I165" i="55" a="1"/>
  <c r="I165" i="55" s="1"/>
  <c r="F8" i="77" a="1"/>
  <c r="F8" i="77" s="1"/>
  <c r="G5" i="77" a="1"/>
  <c r="G5" i="77" s="1"/>
  <c r="I258" i="55" a="1"/>
  <c r="I258" i="55" s="1"/>
  <c r="I210" i="55" a="1"/>
  <c r="I210" i="55" s="1"/>
  <c r="G192" i="55" a="1"/>
  <c r="G192" i="55" s="1"/>
  <c r="G347" i="55" a="1"/>
  <c r="G347" i="55" s="1"/>
  <c r="I139" i="55" a="1"/>
  <c r="I139" i="55" s="1"/>
  <c r="G263" i="55" a="1"/>
  <c r="G263" i="55" s="1"/>
  <c r="G279" i="55" a="1"/>
  <c r="G279" i="55" s="1"/>
  <c r="G194" i="55" a="1"/>
  <c r="G194" i="55" s="1"/>
  <c r="G300" i="55" a="1"/>
  <c r="G300" i="55" s="1"/>
  <c r="I160" i="55" a="1"/>
  <c r="I160" i="55" s="1"/>
  <c r="I343" i="55" a="1"/>
  <c r="I343" i="55" s="1"/>
  <c r="I321" i="55" a="1"/>
  <c r="I321" i="55" s="1"/>
  <c r="G278" i="55" a="1"/>
  <c r="G278" i="55" s="1"/>
  <c r="I300" i="55" a="1"/>
  <c r="I300" i="55" s="1"/>
  <c r="I286" i="55" a="1"/>
  <c r="I286" i="55" s="1"/>
  <c r="G332" i="55" a="1"/>
  <c r="G332" i="55" s="1"/>
  <c r="G190" i="55" a="1"/>
  <c r="G190" i="55" s="1"/>
  <c r="I164" i="55" a="1"/>
  <c r="I164" i="55" s="1"/>
  <c r="I242" i="55" a="1"/>
  <c r="I242" i="55" s="1"/>
  <c r="F10" i="77" a="1"/>
  <c r="F10" i="77" s="1"/>
  <c r="G9" i="77" a="1"/>
  <c r="G9" i="77" s="1"/>
  <c r="G326" i="55" a="1"/>
  <c r="G326" i="55" s="1"/>
  <c r="I236" i="55" a="1"/>
  <c r="I236" i="55" s="1"/>
  <c r="I250" i="55" a="1"/>
  <c r="I250" i="55" s="1"/>
  <c r="I246" i="55" a="1"/>
  <c r="I246" i="55" s="1"/>
  <c r="I285" i="55" a="1"/>
  <c r="I285" i="55" s="1"/>
  <c r="I271" i="55" a="1"/>
  <c r="I271" i="55" s="1"/>
  <c r="G199" i="55" a="1"/>
  <c r="G199" i="55" s="1"/>
  <c r="I168" i="55" a="1"/>
  <c r="I168" i="55" s="1"/>
  <c r="I267" i="55" a="1"/>
  <c r="I267" i="55" s="1"/>
  <c r="G240" i="55" a="1"/>
  <c r="G240" i="55" s="1"/>
  <c r="I324" i="55" a="1"/>
  <c r="I324" i="55" s="1"/>
  <c r="I330" i="55" a="1"/>
  <c r="I330" i="55" s="1"/>
  <c r="I341" i="55" a="1"/>
  <c r="I341" i="55" s="1"/>
  <c r="G202" i="55" a="1"/>
  <c r="G202" i="55" s="1"/>
  <c r="G183" i="55" a="1"/>
  <c r="G183" i="55" s="1"/>
  <c r="I261" i="55" a="1"/>
  <c r="I261" i="55" s="1"/>
  <c r="G318" i="55" a="1"/>
  <c r="G318" i="55" s="1"/>
  <c r="I256" i="55" a="1"/>
  <c r="I256" i="55" s="1"/>
  <c r="G158" i="55" a="1"/>
  <c r="G158" i="55" s="1"/>
  <c r="I186" i="55" a="1"/>
  <c r="I186" i="55" s="1"/>
  <c r="I231" i="55" a="1"/>
  <c r="I231" i="55" s="1"/>
  <c r="I342" i="55" a="1"/>
  <c r="I342" i="55" s="1"/>
  <c r="G251" i="55" a="1"/>
  <c r="G251" i="55" s="1"/>
  <c r="G271" i="55" a="1"/>
  <c r="G271" i="55" s="1"/>
  <c r="I297" i="55" a="1"/>
  <c r="I297" i="55" s="1"/>
  <c r="I220" i="55" a="1"/>
  <c r="I220" i="55" s="1"/>
  <c r="I254" i="55" a="1"/>
  <c r="I254" i="55" s="1"/>
  <c r="G254" i="55" a="1"/>
  <c r="G254" i="55" s="1"/>
  <c r="I179" i="55" a="1"/>
  <c r="I179" i="55" s="1"/>
  <c r="I244" i="55" a="1"/>
  <c r="I244" i="55" s="1"/>
  <c r="I268" i="55" a="1"/>
  <c r="I268" i="55" s="1"/>
  <c r="I315" i="55" a="1"/>
  <c r="I315" i="55" s="1"/>
  <c r="G173" i="55" a="1"/>
  <c r="G173" i="55" s="1"/>
  <c r="I264" i="55" a="1"/>
  <c r="I264" i="55" s="1"/>
  <c r="I270" i="55" a="1"/>
  <c r="I270" i="55" s="1"/>
  <c r="G258" i="55" a="1"/>
  <c r="G258" i="55" s="1"/>
  <c r="I280" i="55" a="1"/>
  <c r="I280" i="55" s="1"/>
  <c r="G97" i="55" a="1"/>
  <c r="G97" i="55" s="1"/>
  <c r="G286" i="55" a="1"/>
  <c r="G286" i="55" s="1"/>
  <c r="G205" i="55" a="1"/>
  <c r="G205" i="55" s="1"/>
  <c r="G55" i="55" a="1"/>
  <c r="G55" i="55" s="1"/>
  <c r="I162" i="55" a="1"/>
  <c r="I162" i="55" s="1"/>
  <c r="G252" i="55" a="1"/>
  <c r="G252" i="55" s="1"/>
  <c r="I239" i="55" a="1"/>
  <c r="I239" i="55" s="1"/>
  <c r="G7" i="77" a="1"/>
  <c r="G7" i="77" s="1"/>
  <c r="I253" i="55" a="1"/>
  <c r="I253" i="55" s="1"/>
  <c r="G166" i="55" a="1"/>
  <c r="G166" i="55" s="1"/>
  <c r="I157" i="55" a="1"/>
  <c r="I157" i="55" s="1"/>
  <c r="G171" i="55" a="1"/>
  <c r="G171" i="55" s="1"/>
  <c r="G172" i="55" a="1"/>
  <c r="G172" i="55" s="1"/>
  <c r="I172" i="55" a="1"/>
  <c r="I172" i="55" s="1"/>
  <c r="G219" i="55" a="1"/>
  <c r="G219" i="55" s="1"/>
  <c r="I287" i="55" a="1"/>
  <c r="I287" i="55" s="1"/>
  <c r="G323" i="55" a="1"/>
  <c r="G323" i="55" s="1"/>
  <c r="G270" i="55" a="1"/>
  <c r="G270" i="55" s="1"/>
  <c r="I176" i="55" a="1"/>
  <c r="I176" i="55" s="1"/>
  <c r="F4" i="77" a="1"/>
  <c r="F4" i="77" s="1"/>
  <c r="I311" i="55" a="1"/>
  <c r="I311" i="55" s="1"/>
  <c r="G209" i="55" a="1"/>
  <c r="G209" i="55" s="1"/>
  <c r="G321" i="55" a="1"/>
  <c r="G321" i="55" s="1"/>
  <c r="G222" i="55" a="1"/>
  <c r="G222" i="55" s="1"/>
  <c r="G344" i="55" a="1"/>
  <c r="G344" i="55" s="1"/>
  <c r="I213" i="55" a="1"/>
  <c r="I213" i="55" s="1"/>
  <c r="G238" i="55" a="1"/>
  <c r="G238" i="55" s="1"/>
  <c r="G250" i="55" a="1"/>
  <c r="G250" i="55" s="1"/>
  <c r="I209" i="55" a="1"/>
  <c r="I209" i="55" s="1"/>
  <c r="G184" i="55" a="1"/>
  <c r="G184" i="55" s="1"/>
  <c r="I237" i="55" a="1"/>
  <c r="I237" i="55" s="1"/>
  <c r="I318" i="55" a="1"/>
  <c r="I318" i="55" s="1"/>
  <c r="G237" i="55" a="1"/>
  <c r="G237" i="55" s="1"/>
  <c r="I175" i="55" a="1"/>
  <c r="I175" i="55" s="1"/>
  <c r="G253" i="55" a="1"/>
  <c r="G253" i="55" s="1"/>
  <c r="I302" i="55" a="1"/>
  <c r="I302" i="55" s="1"/>
  <c r="G338" i="55" a="1"/>
  <c r="G338" i="55" s="1"/>
  <c r="G285" i="55" a="1"/>
  <c r="G285" i="55" s="1"/>
  <c r="G213" i="55" a="1"/>
  <c r="G213" i="55" s="1"/>
  <c r="G342" i="55" a="1"/>
  <c r="G342" i="55" s="1"/>
  <c r="I173" i="55" a="1"/>
  <c r="I173" i="55" s="1"/>
  <c r="G236" i="55" a="1"/>
  <c r="G236" i="55" s="1"/>
  <c r="G310" i="55" a="1"/>
  <c r="G310" i="55" s="1"/>
  <c r="I306" i="55" a="1"/>
  <c r="I306" i="55" s="1"/>
  <c r="I334" i="55" a="1"/>
  <c r="I334" i="55" s="1"/>
  <c r="I212" i="55" a="1"/>
  <c r="I212" i="55" s="1"/>
  <c r="I241" i="55" a="1"/>
  <c r="I241" i="55" s="1"/>
  <c r="I294" i="55" a="1"/>
  <c r="I294" i="55" s="1"/>
  <c r="I14" i="14"/>
  <c r="I233" i="55" a="1"/>
  <c r="I233" i="55" s="1"/>
  <c r="I218" i="55" a="1"/>
  <c r="I218" i="55" s="1"/>
  <c r="G315" i="55" a="1"/>
  <c r="G315" i="55" s="1"/>
  <c r="I190" i="55" a="1"/>
  <c r="I190" i="55" s="1"/>
  <c r="I265" i="55" a="1"/>
  <c r="I265" i="55" s="1"/>
  <c r="I199" i="55" a="1"/>
  <c r="I199" i="55" s="1"/>
  <c r="G223" i="55" a="1"/>
  <c r="G223" i="55" s="1"/>
  <c r="I309" i="55" a="1"/>
  <c r="I309" i="55" s="1"/>
  <c r="G179" i="55" a="1"/>
  <c r="G179" i="55" s="1"/>
  <c r="G325" i="55" a="1"/>
  <c r="G325" i="55" s="1"/>
  <c r="H163" i="60"/>
  <c r="H131" i="60"/>
  <c r="H133" i="60"/>
  <c r="H141" i="60"/>
  <c r="H138" i="60"/>
  <c r="H44" i="60"/>
  <c r="I195" i="55" a="1"/>
  <c r="I195" i="55" s="1"/>
  <c r="I269" i="55" a="1"/>
  <c r="I269" i="55" s="1"/>
  <c r="G151" i="55" a="1"/>
  <c r="G151" i="55" s="1"/>
  <c r="E47" i="70" a="1"/>
  <c r="E47" i="70" s="1"/>
  <c r="K164" i="55"/>
  <c r="G8" i="77" a="1"/>
  <c r="G8" i="77" s="1"/>
  <c r="G195" i="55" a="1"/>
  <c r="G195" i="55" s="1"/>
  <c r="G196" i="55" a="1"/>
  <c r="G196" i="55" s="1"/>
  <c r="G242" i="55" a="1"/>
  <c r="G242" i="55" s="1"/>
  <c r="I238" i="55" a="1"/>
  <c r="I238" i="55" s="1"/>
  <c r="G341" i="55" a="1"/>
  <c r="G341" i="55" s="1"/>
  <c r="I150" i="55" a="1"/>
  <c r="I150" i="55" s="1"/>
  <c r="I248" i="55" a="1"/>
  <c r="I248" i="55" s="1"/>
  <c r="I193" i="55" a="1"/>
  <c r="I193" i="55" s="1"/>
  <c r="G319" i="55" a="1"/>
  <c r="G319" i="55" s="1"/>
  <c r="I307" i="55" a="1"/>
  <c r="I307" i="55" s="1"/>
  <c r="G340" i="55" a="1"/>
  <c r="G340" i="55" s="1"/>
  <c r="I207" i="55" a="1"/>
  <c r="I207" i="55" s="1"/>
  <c r="I332" i="55" a="1"/>
  <c r="I332" i="55" s="1"/>
  <c r="G334" i="55" a="1"/>
  <c r="G334" i="55" s="1"/>
  <c r="K334" i="55" s="1"/>
  <c r="I279" i="55" a="1"/>
  <c r="I279" i="55" s="1"/>
  <c r="G256" i="55" a="1"/>
  <c r="G256" i="55" s="1"/>
  <c r="G165" i="55" a="1"/>
  <c r="G165" i="55" s="1"/>
  <c r="G200" i="55" a="1"/>
  <c r="G200" i="55" s="1"/>
  <c r="I291" i="55" a="1"/>
  <c r="I291" i="55" s="1"/>
  <c r="I184" i="55" a="1"/>
  <c r="I184" i="55" s="1"/>
  <c r="G244" i="55" a="1"/>
  <c r="G244" i="55" s="1"/>
  <c r="G289" i="55" a="1"/>
  <c r="G289" i="55" s="1"/>
  <c r="G337" i="55" a="1"/>
  <c r="G337" i="55" s="1"/>
  <c r="I52" i="55" a="1"/>
  <c r="I52" i="55" s="1"/>
  <c r="I325" i="55" a="1"/>
  <c r="I325" i="55" s="1"/>
  <c r="G150" i="55" a="1"/>
  <c r="G150" i="55" s="1"/>
  <c r="G225" i="55" a="1"/>
  <c r="G225" i="55" s="1"/>
  <c r="I320" i="55" a="1"/>
  <c r="I320" i="55" s="1"/>
  <c r="I326" i="55" a="1"/>
  <c r="I326" i="55" s="1"/>
  <c r="K326" i="55" s="1"/>
  <c r="I295" i="55" a="1"/>
  <c r="I295" i="55" s="1"/>
  <c r="G191" i="55" a="1"/>
  <c r="G191" i="55" s="1"/>
  <c r="I211" i="55" a="1"/>
  <c r="I211" i="55" s="1"/>
  <c r="I191" i="55" a="1"/>
  <c r="I191" i="55" s="1"/>
  <c r="G6" i="77" a="1"/>
  <c r="G6" i="77" s="1"/>
  <c r="I214" i="55" a="1"/>
  <c r="I214" i="55" s="1"/>
  <c r="G268" i="55" a="1"/>
  <c r="G268" i="55" s="1"/>
  <c r="I194" i="55" a="1"/>
  <c r="I194" i="55" s="1"/>
  <c r="G220" i="55" a="1"/>
  <c r="G220" i="55" s="1"/>
  <c r="G159" i="55" a="1"/>
  <c r="G159" i="55" s="1"/>
  <c r="I187" i="55" a="1"/>
  <c r="I187" i="55" s="1"/>
  <c r="G276" i="55" a="1"/>
  <c r="G276" i="55" s="1"/>
  <c r="I247" i="55" a="1"/>
  <c r="I247" i="55" s="1"/>
  <c r="G297" i="55" a="1"/>
  <c r="G297" i="55" s="1"/>
  <c r="G157" i="55" a="1"/>
  <c r="G157" i="55" s="1"/>
  <c r="G239" i="55" a="1"/>
  <c r="G239" i="55" s="1"/>
  <c r="K239" i="55" s="1"/>
  <c r="I189" i="55" a="1"/>
  <c r="I189" i="55" s="1"/>
  <c r="G193" i="55" a="1"/>
  <c r="G193" i="55" s="1"/>
  <c r="G226" i="55" a="1"/>
  <c r="G226" i="55" s="1"/>
  <c r="I344" i="55" a="1"/>
  <c r="I344" i="55" s="1"/>
  <c r="I215" i="55" a="1"/>
  <c r="I215" i="55" s="1"/>
  <c r="I93" i="55" a="1"/>
  <c r="I93" i="55" s="1"/>
  <c r="I158" i="55" a="1"/>
  <c r="I158" i="55" s="1"/>
  <c r="K158" i="55" s="1"/>
  <c r="G277" i="55" a="1"/>
  <c r="G277" i="55" s="1"/>
  <c r="I232" i="55" a="1"/>
  <c r="I232" i="55" s="1"/>
  <c r="I228" i="55" a="1"/>
  <c r="I228" i="55" s="1"/>
  <c r="E32" i="15" a="1"/>
  <c r="E32" i="15" s="1"/>
  <c r="I276" i="55" a="1"/>
  <c r="I276" i="55" s="1"/>
  <c r="G211" i="55" a="1"/>
  <c r="G211" i="55" s="1"/>
  <c r="G153" i="55" a="1"/>
  <c r="G153" i="55" s="1"/>
  <c r="F49" i="15" a="1"/>
  <c r="F49" i="15" s="1"/>
  <c r="G301" i="55" a="1"/>
  <c r="G301" i="55" s="1"/>
  <c r="G125" i="55" a="1"/>
  <c r="G125" i="55" s="1"/>
  <c r="F61" i="70" a="1"/>
  <c r="F61" i="70" s="1"/>
  <c r="G142" i="55" a="1"/>
  <c r="G142" i="55" s="1"/>
  <c r="F9" i="77" a="1"/>
  <c r="F9" i="77" s="1"/>
  <c r="G210" i="55" a="1"/>
  <c r="G210" i="55" s="1"/>
  <c r="G233" i="55" a="1"/>
  <c r="G233" i="55" s="1"/>
  <c r="I275" i="55" a="1"/>
  <c r="I275" i="55" s="1"/>
  <c r="I263" i="55" a="1"/>
  <c r="I263" i="55" s="1"/>
  <c r="G243" i="55" a="1"/>
  <c r="G243" i="55" s="1"/>
  <c r="G264" i="55" a="1"/>
  <c r="G264" i="55" s="1"/>
  <c r="G249" i="55" a="1"/>
  <c r="G249" i="55" s="1"/>
  <c r="I188" i="55" a="1"/>
  <c r="I188" i="55" s="1"/>
  <c r="I266" i="55" a="1"/>
  <c r="I266" i="55" s="1"/>
  <c r="G283" i="55" a="1"/>
  <c r="G283" i="55" s="1"/>
  <c r="I196" i="55" a="1"/>
  <c r="I196" i="55" s="1"/>
  <c r="I223" i="55" a="1"/>
  <c r="I223" i="55" s="1"/>
  <c r="I284" i="55" a="1"/>
  <c r="I284" i="55" s="1"/>
  <c r="G181" i="55" a="1"/>
  <c r="G181" i="55" s="1"/>
  <c r="G235" i="55" a="1"/>
  <c r="G235" i="55" s="1"/>
  <c r="I235" i="55" a="1"/>
  <c r="I235" i="55" s="1"/>
  <c r="G163" i="55" a="1"/>
  <c r="G163" i="55" s="1"/>
  <c r="E28" i="15" a="1"/>
  <c r="E28" i="15" s="1"/>
  <c r="E29" i="15" s="1"/>
  <c r="F19" i="15" a="1"/>
  <c r="F19" i="15" s="1"/>
  <c r="I289" i="55" a="1"/>
  <c r="I289" i="55" s="1"/>
  <c r="G273" i="55" a="1"/>
  <c r="G273" i="55" s="1"/>
  <c r="G177" i="55" a="1"/>
  <c r="G177" i="55" s="1"/>
  <c r="I180" i="55" a="1"/>
  <c r="I180" i="55" s="1"/>
  <c r="G216" i="55" a="1"/>
  <c r="G216" i="55" s="1"/>
  <c r="I337" i="55" a="1"/>
  <c r="I337" i="55" s="1"/>
  <c r="I166" i="55" a="1"/>
  <c r="I166" i="55" s="1"/>
  <c r="K166" i="55" s="1"/>
  <c r="I272" i="55" a="1"/>
  <c r="I272" i="55" s="1"/>
  <c r="I240" i="55" a="1"/>
  <c r="I240" i="55" s="1"/>
  <c r="I251" i="55" a="1"/>
  <c r="I251" i="55" s="1"/>
  <c r="K251" i="55" s="1"/>
  <c r="I159" i="55" a="1"/>
  <c r="I159" i="55" s="1"/>
  <c r="G314" i="55" a="1"/>
  <c r="G314" i="55" s="1"/>
  <c r="G312" i="55" a="1"/>
  <c r="G312" i="55" s="1"/>
  <c r="G288" i="55" a="1"/>
  <c r="G288" i="55" s="1"/>
  <c r="I314" i="55" a="1"/>
  <c r="I314" i="55" s="1"/>
  <c r="G293" i="55" a="1"/>
  <c r="G293" i="55" s="1"/>
  <c r="G335" i="55" a="1"/>
  <c r="G335" i="55" s="1"/>
  <c r="F34" i="70" a="1"/>
  <c r="F34" i="70" s="1"/>
  <c r="F59" i="70" a="1"/>
  <c r="F59" i="70" s="1"/>
  <c r="F27" i="70" a="1"/>
  <c r="F27" i="70" s="1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210" i="55"/>
  <c r="G275" i="55" a="1"/>
  <c r="G275" i="55" s="1"/>
  <c r="G284" i="55" a="1"/>
  <c r="G284" i="55" s="1"/>
  <c r="K45" i="57"/>
  <c r="I161" i="55" a="1"/>
  <c r="I161" i="55" s="1"/>
  <c r="G333" i="55" a="1"/>
  <c r="G333" i="55" s="1"/>
  <c r="G296" i="55" a="1"/>
  <c r="G296" i="55" s="1"/>
  <c r="E25" i="15" a="1"/>
  <c r="E25" i="15" s="1"/>
  <c r="E26" i="15" s="1"/>
  <c r="F22" i="15" a="1"/>
  <c r="F22" i="15" s="1"/>
  <c r="E25" i="70" a="1"/>
  <c r="E25" i="70" s="1"/>
  <c r="I319" i="55" a="1"/>
  <c r="I319" i="55" s="1"/>
  <c r="K319" i="55" s="1"/>
  <c r="I113" i="55" a="1"/>
  <c r="I113" i="55" s="1"/>
  <c r="I183" i="55" a="1"/>
  <c r="I183" i="55" s="1"/>
  <c r="K183" i="55" s="1"/>
  <c r="I347" i="55" a="1"/>
  <c r="I347" i="55" s="1"/>
  <c r="G282" i="55" a="1"/>
  <c r="G282" i="55" s="1"/>
  <c r="I221" i="55" a="1"/>
  <c r="I221" i="55" s="1"/>
  <c r="G295" i="55" a="1"/>
  <c r="G295" i="55" s="1"/>
  <c r="K295" i="55" s="1"/>
  <c r="G266" i="55" a="1"/>
  <c r="G266" i="55" s="1"/>
  <c r="I155" i="55" a="1"/>
  <c r="I155" i="55" s="1"/>
  <c r="G178" i="55" a="1"/>
  <c r="G178" i="55" s="1"/>
  <c r="G187" i="55" a="1"/>
  <c r="G187" i="55" s="1"/>
  <c r="G316" i="55" a="1"/>
  <c r="G316" i="55" s="1"/>
  <c r="I71" i="55" a="1"/>
  <c r="I71" i="55" s="1"/>
  <c r="G303" i="55" a="1"/>
  <c r="G303" i="55" s="1"/>
  <c r="I245" i="55" a="1"/>
  <c r="I245" i="55" s="1"/>
  <c r="G30" i="55" a="1"/>
  <c r="G30" i="55" s="1"/>
  <c r="E66" i="70" a="1"/>
  <c r="E66" i="70" s="1"/>
  <c r="F29" i="70" a="1"/>
  <c r="F29" i="70" s="1"/>
  <c r="F25" i="15" a="1"/>
  <c r="F25" i="15" s="1"/>
  <c r="I103" i="55" a="1"/>
  <c r="I103" i="55" s="1"/>
  <c r="E13" i="70" a="1"/>
  <c r="E13" i="70" s="1"/>
  <c r="G330" i="55" a="1"/>
  <c r="G330" i="55" s="1"/>
  <c r="K330" i="55" s="1"/>
  <c r="K325" i="55"/>
  <c r="G221" i="55" a="1"/>
  <c r="G221" i="55" s="1"/>
  <c r="I171" i="55" a="1"/>
  <c r="I171" i="55" s="1"/>
  <c r="K171" i="55" s="1"/>
  <c r="I177" i="55" a="1"/>
  <c r="I177" i="55" s="1"/>
  <c r="G57" i="55" a="1"/>
  <c r="G57" i="55" s="1"/>
  <c r="K150" i="55"/>
  <c r="E12" i="12" a="1"/>
  <c r="E12" i="12" s="1"/>
  <c r="E57" i="70" a="1"/>
  <c r="E57" i="70" s="1"/>
  <c r="I328" i="55" a="1"/>
  <c r="I328" i="55" s="1"/>
  <c r="G168" i="55" a="1"/>
  <c r="G168" i="55" s="1"/>
  <c r="K168" i="55" s="1"/>
  <c r="I225" i="55" a="1"/>
  <c r="I225" i="55" s="1"/>
  <c r="K225" i="55" s="1"/>
  <c r="I290" i="55" a="1"/>
  <c r="I290" i="55" s="1"/>
  <c r="E50" i="70" a="1"/>
  <c r="E50" i="70" s="1"/>
  <c r="I14" i="71"/>
  <c r="I15" i="71" s="1"/>
  <c r="H169" i="60"/>
  <c r="H143" i="60"/>
  <c r="H134" i="60"/>
  <c r="H238" i="60"/>
  <c r="H167" i="60"/>
  <c r="H132" i="60"/>
  <c r="H146" i="60"/>
  <c r="H149" i="60"/>
  <c r="H166" i="60"/>
  <c r="H168" i="60"/>
  <c r="H164" i="60"/>
  <c r="H126" i="60"/>
  <c r="H127" i="60"/>
  <c r="K194" i="55"/>
  <c r="K191" i="55"/>
  <c r="G246" i="55" a="1"/>
  <c r="G246" i="55" s="1"/>
  <c r="K246" i="55" s="1"/>
  <c r="G247" i="55" a="1"/>
  <c r="G247" i="55" s="1"/>
  <c r="K247" i="55" s="1"/>
  <c r="G265" i="55" a="1"/>
  <c r="G265" i="55" s="1"/>
  <c r="K265" i="55" s="1"/>
  <c r="G290" i="55" a="1"/>
  <c r="G290" i="55" s="1"/>
  <c r="G259" i="55" a="1"/>
  <c r="G259" i="55" s="1"/>
  <c r="E6" i="12" a="1"/>
  <c r="E6" i="12" s="1"/>
  <c r="F18" i="70" a="1"/>
  <c r="F18" i="70" s="1"/>
  <c r="K297" i="55"/>
  <c r="G272" i="55" a="1"/>
  <c r="G272" i="55" s="1"/>
  <c r="E20" i="15" a="1"/>
  <c r="E20" i="15" s="1"/>
  <c r="F14" i="70" a="1"/>
  <c r="F14" i="70" s="1"/>
  <c r="I288" i="55" a="1"/>
  <c r="I288" i="55" s="1"/>
  <c r="H32" i="58"/>
  <c r="I32" i="58" s="1"/>
  <c r="E14" i="12" a="1"/>
  <c r="E14" i="12" s="1"/>
  <c r="G229" i="55" a="1"/>
  <c r="G229" i="55" s="1"/>
  <c r="G322" i="55" a="1"/>
  <c r="G322" i="55" s="1"/>
  <c r="G281" i="55" a="1"/>
  <c r="G281" i="55" s="1"/>
  <c r="G214" i="55" a="1"/>
  <c r="G214" i="55" s="1"/>
  <c r="K214" i="55" s="1"/>
  <c r="I283" i="55" a="1"/>
  <c r="I283" i="55" s="1"/>
  <c r="K283" i="55" s="1"/>
  <c r="I298" i="55" a="1"/>
  <c r="I298" i="55" s="1"/>
  <c r="G206" i="55" a="1"/>
  <c r="G206" i="55" s="1"/>
  <c r="G306" i="55" a="1"/>
  <c r="G306" i="55" s="1"/>
  <c r="K306" i="55" s="1"/>
  <c r="I56" i="55" a="1"/>
  <c r="I56" i="55" s="1"/>
  <c r="I20" i="55" a="1"/>
  <c r="I20" i="55" s="1"/>
  <c r="F42" i="70" a="1"/>
  <c r="F42" i="70" s="1"/>
  <c r="F31" i="70" a="1"/>
  <c r="F31" i="70" s="1"/>
  <c r="G324" i="55" a="1"/>
  <c r="G324" i="55" s="1"/>
  <c r="K324" i="55" s="1"/>
  <c r="G269" i="55" a="1"/>
  <c r="G269" i="55" s="1"/>
  <c r="K269" i="55" s="1"/>
  <c r="G170" i="55" a="1"/>
  <c r="G170" i="55" s="1"/>
  <c r="G248" i="55" a="1"/>
  <c r="G248" i="55" s="1"/>
  <c r="K248" i="55" s="1"/>
  <c r="K332" i="55"/>
  <c r="K190" i="55"/>
  <c r="K195" i="55"/>
  <c r="G12" i="55" a="1"/>
  <c r="G12" i="55" s="1"/>
  <c r="E62" i="70" a="1"/>
  <c r="E62" i="70" s="1"/>
  <c r="G117" i="55" a="1"/>
  <c r="G117" i="55" s="1"/>
  <c r="F40" i="15" a="1"/>
  <c r="F40" i="15" s="1"/>
  <c r="F42" i="15" s="1"/>
  <c r="E54" i="70" a="1"/>
  <c r="E54" i="70" s="1"/>
  <c r="F10" i="70" a="1"/>
  <c r="F10" i="70" s="1"/>
  <c r="G94" i="55" a="1"/>
  <c r="G94" i="55" s="1"/>
  <c r="E35" i="70" a="1"/>
  <c r="E35" i="70" s="1"/>
  <c r="I115" i="55" a="1"/>
  <c r="I115" i="55" s="1"/>
  <c r="I205" i="55" a="1"/>
  <c r="I205" i="55" s="1"/>
  <c r="K205" i="55" s="1"/>
  <c r="I152" i="55" a="1"/>
  <c r="I152" i="55" s="1"/>
  <c r="K152" i="55" s="1"/>
  <c r="G197" i="55" a="1"/>
  <c r="G197" i="55" s="1"/>
  <c r="K197" i="55" s="1"/>
  <c r="I338" i="55" a="1"/>
  <c r="I338" i="55" s="1"/>
  <c r="K338" i="55" s="1"/>
  <c r="I243" i="55" a="1"/>
  <c r="I243" i="55" s="1"/>
  <c r="K243" i="55" s="1"/>
  <c r="G309" i="55" a="1"/>
  <c r="G309" i="55" s="1"/>
  <c r="K309" i="55" s="1"/>
  <c r="G52" i="55" a="1"/>
  <c r="G52" i="55" s="1"/>
  <c r="K52" i="55" s="1"/>
  <c r="I97" i="55" a="1"/>
  <c r="I97" i="55" s="1"/>
  <c r="K97" i="55" s="1"/>
  <c r="I345" i="55" a="1"/>
  <c r="I345" i="55" s="1"/>
  <c r="G84" i="55" a="1"/>
  <c r="G84" i="55" s="1"/>
  <c r="F25" i="70" a="1"/>
  <c r="F25" i="70" s="1"/>
  <c r="E33" i="15" a="1"/>
  <c r="E33" i="15" s="1"/>
  <c r="I260" i="55" a="1"/>
  <c r="I260" i="55" s="1"/>
  <c r="I296" i="55" a="1"/>
  <c r="I296" i="55" s="1"/>
  <c r="K296" i="55" s="1"/>
  <c r="G156" i="55" a="1"/>
  <c r="G156" i="55" s="1"/>
  <c r="I151" i="55" a="1"/>
  <c r="I151" i="55" s="1"/>
  <c r="K151" i="55" s="1"/>
  <c r="I329" i="55" a="1"/>
  <c r="I329" i="55" s="1"/>
  <c r="I327" i="55" a="1"/>
  <c r="I327" i="55" s="1"/>
  <c r="K327" i="55" s="1"/>
  <c r="A21" i="58"/>
  <c r="A22" i="58" s="1"/>
  <c r="A23" i="58" s="1"/>
  <c r="A24" i="58" s="1"/>
  <c r="A25" i="58" s="1"/>
  <c r="A26" i="58" s="1"/>
  <c r="A27" i="58" s="1"/>
  <c r="K235" i="55"/>
  <c r="K220" i="55"/>
  <c r="E17" i="70" a="1"/>
  <c r="E17" i="70" s="1"/>
  <c r="I255" i="55" a="1"/>
  <c r="I255" i="55" s="1"/>
  <c r="I45" i="55" a="1"/>
  <c r="I45" i="55" s="1"/>
  <c r="F20" i="15" a="1"/>
  <c r="F20" i="15" s="1"/>
  <c r="E8" i="70" a="1"/>
  <c r="E8" i="70" s="1"/>
  <c r="I14" i="55" a="1"/>
  <c r="I14" i="55" s="1"/>
  <c r="I30" i="55" a="1"/>
  <c r="I30" i="55" s="1"/>
  <c r="I200" i="55" a="1"/>
  <c r="I200" i="55" s="1"/>
  <c r="K200" i="55" s="1"/>
  <c r="I170" i="55" a="1"/>
  <c r="I170" i="55" s="1"/>
  <c r="G186" i="55" a="1"/>
  <c r="G186" i="55" s="1"/>
  <c r="K186" i="55" s="1"/>
  <c r="I322" i="55" a="1"/>
  <c r="I322" i="55" s="1"/>
  <c r="G207" i="55" a="1"/>
  <c r="G207" i="55" s="1"/>
  <c r="K207" i="55" s="1"/>
  <c r="K157" i="55"/>
  <c r="K264" i="55"/>
  <c r="F99" i="14"/>
  <c r="G313" i="55" a="1"/>
  <c r="G313" i="55" s="1"/>
  <c r="I174" i="55" a="1"/>
  <c r="I174" i="55" s="1"/>
  <c r="I201" i="55" a="1"/>
  <c r="I201" i="55" s="1"/>
  <c r="K282" i="55"/>
  <c r="K237" i="55"/>
  <c r="K344" i="55"/>
  <c r="I226" i="55" a="1"/>
  <c r="I226" i="55" s="1"/>
  <c r="K226" i="55" s="1"/>
  <c r="I208" i="55" a="1"/>
  <c r="I208" i="55" s="1"/>
  <c r="G329" i="55" a="1"/>
  <c r="G329" i="55" s="1"/>
  <c r="F23" i="70" a="1"/>
  <c r="F23" i="70" s="1"/>
  <c r="E38" i="15" a="1"/>
  <c r="E38" i="15" s="1"/>
  <c r="E39" i="15" s="1"/>
  <c r="I331" i="55" a="1"/>
  <c r="I331" i="55" s="1"/>
  <c r="I60" i="55" a="1"/>
  <c r="I60" i="55" s="1"/>
  <c r="F37" i="70" a="1"/>
  <c r="F37" i="70" s="1"/>
  <c r="F20" i="70" a="1"/>
  <c r="F20" i="70" s="1"/>
  <c r="E61" i="70" a="1"/>
  <c r="E61" i="70" s="1"/>
  <c r="G61" i="70" s="1"/>
  <c r="I230" i="55" a="1"/>
  <c r="I230" i="55" s="1"/>
  <c r="G136" i="55" a="1"/>
  <c r="G136" i="55" s="1"/>
  <c r="G261" i="55" a="1"/>
  <c r="G261" i="55" s="1"/>
  <c r="K261" i="55" s="1"/>
  <c r="G189" i="55" a="1"/>
  <c r="G189" i="55" s="1"/>
  <c r="K189" i="55" s="1"/>
  <c r="G188" i="55" a="1"/>
  <c r="G188" i="55" s="1"/>
  <c r="K188" i="55" s="1"/>
  <c r="G162" i="55" a="1"/>
  <c r="G162" i="55" s="1"/>
  <c r="K162" i="55" s="1"/>
  <c r="I156" i="55" a="1"/>
  <c r="I156" i="55" s="1"/>
  <c r="G287" i="55" a="1"/>
  <c r="G287" i="55" s="1"/>
  <c r="K287" i="55" s="1"/>
  <c r="G241" i="55" a="1"/>
  <c r="G241" i="55" s="1"/>
  <c r="K241" i="55" s="1"/>
  <c r="G224" i="55" a="1"/>
  <c r="G224" i="55" s="1"/>
  <c r="I262" i="55" a="1"/>
  <c r="I262" i="55" s="1"/>
  <c r="G231" i="55" a="1"/>
  <c r="G231" i="55" s="1"/>
  <c r="K231" i="55" s="1"/>
  <c r="G328" i="55" a="1"/>
  <c r="G328" i="55" s="1"/>
  <c r="K328" i="55" s="1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J45" i="57"/>
  <c r="I39" i="71"/>
  <c r="H159" i="60"/>
  <c r="H161" i="60"/>
  <c r="H162" i="60"/>
  <c r="H155" i="60"/>
  <c r="H142" i="60"/>
  <c r="H118" i="60"/>
  <c r="H130" i="60"/>
  <c r="H147" i="60"/>
  <c r="H148" i="60"/>
  <c r="H160" i="60"/>
  <c r="H135" i="60"/>
  <c r="H150" i="60"/>
  <c r="H136" i="60"/>
  <c r="H144" i="60"/>
  <c r="I252" i="55" a="1"/>
  <c r="I252" i="55" s="1"/>
  <c r="K252" i="55" s="1"/>
  <c r="G291" i="55" a="1"/>
  <c r="G291" i="55" s="1"/>
  <c r="K291" i="55" s="1"/>
  <c r="I216" i="55" a="1"/>
  <c r="I216" i="55" s="1"/>
  <c r="K216" i="55" s="1"/>
  <c r="I312" i="55" a="1"/>
  <c r="I312" i="55" s="1"/>
  <c r="K312" i="55" s="1"/>
  <c r="G307" i="55" a="1"/>
  <c r="G307" i="55" s="1"/>
  <c r="K307" i="55" s="1"/>
  <c r="I304" i="55" a="1"/>
  <c r="I304" i="55" s="1"/>
  <c r="H154" i="60"/>
  <c r="K236" i="55"/>
  <c r="K179" i="55"/>
  <c r="K240" i="55"/>
  <c r="K211" i="55"/>
  <c r="I259" i="55" a="1"/>
  <c r="I259" i="55" s="1"/>
  <c r="G215" i="55" a="1"/>
  <c r="G215" i="55" s="1"/>
  <c r="K215" i="55" s="1"/>
  <c r="G41" i="55" a="1"/>
  <c r="G41" i="55" s="1"/>
  <c r="I78" i="55" a="1"/>
  <c r="I78" i="55" s="1"/>
  <c r="G16" i="55" a="1"/>
  <c r="G16" i="55" s="1"/>
  <c r="E11" i="12" a="1"/>
  <c r="E11" i="12" s="1"/>
  <c r="I94" i="55" a="1"/>
  <c r="I94" i="55" s="1"/>
  <c r="E15" i="15" a="1"/>
  <c r="E15" i="15" s="1"/>
  <c r="F8" i="12" a="1"/>
  <c r="F8" i="12" s="1"/>
  <c r="I17" i="55" a="1"/>
  <c r="I17" i="55" s="1"/>
  <c r="F65" i="70" a="1"/>
  <c r="F65" i="70" s="1"/>
  <c r="G59" i="55" a="1"/>
  <c r="G59" i="55" s="1"/>
  <c r="I35" i="55" a="1"/>
  <c r="I35" i="55" s="1"/>
  <c r="G245" i="55" a="1"/>
  <c r="G245" i="55" s="1"/>
  <c r="I281" i="55" a="1"/>
  <c r="I281" i="55" s="1"/>
  <c r="I185" i="55" a="1"/>
  <c r="I185" i="55" s="1"/>
  <c r="K185" i="55" s="1"/>
  <c r="I277" i="55" a="1"/>
  <c r="I277" i="55" s="1"/>
  <c r="K277" i="55" s="1"/>
  <c r="G212" i="55" a="1"/>
  <c r="G212" i="55" s="1"/>
  <c r="K212" i="55" s="1"/>
  <c r="G257" i="55" a="1"/>
  <c r="G257" i="55" s="1"/>
  <c r="G155" i="55" a="1"/>
  <c r="G155" i="55" s="1"/>
  <c r="K155" i="55" s="1"/>
  <c r="G180" i="55" a="1"/>
  <c r="G180" i="55" s="1"/>
  <c r="K180" i="55" s="1"/>
  <c r="I257" i="55" a="1"/>
  <c r="I257" i="55" s="1"/>
  <c r="G198" i="55" a="1"/>
  <c r="G198" i="55" s="1"/>
  <c r="I273" i="55" a="1"/>
  <c r="I273" i="55" s="1"/>
  <c r="K273" i="55" s="1"/>
  <c r="G176" i="55" a="1"/>
  <c r="G176" i="55" s="1"/>
  <c r="K176" i="55" s="1"/>
  <c r="G217" i="55" a="1"/>
  <c r="G217" i="55" s="1"/>
  <c r="I224" i="55" a="1"/>
  <c r="I224" i="55" s="1"/>
  <c r="I59" i="55" a="1"/>
  <c r="I59" i="55" s="1"/>
  <c r="H156" i="60"/>
  <c r="H151" i="60"/>
  <c r="H137" i="60"/>
  <c r="H153" i="60"/>
  <c r="I93" i="14"/>
  <c r="H93" i="14"/>
  <c r="I77" i="14"/>
  <c r="H77" i="14"/>
  <c r="I61" i="14"/>
  <c r="H61" i="14"/>
  <c r="I96" i="14"/>
  <c r="H96" i="14"/>
  <c r="I80" i="14"/>
  <c r="H80" i="14"/>
  <c r="I64" i="14"/>
  <c r="H64" i="14"/>
  <c r="I87" i="14"/>
  <c r="H87" i="14"/>
  <c r="I71" i="14"/>
  <c r="H71" i="14"/>
  <c r="I94" i="14"/>
  <c r="H94" i="14"/>
  <c r="I78" i="14"/>
  <c r="H78" i="14"/>
  <c r="I62" i="14"/>
  <c r="H62" i="14"/>
  <c r="I89" i="14"/>
  <c r="H89" i="14"/>
  <c r="I73" i="14"/>
  <c r="H73" i="14"/>
  <c r="I57" i="14"/>
  <c r="H57" i="14"/>
  <c r="I92" i="14"/>
  <c r="H92" i="14"/>
  <c r="I76" i="14"/>
  <c r="H76" i="14"/>
  <c r="I60" i="14"/>
  <c r="H60" i="14"/>
  <c r="I83" i="14"/>
  <c r="H83" i="14"/>
  <c r="I67" i="14"/>
  <c r="H67" i="14"/>
  <c r="I90" i="14"/>
  <c r="H90" i="14"/>
  <c r="I74" i="14"/>
  <c r="H74" i="14"/>
  <c r="I58" i="14"/>
  <c r="H58" i="14"/>
  <c r="I85" i="14"/>
  <c r="H85" i="14"/>
  <c r="I69" i="14"/>
  <c r="H69" i="14"/>
  <c r="I88" i="14"/>
  <c r="H88" i="14"/>
  <c r="I72" i="14"/>
  <c r="H72" i="14"/>
  <c r="I56" i="14"/>
  <c r="H56" i="14"/>
  <c r="I95" i="14"/>
  <c r="H95" i="14"/>
  <c r="I79" i="14"/>
  <c r="H79" i="14"/>
  <c r="I63" i="14"/>
  <c r="H63" i="14"/>
  <c r="I86" i="14"/>
  <c r="H86" i="14"/>
  <c r="I70" i="14"/>
  <c r="H70" i="14"/>
  <c r="I97" i="14"/>
  <c r="H97" i="14"/>
  <c r="I81" i="14"/>
  <c r="H81" i="14"/>
  <c r="H65" i="14"/>
  <c r="I65" i="14"/>
  <c r="I84" i="14"/>
  <c r="H84" i="14"/>
  <c r="I68" i="14"/>
  <c r="H68" i="14"/>
  <c r="I91" i="14"/>
  <c r="H91" i="14"/>
  <c r="H75" i="14"/>
  <c r="I75" i="14"/>
  <c r="I59" i="14"/>
  <c r="H59" i="14"/>
  <c r="I98" i="14"/>
  <c r="H98" i="14"/>
  <c r="I82" i="14"/>
  <c r="H82" i="14"/>
  <c r="I66" i="14"/>
  <c r="H66" i="14"/>
  <c r="H38" i="71"/>
  <c r="I38" i="71"/>
  <c r="H45" i="57"/>
  <c r="H14" i="14"/>
  <c r="A29" i="58"/>
  <c r="G52" i="71"/>
  <c r="F52" i="71"/>
  <c r="G99" i="14"/>
  <c r="I278" i="55" a="1"/>
  <c r="I278" i="55" s="1"/>
  <c r="K278" i="55" s="1"/>
  <c r="G317" i="55" a="1"/>
  <c r="G317" i="55" s="1"/>
  <c r="G118" i="55" a="1"/>
  <c r="G118" i="55" s="1"/>
  <c r="K263" i="55"/>
  <c r="K270" i="55"/>
  <c r="I203" i="55" a="1"/>
  <c r="I203" i="55" s="1"/>
  <c r="I153" i="55" a="1"/>
  <c r="I153" i="55" s="1"/>
  <c r="K153" i="55" s="1"/>
  <c r="G304" i="55" a="1"/>
  <c r="G304" i="55" s="1"/>
  <c r="I128" i="55" a="1"/>
  <c r="I128" i="55" s="1"/>
  <c r="K276" i="55"/>
  <c r="F28" i="70" a="1"/>
  <c r="F28" i="70" s="1"/>
  <c r="E53" i="70" a="1"/>
  <c r="E53" i="70" s="1"/>
  <c r="K341" i="55"/>
  <c r="K318" i="55"/>
  <c r="I293" i="55" a="1"/>
  <c r="I293" i="55" s="1"/>
  <c r="K293" i="55" s="1"/>
  <c r="E18" i="70" a="1"/>
  <c r="E18" i="70" s="1"/>
  <c r="G40" i="55" a="1"/>
  <c r="G40" i="55" s="1"/>
  <c r="E44" i="70" a="1"/>
  <c r="E44" i="70" s="1"/>
  <c r="E53" i="15" a="1"/>
  <c r="E53" i="15" s="1"/>
  <c r="F52" i="70" a="1"/>
  <c r="F52" i="70" s="1"/>
  <c r="K268" i="55"/>
  <c r="K279" i="55"/>
  <c r="I301" i="55" a="1"/>
  <c r="I301" i="55" s="1"/>
  <c r="K301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05" i="55" a="1"/>
  <c r="I305" i="55" s="1"/>
  <c r="F48" i="15" a="1"/>
  <c r="F48" i="15" s="1"/>
  <c r="K267" i="55"/>
  <c r="K233" i="55"/>
  <c r="E12" i="15" a="1"/>
  <c r="E12" i="15" s="1"/>
  <c r="E13" i="15" s="1"/>
  <c r="E27" i="70" a="1"/>
  <c r="E27" i="70" s="1"/>
  <c r="H27" i="70" s="1"/>
  <c r="E32" i="70" a="1"/>
  <c r="E32" i="70" s="1"/>
  <c r="G87" i="55" a="1"/>
  <c r="G87" i="55" s="1"/>
  <c r="F54" i="70" a="1"/>
  <c r="F54" i="70" s="1"/>
  <c r="G255" i="55" a="1"/>
  <c r="G255" i="55" s="1"/>
  <c r="K255" i="55" s="1"/>
  <c r="G75" i="55" a="1"/>
  <c r="G75" i="55" s="1"/>
  <c r="K250" i="55"/>
  <c r="K192" i="55"/>
  <c r="K219" i="55"/>
  <c r="K244" i="55"/>
  <c r="K209" i="55"/>
  <c r="K321" i="55"/>
  <c r="K196" i="55"/>
  <c r="K242" i="55"/>
  <c r="K238" i="55"/>
  <c r="K159" i="55"/>
  <c r="K187" i="55"/>
  <c r="E30" i="15" a="1"/>
  <c r="E30" i="15" s="1"/>
  <c r="F47" i="15" a="1"/>
  <c r="F47" i="15" s="1"/>
  <c r="E49" i="70" a="1"/>
  <c r="E49" i="70" s="1"/>
  <c r="F51" i="15" a="1"/>
  <c r="F51" i="15" s="1"/>
  <c r="K258" i="55"/>
  <c r="K342" i="55"/>
  <c r="K218" i="55"/>
  <c r="K320" i="55"/>
  <c r="K311" i="55"/>
  <c r="I310" i="55" a="1"/>
  <c r="I310" i="55" s="1"/>
  <c r="G10" i="77" a="1"/>
  <c r="G10" i="77" s="1"/>
  <c r="F32" i="15" a="1"/>
  <c r="F32" i="15" s="1"/>
  <c r="G20" i="55" a="1"/>
  <c r="G20" i="55" s="1"/>
  <c r="G111" i="55" a="1"/>
  <c r="G111" i="55" s="1"/>
  <c r="E44" i="15" a="1"/>
  <c r="E44" i="15" s="1"/>
  <c r="I118" i="55" a="1"/>
  <c r="I118" i="55" s="1"/>
  <c r="E47" i="15" a="1"/>
  <c r="E47" i="15" s="1"/>
  <c r="F11" i="70" a="1"/>
  <c r="F11" i="70" s="1"/>
  <c r="E10" i="70" a="1"/>
  <c r="E10" i="70" s="1"/>
  <c r="G95" i="55" a="1"/>
  <c r="G95" i="55" s="1"/>
  <c r="F43" i="15" a="1"/>
  <c r="F43" i="15" s="1"/>
  <c r="I123" i="55" a="1"/>
  <c r="I123" i="55" s="1"/>
  <c r="I84" i="55" a="1"/>
  <c r="I84" i="55" s="1"/>
  <c r="G29" i="55" a="1"/>
  <c r="G29" i="55" s="1"/>
  <c r="E14" i="70" a="1"/>
  <c r="E14" i="70" s="1"/>
  <c r="I83" i="55" a="1"/>
  <c r="I83" i="55" s="1"/>
  <c r="I91" i="55" a="1"/>
  <c r="I91" i="55" s="1"/>
  <c r="G116" i="55" a="1"/>
  <c r="G116" i="55" s="1"/>
  <c r="F19" i="70" a="1"/>
  <c r="F19" i="70" s="1"/>
  <c r="G50" i="55" a="1"/>
  <c r="G50" i="55" s="1"/>
  <c r="G113" i="55" a="1"/>
  <c r="G113" i="55" s="1"/>
  <c r="K113" i="55" s="1"/>
  <c r="I141" i="55" a="1"/>
  <c r="I141" i="55" s="1"/>
  <c r="G56" i="55" a="1"/>
  <c r="G56" i="55" s="1"/>
  <c r="I89" i="55" a="1"/>
  <c r="I89" i="55" s="1"/>
  <c r="I105" i="55" a="1"/>
  <c r="I105" i="55" s="1"/>
  <c r="G28" i="55" a="1"/>
  <c r="G28" i="55" s="1"/>
  <c r="I336" i="55" a="1"/>
  <c r="I336" i="55" s="1"/>
  <c r="I117" i="55" a="1"/>
  <c r="I117" i="55" s="1"/>
  <c r="K117" i="55" s="1"/>
  <c r="F10" i="12" a="1"/>
  <c r="F10" i="12" s="1"/>
  <c r="I66" i="55" a="1"/>
  <c r="I66" i="55" s="1"/>
  <c r="G96" i="55" a="1"/>
  <c r="G96" i="55" s="1"/>
  <c r="G144" i="55" a="1"/>
  <c r="G144" i="55" s="1"/>
  <c r="I92" i="55" a="1"/>
  <c r="I92" i="55" s="1"/>
  <c r="G33" i="55" a="1"/>
  <c r="G33" i="55" s="1"/>
  <c r="G27" i="55" a="1"/>
  <c r="G27" i="55" s="1"/>
  <c r="G102" i="55" a="1"/>
  <c r="G102" i="55" s="1"/>
  <c r="G80" i="55" a="1"/>
  <c r="G80" i="55" s="1"/>
  <c r="G134" i="55" a="1"/>
  <c r="G134" i="55" s="1"/>
  <c r="F53" i="70" a="1"/>
  <c r="F53" i="70" s="1"/>
  <c r="I313" i="55" a="1"/>
  <c r="I313" i="55" s="1"/>
  <c r="G93" i="55" a="1"/>
  <c r="G93" i="55" s="1"/>
  <c r="K93" i="55" s="1"/>
  <c r="I13" i="55" a="1"/>
  <c r="I13" i="55" s="1"/>
  <c r="I154" i="55" a="1"/>
  <c r="I154" i="55" s="1"/>
  <c r="I12" i="55" a="1"/>
  <c r="I12" i="55" s="1"/>
  <c r="K12" i="55" s="1"/>
  <c r="G228" i="55" a="1"/>
  <c r="G228" i="55" s="1"/>
  <c r="K228" i="55" s="1"/>
  <c r="I303" i="55" a="1"/>
  <c r="I303" i="55" s="1"/>
  <c r="G201" i="55" a="1"/>
  <c r="G201" i="55" s="1"/>
  <c r="G298" i="55" a="1"/>
  <c r="G298" i="55" s="1"/>
  <c r="G35" i="55" a="1"/>
  <c r="G35" i="55" s="1"/>
  <c r="F64" i="70" a="1"/>
  <c r="F64" i="70" s="1"/>
  <c r="E63" i="70" a="1"/>
  <c r="E63" i="70" s="1"/>
  <c r="E65" i="70" a="1"/>
  <c r="E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F13" i="12" a="1"/>
  <c r="F13" i="12" s="1"/>
  <c r="F7" i="70" a="1"/>
  <c r="F7" i="70" s="1"/>
  <c r="I53" i="55" a="1"/>
  <c r="I53" i="55" s="1"/>
  <c r="E23" i="70" a="1"/>
  <c r="E23" i="70" s="1"/>
  <c r="H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44" i="55" a="1"/>
  <c r="G44" i="55" s="1"/>
  <c r="F30" i="70" a="1"/>
  <c r="F30" i="70" s="1"/>
  <c r="I222" i="55" a="1"/>
  <c r="I222" i="55" s="1"/>
  <c r="G262" i="55" a="1"/>
  <c r="G262" i="55" s="1"/>
  <c r="I323" i="55" a="1"/>
  <c r="I323" i="55" s="1"/>
  <c r="I249" i="55" a="1"/>
  <c r="I249" i="55" s="1"/>
  <c r="K249" i="55" s="1"/>
  <c r="I340" i="55" a="1"/>
  <c r="I340" i="55" s="1"/>
  <c r="K340" i="55" s="1"/>
  <c r="G345" i="55" a="1"/>
  <c r="G345" i="55" s="1"/>
  <c r="G280" i="55" a="1"/>
  <c r="G280" i="55" s="1"/>
  <c r="K280" i="55" s="1"/>
  <c r="G203" i="55" a="1"/>
  <c r="G203" i="55" s="1"/>
  <c r="I182" i="55" a="1"/>
  <c r="I182" i="55" s="1"/>
  <c r="G14" i="55" a="1"/>
  <c r="G14" i="55" s="1"/>
  <c r="K14" i="55" s="1"/>
  <c r="I206" i="55" a="1"/>
  <c r="I206" i="55" s="1"/>
  <c r="K206" i="55" s="1"/>
  <c r="I317" i="55" a="1"/>
  <c r="I317" i="55" s="1"/>
  <c r="G71" i="55" a="1"/>
  <c r="G71" i="55" s="1"/>
  <c r="K71" i="55" s="1"/>
  <c r="I163" i="55" a="1"/>
  <c r="I163" i="55" s="1"/>
  <c r="K163" i="55" s="1"/>
  <c r="G154" i="55" a="1"/>
  <c r="G154" i="55" s="1"/>
  <c r="G294" i="55" a="1"/>
  <c r="G294" i="55" s="1"/>
  <c r="K294" i="55" s="1"/>
  <c r="G13" i="55" a="1"/>
  <c r="G13" i="55" s="1"/>
  <c r="I292" i="55" a="1"/>
  <c r="I292" i="55" s="1"/>
  <c r="E31" i="70" a="1"/>
  <c r="E31" i="70" s="1"/>
  <c r="H31" i="70" s="1"/>
  <c r="E64" i="70" a="1"/>
  <c r="E64" i="70" s="1"/>
  <c r="F66" i="70" a="1"/>
  <c r="F66" i="70" s="1"/>
  <c r="H66" i="70" s="1"/>
  <c r="G175" i="55" a="1"/>
  <c r="G175" i="55" s="1"/>
  <c r="K175" i="55" s="1"/>
  <c r="I274" i="55" a="1"/>
  <c r="I274" i="55" s="1"/>
  <c r="I178" i="55" a="1"/>
  <c r="I178" i="55" s="1"/>
  <c r="I169" i="55" a="1"/>
  <c r="I169" i="55" s="1"/>
  <c r="K169" i="55" s="1"/>
  <c r="G232" i="55" a="1"/>
  <c r="G232" i="55" s="1"/>
  <c r="K232" i="55" s="1"/>
  <c r="G182" i="55" a="1"/>
  <c r="G182" i="55" s="1"/>
  <c r="G274" i="55" a="1"/>
  <c r="G274" i="55" s="1"/>
  <c r="I217" i="55" a="1"/>
  <c r="I217" i="55" s="1"/>
  <c r="G292" i="55" a="1"/>
  <c r="G292" i="55" s="1"/>
  <c r="G260" i="55" a="1"/>
  <c r="G260" i="55" s="1"/>
  <c r="G161" i="55" a="1"/>
  <c r="G161" i="55" s="1"/>
  <c r="K161" i="55" s="1"/>
  <c r="G230" i="55" a="1"/>
  <c r="G230" i="55" s="1"/>
  <c r="I138" i="55" a="1"/>
  <c r="I138" i="55" s="1"/>
  <c r="I229" i="55" a="1"/>
  <c r="I229" i="55" s="1"/>
  <c r="K229" i="55" s="1"/>
  <c r="G138" i="55" a="1"/>
  <c r="G138" i="55" s="1"/>
  <c r="I333" i="55" a="1"/>
  <c r="I333" i="55" s="1"/>
  <c r="K333" i="55" s="1"/>
  <c r="I335" i="55" a="1"/>
  <c r="I335" i="55" s="1"/>
  <c r="K335" i="55" s="1"/>
  <c r="I136" i="55" a="1"/>
  <c r="I136" i="55" s="1"/>
  <c r="K136" i="55" s="1"/>
  <c r="F63" i="70" a="1"/>
  <c r="F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F55" i="70" a="1"/>
  <c r="F55" i="70" s="1"/>
  <c r="E39" i="70" a="1"/>
  <c r="E39" i="70" s="1"/>
  <c r="E26" i="70" a="1"/>
  <c r="E26" i="70" s="1"/>
  <c r="E40" i="70" a="1"/>
  <c r="E40" i="70" s="1"/>
  <c r="E48" i="70" a="1"/>
  <c r="E48" i="70" s="1"/>
  <c r="F46" i="15" a="1"/>
  <c r="F46" i="15" s="1"/>
  <c r="E55" i="70" a="1"/>
  <c r="E55" i="70" s="1"/>
  <c r="G92" i="55" a="1"/>
  <c r="G92" i="55" s="1"/>
  <c r="F12" i="70" a="1"/>
  <c r="F12" i="70" s="1"/>
  <c r="I39" i="55" a="1"/>
  <c r="I39" i="55" s="1"/>
  <c r="E29" i="70" a="1"/>
  <c r="E29" i="70" s="1"/>
  <c r="G29" i="70" s="1"/>
  <c r="E24" i="70" a="1"/>
  <c r="E24" i="70" s="1"/>
  <c r="I96" i="55" a="1"/>
  <c r="I96" i="55" s="1"/>
  <c r="F58" i="70" a="1"/>
  <c r="F58" i="70" s="1"/>
  <c r="F21" i="15" a="1"/>
  <c r="F21" i="15" s="1"/>
  <c r="G76" i="55" a="1"/>
  <c r="G76" i="55" s="1"/>
  <c r="E42" i="70" a="1"/>
  <c r="E42" i="70" s="1"/>
  <c r="G99" i="55" a="1"/>
  <c r="G99" i="55" s="1"/>
  <c r="F14" i="15" a="1"/>
  <c r="F14" i="15" s="1"/>
  <c r="F11" i="12" a="1"/>
  <c r="F11" i="12" s="1"/>
  <c r="E6" i="70" a="1"/>
  <c r="E6" i="70" s="1"/>
  <c r="I69" i="55" a="1"/>
  <c r="I69" i="55" s="1"/>
  <c r="G47" i="55" a="1"/>
  <c r="G47" i="55" s="1"/>
  <c r="I77" i="55" a="1"/>
  <c r="I77" i="55" s="1"/>
  <c r="G78" i="55" a="1"/>
  <c r="G78" i="55" s="1"/>
  <c r="I15" i="55" a="1"/>
  <c r="I15" i="55" s="1"/>
  <c r="G129" i="55" a="1"/>
  <c r="G129" i="55" s="1"/>
  <c r="G141" i="55" a="1"/>
  <c r="G141" i="55" s="1"/>
  <c r="G120" i="55" a="1"/>
  <c r="G120" i="55" s="1"/>
  <c r="I120" i="55" a="1"/>
  <c r="I120" i="55" s="1"/>
  <c r="G81" i="55" a="1"/>
  <c r="G81" i="55" s="1"/>
  <c r="G132" i="55" a="1"/>
  <c r="G132" i="55" s="1"/>
  <c r="I116" i="55" a="1"/>
  <c r="I116" i="55" s="1"/>
  <c r="E37" i="70" a="1"/>
  <c r="E37" i="70" s="1"/>
  <c r="I129" i="55" a="1"/>
  <c r="I129" i="55" s="1"/>
  <c r="I18" i="55" a="1"/>
  <c r="I18" i="55" s="1"/>
  <c r="I47" i="55" a="1"/>
  <c r="I47" i="55" s="1"/>
  <c r="I50" i="55" a="1"/>
  <c r="I50" i="55" s="1"/>
  <c r="G49" i="55" a="1"/>
  <c r="G49" i="55" s="1"/>
  <c r="I42" i="55" a="1"/>
  <c r="I42" i="55" s="1"/>
  <c r="E56" i="70" a="1"/>
  <c r="E56" i="70" s="1"/>
  <c r="G67" i="55" a="1"/>
  <c r="G67" i="55" s="1"/>
  <c r="I126" i="55" a="1"/>
  <c r="I126" i="55" s="1"/>
  <c r="G79" i="55" a="1"/>
  <c r="G79" i="55" s="1"/>
  <c r="G139" i="55" a="1"/>
  <c r="G139" i="55" s="1"/>
  <c r="K139" i="55" s="1"/>
  <c r="I107" i="55" a="1"/>
  <c r="I107" i="55" s="1"/>
  <c r="G21" i="55" a="1"/>
  <c r="G21" i="55" s="1"/>
  <c r="I102" i="55" a="1"/>
  <c r="I102" i="55" s="1"/>
  <c r="I37" i="55" a="1"/>
  <c r="I37" i="55" s="1"/>
  <c r="G72" i="55" a="1"/>
  <c r="G72" i="55" s="1"/>
  <c r="G204" i="55" a="1"/>
  <c r="G204" i="55" s="1"/>
  <c r="F24" i="70" a="1"/>
  <c r="F24" i="70" s="1"/>
  <c r="H24" i="70" s="1"/>
  <c r="E21" i="15" a="1"/>
  <c r="E21" i="15" s="1"/>
  <c r="G115" i="55" a="1"/>
  <c r="G115" i="55" s="1"/>
  <c r="K115" i="55" s="1"/>
  <c r="F7" i="12" a="1"/>
  <c r="F7" i="12" s="1"/>
  <c r="E51" i="70" a="1"/>
  <c r="E51" i="70" s="1"/>
  <c r="G66" i="55" a="1"/>
  <c r="G66" i="55" s="1"/>
  <c r="G137" i="55" a="1"/>
  <c r="G137" i="55" s="1"/>
  <c r="E20" i="70" a="1"/>
  <c r="E20" i="70" s="1"/>
  <c r="F9" i="12" a="1"/>
  <c r="F9" i="12" s="1"/>
  <c r="I110" i="55" a="1"/>
  <c r="I110" i="55" s="1"/>
  <c r="G100" i="55" a="1"/>
  <c r="G100" i="55" s="1"/>
  <c r="I95" i="55" a="1"/>
  <c r="I95" i="55" s="1"/>
  <c r="I308" i="55" a="1"/>
  <c r="I308" i="55" s="1"/>
  <c r="I61" i="55" a="1"/>
  <c r="I61" i="55" s="1"/>
  <c r="I33" i="55" a="1"/>
  <c r="I33" i="55" s="1"/>
  <c r="I79" i="55" a="1"/>
  <c r="I79" i="55" s="1"/>
  <c r="G26" i="55" a="1"/>
  <c r="G26" i="55" s="1"/>
  <c r="G234" i="55" a="1"/>
  <c r="G234" i="55" s="1"/>
  <c r="G38" i="55" a="1"/>
  <c r="G38" i="55" s="1"/>
  <c r="G61" i="55" a="1"/>
  <c r="G61" i="55" s="1"/>
  <c r="I74" i="55" a="1"/>
  <c r="I74" i="55" s="1"/>
  <c r="I227" i="55" a="1"/>
  <c r="I227" i="55" s="1"/>
  <c r="I133" i="55" a="1"/>
  <c r="I133" i="55" s="1"/>
  <c r="G127" i="55" a="1"/>
  <c r="G127" i="55" s="1"/>
  <c r="G37" i="55" a="1"/>
  <c r="G37" i="55" s="1"/>
  <c r="G42" i="55" a="1"/>
  <c r="G42" i="55" s="1"/>
  <c r="G90" i="55" a="1"/>
  <c r="G90" i="55" s="1"/>
  <c r="I299" i="55" a="1"/>
  <c r="I299" i="55" s="1"/>
  <c r="I148" i="55" a="1"/>
  <c r="I148" i="55" s="1"/>
  <c r="G32" i="55" a="1"/>
  <c r="G32" i="55" s="1"/>
  <c r="I51" i="55" a="1"/>
  <c r="I51" i="55" s="1"/>
  <c r="I72" i="55" a="1"/>
  <c r="I72" i="55" s="1"/>
  <c r="G98" i="55" a="1"/>
  <c r="G98" i="55" s="1"/>
  <c r="G131" i="55" a="1"/>
  <c r="G131" i="55" s="1"/>
  <c r="I86" i="55" a="1"/>
  <c r="I86" i="55" s="1"/>
  <c r="G145" i="55" a="1"/>
  <c r="G145" i="55" s="1"/>
  <c r="G89" i="55" a="1"/>
  <c r="G89" i="55" s="1"/>
  <c r="I63" i="55" a="1"/>
  <c r="I63" i="55" s="1"/>
  <c r="I65" i="55" a="1"/>
  <c r="I65" i="55" s="1"/>
  <c r="I127" i="55" a="1"/>
  <c r="I127" i="55" s="1"/>
  <c r="E60" i="70" a="1"/>
  <c r="E60" i="70" s="1"/>
  <c r="G83" i="55" a="1"/>
  <c r="G83" i="55" s="1"/>
  <c r="I132" i="55" a="1"/>
  <c r="I132" i="55" s="1"/>
  <c r="G86" i="55" a="1"/>
  <c r="G86" i="55" s="1"/>
  <c r="F45" i="70" a="1"/>
  <c r="F45" i="70" s="1"/>
  <c r="F10" i="15" a="1"/>
  <c r="F10" i="15" s="1"/>
  <c r="F11" i="15" s="1"/>
  <c r="F15" i="15" a="1"/>
  <c r="F15" i="15" s="1"/>
  <c r="E10" i="15" a="1"/>
  <c r="E10" i="15" s="1"/>
  <c r="G339" i="55" a="1"/>
  <c r="G339" i="55" s="1"/>
  <c r="G43" i="55" a="1"/>
  <c r="G43" i="55" s="1"/>
  <c r="I41" i="55" a="1"/>
  <c r="I41" i="55" s="1"/>
  <c r="F41" i="70" a="1"/>
  <c r="F41" i="70" s="1"/>
  <c r="E43" i="70" a="1"/>
  <c r="E43" i="70" s="1"/>
  <c r="G43" i="70" s="1"/>
  <c r="E34" i="70" a="1"/>
  <c r="E34" i="70" s="1"/>
  <c r="G122" i="55" a="1"/>
  <c r="G122" i="55" s="1"/>
  <c r="E15" i="70" a="1"/>
  <c r="E15" i="70" s="1"/>
  <c r="I22" i="55" a="1"/>
  <c r="I22" i="55" s="1"/>
  <c r="G46" i="55" a="1"/>
  <c r="G46" i="55" s="1"/>
  <c r="G31" i="55" a="1"/>
  <c r="G31" i="55" s="1"/>
  <c r="E52" i="70" a="1"/>
  <c r="E52" i="70" s="1"/>
  <c r="I16" i="55" a="1"/>
  <c r="I16" i="55" s="1"/>
  <c r="K16" i="55" s="1"/>
  <c r="I43" i="55" a="1"/>
  <c r="I43" i="55" s="1"/>
  <c r="G53" i="55" a="1"/>
  <c r="G53" i="55" s="1"/>
  <c r="G22" i="55" a="1"/>
  <c r="G22" i="55" s="1"/>
  <c r="G331" i="55" a="1"/>
  <c r="G331" i="55" s="1"/>
  <c r="K331" i="55" s="1"/>
  <c r="G124" i="55" a="1"/>
  <c r="G124" i="55" s="1"/>
  <c r="F44" i="15" a="1"/>
  <c r="F44" i="15" s="1"/>
  <c r="E46" i="70" a="1"/>
  <c r="E46" i="70" s="1"/>
  <c r="I57" i="55" a="1"/>
  <c r="I57" i="55" s="1"/>
  <c r="K57" i="55" s="1"/>
  <c r="G140" i="55" a="1"/>
  <c r="G140" i="55" s="1"/>
  <c r="F6" i="70" a="1"/>
  <c r="F6" i="70" s="1"/>
  <c r="G126" i="55" a="1"/>
  <c r="G126" i="55" s="1"/>
  <c r="K126" i="55" s="1"/>
  <c r="I44" i="55" a="1"/>
  <c r="I44" i="55" s="1"/>
  <c r="G107" i="55" a="1"/>
  <c r="G107" i="55" s="1"/>
  <c r="G128" i="55" a="1"/>
  <c r="G128" i="55" s="1"/>
  <c r="F39" i="70" a="1"/>
  <c r="F39" i="70" s="1"/>
  <c r="G73" i="55" a="1"/>
  <c r="G73" i="55" s="1"/>
  <c r="I119" i="55" a="1"/>
  <c r="I119" i="55" s="1"/>
  <c r="I48" i="55" a="1"/>
  <c r="I48" i="55" s="1"/>
  <c r="I100" i="55" a="1"/>
  <c r="I100" i="55" s="1"/>
  <c r="G149" i="55" a="1"/>
  <c r="G149" i="55" s="1"/>
  <c r="I101" i="55" a="1"/>
  <c r="I101" i="55" s="1"/>
  <c r="F38" i="70" a="1"/>
  <c r="F38" i="70" s="1"/>
  <c r="G121" i="55" a="1"/>
  <c r="G121" i="55" s="1"/>
  <c r="I81" i="55" a="1"/>
  <c r="I81" i="55" s="1"/>
  <c r="I82" i="55" a="1"/>
  <c r="I82" i="55" s="1"/>
  <c r="I23" i="55" a="1"/>
  <c r="I23" i="55" s="1"/>
  <c r="I62" i="55" a="1"/>
  <c r="I62" i="55" s="1"/>
  <c r="I167" i="55" a="1"/>
  <c r="I167" i="55" s="1"/>
  <c r="I122" i="55" a="1"/>
  <c r="I122" i="55" s="1"/>
  <c r="G133" i="55" a="1"/>
  <c r="G133" i="55" s="1"/>
  <c r="E22" i="70" a="1"/>
  <c r="E22" i="70" s="1"/>
  <c r="G69" i="55" a="1"/>
  <c r="G69" i="55" s="1"/>
  <c r="I87" i="55" a="1"/>
  <c r="I87" i="55" s="1"/>
  <c r="K87" i="55" s="1"/>
  <c r="I31" i="55" a="1"/>
  <c r="I31" i="55" s="1"/>
  <c r="G114" i="55" a="1"/>
  <c r="G114" i="55" s="1"/>
  <c r="F33" i="15" a="1"/>
  <c r="F33" i="15" s="1"/>
  <c r="G91" i="55" a="1"/>
  <c r="G91" i="55" s="1"/>
  <c r="F28" i="15" a="1"/>
  <c r="F28" i="15" s="1"/>
  <c r="H28" i="15" s="1"/>
  <c r="G60" i="55" a="1"/>
  <c r="G60" i="55" s="1"/>
  <c r="K60" i="55" s="1"/>
  <c r="G70" i="55" a="1"/>
  <c r="G70" i="55" s="1"/>
  <c r="I49" i="55" a="1"/>
  <c r="I49" i="55" s="1"/>
  <c r="G82" i="55" a="1"/>
  <c r="G82" i="55" s="1"/>
  <c r="G88" i="55" a="1"/>
  <c r="G88" i="55" s="1"/>
  <c r="I24" i="55" a="1"/>
  <c r="I24" i="55" s="1"/>
  <c r="G227" i="55" a="1"/>
  <c r="G227" i="55" s="1"/>
  <c r="F36" i="15" a="1"/>
  <c r="F36" i="15" s="1"/>
  <c r="I21" i="55" a="1"/>
  <c r="I21" i="55" s="1"/>
  <c r="F60" i="70" a="1"/>
  <c r="F60" i="70" s="1"/>
  <c r="I64" i="55" a="1"/>
  <c r="I64" i="55" s="1"/>
  <c r="F35" i="15" a="1"/>
  <c r="F35" i="15" s="1"/>
  <c r="I145" i="55" a="1"/>
  <c r="I145" i="55" s="1"/>
  <c r="I112" i="55" a="1"/>
  <c r="I112" i="55" s="1"/>
  <c r="G64" i="55" a="1"/>
  <c r="G64" i="55" s="1"/>
  <c r="K64" i="55" s="1"/>
  <c r="G101" i="55" a="1"/>
  <c r="G101" i="55" s="1"/>
  <c r="I19" i="55" a="1"/>
  <c r="I19" i="55" s="1"/>
  <c r="G148" i="55" a="1"/>
  <c r="G148" i="55" s="1"/>
  <c r="G63" i="55" a="1"/>
  <c r="G63" i="55" s="1"/>
  <c r="I90" i="55" a="1"/>
  <c r="I90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42" i="55" a="1"/>
  <c r="I142" i="55" s="1"/>
  <c r="K142" i="55" s="1"/>
  <c r="G77" i="55" a="1"/>
  <c r="G77" i="55" s="1"/>
  <c r="E13" i="12" a="1"/>
  <c r="E13" i="12" s="1"/>
  <c r="F56" i="70" a="1"/>
  <c r="F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6" i="55" a="1"/>
  <c r="I76" i="55" s="1"/>
  <c r="G68" i="55" a="1"/>
  <c r="G68" i="55" s="1"/>
  <c r="E22" i="15" a="1"/>
  <c r="E22" i="15" s="1"/>
  <c r="E27" i="15" s="1"/>
  <c r="E59" i="70" a="1"/>
  <c r="E59" i="70" s="1"/>
  <c r="G59" i="70" s="1"/>
  <c r="I46" i="55" a="1"/>
  <c r="I46" i="55" s="1"/>
  <c r="E50" i="15" a="1"/>
  <c r="E50" i="15" s="1"/>
  <c r="I50" i="15" s="1"/>
  <c r="G103" i="55" a="1"/>
  <c r="G103" i="55" s="1"/>
  <c r="K103" i="55" s="1"/>
  <c r="I125" i="55" a="1"/>
  <c r="I125" i="55" s="1"/>
  <c r="K125" i="55" s="1"/>
  <c r="G143" i="55" a="1"/>
  <c r="G143" i="55" s="1"/>
  <c r="I149" i="55" a="1"/>
  <c r="I149" i="55" s="1"/>
  <c r="E30" i="70" a="1"/>
  <c r="E30" i="70" s="1"/>
  <c r="E46" i="15" a="1"/>
  <c r="E46" i="15" s="1"/>
  <c r="I46" i="15" s="1"/>
  <c r="I339" i="55" a="1"/>
  <c r="I339" i="55" s="1"/>
  <c r="E41" i="70" a="1"/>
  <c r="E41" i="70" s="1"/>
  <c r="F31" i="15" a="1"/>
  <c r="F31" i="15" s="1"/>
  <c r="I104" i="55" a="1"/>
  <c r="I104" i="55" s="1"/>
  <c r="I204" i="55" a="1"/>
  <c r="I204" i="55" s="1"/>
  <c r="I38" i="55" a="1"/>
  <c r="I38" i="55" s="1"/>
  <c r="I134" i="55" a="1"/>
  <c r="I134" i="55" s="1"/>
  <c r="G15" i="55" a="1"/>
  <c r="G15" i="55" s="1"/>
  <c r="I75" i="55" a="1"/>
  <c r="I75" i="55" s="1"/>
  <c r="G104" i="55" a="1"/>
  <c r="G104" i="55" s="1"/>
  <c r="G48" i="55" a="1"/>
  <c r="G48" i="55" s="1"/>
  <c r="I146" i="55" a="1"/>
  <c r="I146" i="55" s="1"/>
  <c r="I143" i="55" a="1"/>
  <c r="I143" i="55" s="1"/>
  <c r="G299" i="55" a="1"/>
  <c r="G299" i="55" s="1"/>
  <c r="G65" i="55" a="1"/>
  <c r="G65" i="55" s="1"/>
  <c r="G123" i="55" a="1"/>
  <c r="G123" i="55" s="1"/>
  <c r="K123" i="55" s="1"/>
  <c r="I54" i="55" a="1"/>
  <c r="I54" i="55" s="1"/>
  <c r="G308" i="55" a="1"/>
  <c r="G308" i="55" s="1"/>
  <c r="G18" i="55" a="1"/>
  <c r="G18" i="55" s="1"/>
  <c r="I36" i="55" a="1"/>
  <c r="I36" i="55" s="1"/>
  <c r="G112" i="55" a="1"/>
  <c r="G112" i="55" s="1"/>
  <c r="I85" i="55" a="1"/>
  <c r="I85" i="55" s="1"/>
  <c r="I234" i="55" a="1"/>
  <c r="I234" i="55" s="1"/>
  <c r="I130" i="55" a="1"/>
  <c r="I130" i="55" s="1"/>
  <c r="I80" i="55" a="1"/>
  <c r="I80" i="55" s="1"/>
  <c r="F26" i="70" a="1"/>
  <c r="F26" i="70" s="1"/>
  <c r="I29" i="55" a="1"/>
  <c r="I29" i="55" s="1"/>
  <c r="I68" i="55" a="1"/>
  <c r="I68" i="55" s="1"/>
  <c r="E21" i="70" a="1"/>
  <c r="E21" i="70" s="1"/>
  <c r="G39" i="55" a="1"/>
  <c r="G39" i="55" s="1"/>
  <c r="E9" i="12" a="1"/>
  <c r="E9" i="12" s="1"/>
  <c r="G106" i="55" a="1"/>
  <c r="G106" i="55" s="1"/>
  <c r="E36" i="70" a="1"/>
  <c r="E36" i="70" s="1"/>
  <c r="E11" i="70" a="1"/>
  <c r="E11" i="70" s="1"/>
  <c r="G11" i="70" s="1"/>
  <c r="I40" i="55" a="1"/>
  <c r="I40" i="55" s="1"/>
  <c r="E51" i="15" a="1"/>
  <c r="E51" i="15" s="1"/>
  <c r="I51" i="15" s="1"/>
  <c r="I121" i="55" a="1"/>
  <c r="I121" i="55" s="1"/>
  <c r="I88" i="55" a="1"/>
  <c r="I88" i="55" s="1"/>
  <c r="G130" i="55" a="1"/>
  <c r="G130" i="55" s="1"/>
  <c r="G23" i="55" a="1"/>
  <c r="G23" i="55" s="1"/>
  <c r="K23" i="55" s="1"/>
  <c r="G58" i="55" a="1"/>
  <c r="G58" i="55" s="1"/>
  <c r="I32" i="55" a="1"/>
  <c r="I32" i="55" s="1"/>
  <c r="I98" i="55" a="1"/>
  <c r="I98" i="55" s="1"/>
  <c r="G167" i="55" a="1"/>
  <c r="G167" i="55" s="1"/>
  <c r="E36" i="15" a="1"/>
  <c r="E36" i="15" s="1"/>
  <c r="G146" i="55" a="1"/>
  <c r="G146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99" i="55" a="1"/>
  <c r="I99" i="55" s="1"/>
  <c r="G54" i="55" a="1"/>
  <c r="G54" i="55" s="1"/>
  <c r="K54" i="55" s="1"/>
  <c r="F15" i="70" a="1"/>
  <c r="F15" i="70" s="1"/>
  <c r="G45" i="55" a="1"/>
  <c r="G45" i="55" s="1"/>
  <c r="K45" i="55" s="1"/>
  <c r="F51" i="70" a="1"/>
  <c r="F51" i="70" s="1"/>
  <c r="F48" i="70" a="1"/>
  <c r="F48" i="70" s="1"/>
  <c r="E19" i="15" a="1"/>
  <c r="E19" i="15" s="1"/>
  <c r="H19" i="15" s="1"/>
  <c r="F33" i="70" a="1"/>
  <c r="F33" i="70" s="1"/>
  <c r="I106" i="55" a="1"/>
  <c r="I106" i="55" s="1"/>
  <c r="F8" i="70" a="1"/>
  <c r="F8" i="70" s="1"/>
  <c r="I135" i="55" a="1"/>
  <c r="I135" i="55" s="1"/>
  <c r="I137" i="55" a="1"/>
  <c r="I137" i="55" s="1"/>
  <c r="E9" i="70" a="1"/>
  <c r="E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35" i="55" a="1"/>
  <c r="G135" i="55" s="1"/>
  <c r="I114" i="55" a="1"/>
  <c r="I114" i="55" s="1"/>
  <c r="I27" i="55" a="1"/>
  <c r="I27" i="55" s="1"/>
  <c r="F16" i="70" a="1"/>
  <c r="F16" i="70" s="1"/>
  <c r="H16" i="70" s="1"/>
  <c r="F17" i="70" a="1"/>
  <c r="F17" i="70" s="1"/>
  <c r="I124" i="55" a="1"/>
  <c r="I124" i="55" s="1"/>
  <c r="I26" i="55" a="1"/>
  <c r="I26" i="55" s="1"/>
  <c r="G62" i="55" a="1"/>
  <c r="G62" i="55" s="1"/>
  <c r="I147" i="55" a="1"/>
  <c r="I147" i="55" s="1"/>
  <c r="E54" i="15" a="1"/>
  <c r="E54" i="15" s="1"/>
  <c r="I54" i="15" s="1"/>
  <c r="I70" i="55" a="1"/>
  <c r="I70" i="55" s="1"/>
  <c r="I67" i="55" a="1"/>
  <c r="I67" i="55" s="1"/>
  <c r="I111" i="55" a="1"/>
  <c r="I111" i="55" s="1"/>
  <c r="G25" i="55" a="1"/>
  <c r="G25" i="55" s="1"/>
  <c r="G336" i="55" a="1"/>
  <c r="G336" i="55" s="1"/>
  <c r="K336" i="55" s="1"/>
  <c r="I144" i="55" a="1"/>
  <c r="I144" i="55" s="1"/>
  <c r="G85" i="55" a="1"/>
  <c r="G85" i="55" s="1"/>
  <c r="F6" i="12" a="1"/>
  <c r="F6" i="12" s="1"/>
  <c r="I140" i="55" a="1"/>
  <c r="I140" i="55" s="1"/>
  <c r="G346" i="55" a="1"/>
  <c r="G346" i="55" s="1"/>
  <c r="I34" i="55" a="1"/>
  <c r="I34" i="55" s="1"/>
  <c r="I25" i="55" a="1"/>
  <c r="I25" i="55" s="1"/>
  <c r="G24" i="55" a="1"/>
  <c r="G24" i="55" s="1"/>
  <c r="G34" i="55" a="1"/>
  <c r="G34" i="55" s="1"/>
  <c r="G108" i="55" a="1"/>
  <c r="G108" i="55" s="1"/>
  <c r="G109" i="55" a="1"/>
  <c r="G109" i="55" s="1"/>
  <c r="E35" i="15" a="1"/>
  <c r="E35" i="15" s="1"/>
  <c r="F13" i="70" a="1"/>
  <c r="F13" i="70" s="1"/>
  <c r="E38" i="70" a="1"/>
  <c r="E38" i="70" s="1"/>
  <c r="G110" i="55" a="1"/>
  <c r="G110" i="55" s="1"/>
  <c r="K110" i="55" s="1"/>
  <c r="F21" i="70" a="1"/>
  <c r="F21" i="70" s="1"/>
  <c r="F38" i="15" a="1"/>
  <c r="F38" i="15" s="1"/>
  <c r="F53" i="15" a="1"/>
  <c r="F53" i="15" s="1"/>
  <c r="I53" i="15" s="1"/>
  <c r="G119" i="55" a="1"/>
  <c r="G119" i="55" s="1"/>
  <c r="F35" i="70" a="1"/>
  <c r="F35" i="70" s="1"/>
  <c r="F49" i="70" a="1"/>
  <c r="F49" i="70" s="1"/>
  <c r="F46" i="70" a="1"/>
  <c r="F46" i="70" s="1"/>
  <c r="H46" i="70" s="1"/>
  <c r="G305" i="55" a="1"/>
  <c r="G305" i="55" s="1"/>
  <c r="K305" i="55" s="1"/>
  <c r="I58" i="55" a="1"/>
  <c r="I58" i="55" s="1"/>
  <c r="I28" i="55" a="1"/>
  <c r="I28" i="55" s="1"/>
  <c r="I73" i="55" a="1"/>
  <c r="I73" i="55" s="1"/>
  <c r="G51" i="55" a="1"/>
  <c r="G51" i="55" s="1"/>
  <c r="G105" i="55" a="1"/>
  <c r="G105" i="55" s="1"/>
  <c r="K105" i="55" s="1"/>
  <c r="G74" i="55" a="1"/>
  <c r="G74" i="55" s="1"/>
  <c r="I108" i="55" a="1"/>
  <c r="I108" i="55" s="1"/>
  <c r="I131" i="55" a="1"/>
  <c r="I131" i="55" s="1"/>
  <c r="I346" i="55" a="1"/>
  <c r="I346" i="55" s="1"/>
  <c r="I109" i="55" a="1"/>
  <c r="I109" i="55" s="1"/>
  <c r="G36" i="55" a="1"/>
  <c r="G36" i="55" s="1"/>
  <c r="G147" i="55" a="1"/>
  <c r="G147" i="55" s="1"/>
  <c r="G19" i="55" a="1"/>
  <c r="G19" i="55" s="1"/>
  <c r="I316" i="55" a="1"/>
  <c r="I316" i="55" s="1"/>
  <c r="I198" i="55" a="1"/>
  <c r="I198" i="55" s="1"/>
  <c r="K198" i="55" s="1"/>
  <c r="E42" i="15"/>
  <c r="K178" i="55"/>
  <c r="K316" i="55"/>
  <c r="K303" i="55"/>
  <c r="G31" i="70"/>
  <c r="G160" i="55" a="1"/>
  <c r="G160" i="55" s="1"/>
  <c r="K160" i="55" s="1"/>
  <c r="G174" i="55" a="1"/>
  <c r="G174" i="55" s="1"/>
  <c r="K174" i="55" s="1"/>
  <c r="K222" i="55"/>
  <c r="K310" i="55"/>
  <c r="K323" i="55"/>
  <c r="H8" i="12"/>
  <c r="I181" i="55" a="1"/>
  <c r="I181" i="55" s="1"/>
  <c r="K181" i="55" s="1"/>
  <c r="K213" i="55"/>
  <c r="K202" i="55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G15" i="15"/>
  <c r="E16" i="15"/>
  <c r="I100" i="14"/>
  <c r="K281" i="55"/>
  <c r="H7" i="77"/>
  <c r="K199" i="55"/>
  <c r="K173" i="55"/>
  <c r="K223" i="55"/>
  <c r="K290" i="55"/>
  <c r="K343" i="55"/>
  <c r="K254" i="55"/>
  <c r="K172" i="55"/>
  <c r="K314" i="55"/>
  <c r="G57" i="70"/>
  <c r="K315" i="55"/>
  <c r="K256" i="55"/>
  <c r="K289" i="55"/>
  <c r="K221" i="55"/>
  <c r="K337" i="55"/>
  <c r="I27" i="78"/>
  <c r="K165" i="55"/>
  <c r="K300" i="55"/>
  <c r="K184" i="55"/>
  <c r="K55" i="55"/>
  <c r="I7" i="77"/>
  <c r="K253" i="55"/>
  <c r="K302" i="55"/>
  <c r="I9" i="77"/>
  <c r="H9" i="77"/>
  <c r="K286" i="55"/>
  <c r="K208" i="55"/>
  <c r="K285" i="55"/>
  <c r="K271" i="55"/>
  <c r="I5" i="77"/>
  <c r="H5" i="77"/>
  <c r="I6" i="77"/>
  <c r="H6" i="77"/>
  <c r="G41" i="15"/>
  <c r="H41" i="15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H8" i="77"/>
  <c r="I8" i="77"/>
  <c r="F11" i="77"/>
  <c r="J349" i="55"/>
  <c r="B23" i="56"/>
  <c r="F23" i="56"/>
  <c r="H23" i="56" s="1"/>
  <c r="F25" i="56"/>
  <c r="H25" i="56" s="1"/>
  <c r="F21" i="56"/>
  <c r="H21" i="56" s="1"/>
  <c r="B25" i="56"/>
  <c r="B26" i="56"/>
  <c r="G25" i="56"/>
  <c r="G24" i="56"/>
  <c r="A33" i="56"/>
  <c r="F29" i="56"/>
  <c r="H29" i="56" s="1"/>
  <c r="B29" i="56"/>
  <c r="G18" i="56"/>
  <c r="B22" i="56"/>
  <c r="F27" i="56"/>
  <c r="H27" i="56" s="1"/>
  <c r="G20" i="56"/>
  <c r="F17" i="56"/>
  <c r="H17" i="56" s="1"/>
  <c r="G28" i="56"/>
  <c r="B17" i="56"/>
  <c r="G27" i="56"/>
  <c r="D6" i="56"/>
  <c r="G7" i="56"/>
  <c r="F28" i="56"/>
  <c r="H28" i="56" s="1"/>
  <c r="G8" i="56"/>
  <c r="F24" i="56"/>
  <c r="H24" i="56" s="1"/>
  <c r="F18" i="56"/>
  <c r="H18" i="56" s="1"/>
  <c r="G23" i="56"/>
  <c r="F22" i="56"/>
  <c r="H22" i="56" s="1"/>
  <c r="F20" i="56"/>
  <c r="H20" i="56" s="1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H19" i="56" s="1"/>
  <c r="A9" i="56"/>
  <c r="G17" i="56"/>
  <c r="B21" i="56"/>
  <c r="G21" i="56"/>
  <c r="G26" i="56"/>
  <c r="H11" i="43"/>
  <c r="I13" i="42"/>
  <c r="H100" i="14"/>
  <c r="M8" i="39"/>
  <c r="C14" i="39"/>
  <c r="H15" i="14" l="1"/>
  <c r="H18" i="70"/>
  <c r="K272" i="55"/>
  <c r="L45" i="57"/>
  <c r="H15" i="71"/>
  <c r="I16" i="71" s="1"/>
  <c r="I15" i="14"/>
  <c r="I16" i="14" s="1"/>
  <c r="K217" i="55"/>
  <c r="K84" i="55"/>
  <c r="K53" i="55"/>
  <c r="K347" i="55"/>
  <c r="K313" i="55"/>
  <c r="K245" i="55"/>
  <c r="K260" i="55"/>
  <c r="K66" i="55"/>
  <c r="K56" i="55"/>
  <c r="G25" i="70"/>
  <c r="K288" i="55"/>
  <c r="K266" i="55"/>
  <c r="K193" i="55"/>
  <c r="K275" i="55"/>
  <c r="K89" i="55"/>
  <c r="K284" i="55"/>
  <c r="K317" i="55"/>
  <c r="I52" i="15"/>
  <c r="K30" i="55"/>
  <c r="K177" i="55"/>
  <c r="K94" i="55"/>
  <c r="G38" i="70"/>
  <c r="G22" i="70"/>
  <c r="K13" i="55"/>
  <c r="K119" i="55"/>
  <c r="K39" i="55"/>
  <c r="G40" i="70"/>
  <c r="H171" i="60"/>
  <c r="K65" i="55"/>
  <c r="K48" i="55"/>
  <c r="K122" i="55"/>
  <c r="K51" i="55"/>
  <c r="K69" i="55"/>
  <c r="K92" i="55"/>
  <c r="K78" i="55"/>
  <c r="K203" i="55"/>
  <c r="K230" i="55"/>
  <c r="G349" i="55"/>
  <c r="G350" i="55" s="1"/>
  <c r="K83" i="55"/>
  <c r="K91" i="55"/>
  <c r="G30" i="70"/>
  <c r="K18" i="55"/>
  <c r="G8" i="12"/>
  <c r="K308" i="55"/>
  <c r="K77" i="55"/>
  <c r="G9" i="12"/>
  <c r="K15" i="55"/>
  <c r="K74" i="55"/>
  <c r="K322" i="55"/>
  <c r="K156" i="55"/>
  <c r="K170" i="55"/>
  <c r="H51" i="70"/>
  <c r="H39" i="70"/>
  <c r="F26" i="15"/>
  <c r="F27" i="15" s="1"/>
  <c r="H25" i="15"/>
  <c r="H26" i="15" s="1"/>
  <c r="G25" i="15"/>
  <c r="G26" i="15" s="1"/>
  <c r="K224" i="55"/>
  <c r="K201" i="55"/>
  <c r="K35" i="55"/>
  <c r="H53" i="71"/>
  <c r="H65" i="70"/>
  <c r="H8" i="70"/>
  <c r="H48" i="70"/>
  <c r="G36" i="70"/>
  <c r="K75" i="55"/>
  <c r="K141" i="55"/>
  <c r="G65" i="70"/>
  <c r="K298" i="55"/>
  <c r="G9" i="70"/>
  <c r="K345" i="55"/>
  <c r="K262" i="55"/>
  <c r="K259" i="55"/>
  <c r="I53" i="71"/>
  <c r="G35" i="70"/>
  <c r="K40" i="55"/>
  <c r="G13" i="12"/>
  <c r="K128" i="55"/>
  <c r="K41" i="55"/>
  <c r="H63" i="70"/>
  <c r="K20" i="55"/>
  <c r="K118" i="55"/>
  <c r="K299" i="55"/>
  <c r="K148" i="55"/>
  <c r="H61" i="70"/>
  <c r="K329" i="55"/>
  <c r="K62" i="55"/>
  <c r="H56" i="70"/>
  <c r="H25" i="70"/>
  <c r="H20" i="15"/>
  <c r="G20" i="15"/>
  <c r="K107" i="55"/>
  <c r="H16" i="14"/>
  <c r="G7" i="70"/>
  <c r="K154" i="55"/>
  <c r="K257" i="55"/>
  <c r="K59" i="55"/>
  <c r="K304" i="55"/>
  <c r="K24" i="55"/>
  <c r="K63" i="55"/>
  <c r="K227" i="55"/>
  <c r="H6" i="70"/>
  <c r="I47" i="15"/>
  <c r="G10" i="12"/>
  <c r="H15" i="70"/>
  <c r="H26" i="70"/>
  <c r="G64" i="70"/>
  <c r="G18" i="70"/>
  <c r="K36" i="55"/>
  <c r="G62" i="70"/>
  <c r="H62" i="70"/>
  <c r="K146" i="55"/>
  <c r="K104" i="55"/>
  <c r="G41" i="70"/>
  <c r="H60" i="70"/>
  <c r="K42" i="55"/>
  <c r="G21" i="15"/>
  <c r="H12" i="70"/>
  <c r="G27" i="70"/>
  <c r="G30" i="15"/>
  <c r="H30" i="15"/>
  <c r="I349" i="55"/>
  <c r="I350" i="55" s="1"/>
  <c r="G54" i="70"/>
  <c r="H54" i="70"/>
  <c r="K182" i="55"/>
  <c r="G36" i="15"/>
  <c r="H35" i="70"/>
  <c r="G33" i="70"/>
  <c r="K120" i="55"/>
  <c r="G19" i="15"/>
  <c r="K85" i="55"/>
  <c r="K112" i="55"/>
  <c r="K37" i="55"/>
  <c r="K79" i="55"/>
  <c r="K292" i="55"/>
  <c r="G23" i="15"/>
  <c r="F68" i="70"/>
  <c r="F69" i="70" s="1"/>
  <c r="K135" i="55"/>
  <c r="K58" i="55"/>
  <c r="G21" i="70"/>
  <c r="H45" i="70"/>
  <c r="K132" i="55"/>
  <c r="K346" i="55"/>
  <c r="K167" i="55"/>
  <c r="K101" i="55"/>
  <c r="K82" i="55"/>
  <c r="K133" i="55"/>
  <c r="K86" i="55"/>
  <c r="K61" i="55"/>
  <c r="G55" i="70"/>
  <c r="K147" i="55"/>
  <c r="K109" i="55"/>
  <c r="K25" i="55"/>
  <c r="K68" i="55"/>
  <c r="K70" i="55"/>
  <c r="K149" i="55"/>
  <c r="K140" i="55"/>
  <c r="K124" i="55"/>
  <c r="K46" i="55"/>
  <c r="K43" i="55"/>
  <c r="K131" i="55"/>
  <c r="K32" i="55"/>
  <c r="K234" i="55"/>
  <c r="G56" i="70"/>
  <c r="G48" i="70"/>
  <c r="H55" i="70"/>
  <c r="H9" i="70"/>
  <c r="H36" i="70"/>
  <c r="H13" i="12"/>
  <c r="K134" i="55"/>
  <c r="K33" i="55"/>
  <c r="K28" i="55"/>
  <c r="K116" i="55"/>
  <c r="K29" i="55"/>
  <c r="K95" i="55"/>
  <c r="G8" i="70"/>
  <c r="G66" i="70"/>
  <c r="K108" i="55"/>
  <c r="K143" i="55"/>
  <c r="K88" i="55"/>
  <c r="K114" i="55"/>
  <c r="K121" i="55"/>
  <c r="K73" i="55"/>
  <c r="K339" i="55"/>
  <c r="G60" i="70"/>
  <c r="K98" i="55"/>
  <c r="K26" i="55"/>
  <c r="H9" i="12"/>
  <c r="G51" i="70"/>
  <c r="K76" i="55"/>
  <c r="G24" i="70"/>
  <c r="H30" i="70"/>
  <c r="H40" i="70"/>
  <c r="K80" i="55"/>
  <c r="H10" i="12"/>
  <c r="I44" i="15"/>
  <c r="K34" i="55"/>
  <c r="G16" i="70"/>
  <c r="K106" i="55"/>
  <c r="H36" i="15"/>
  <c r="H38" i="70"/>
  <c r="G46" i="70"/>
  <c r="K22" i="55"/>
  <c r="G15" i="70"/>
  <c r="H41" i="70"/>
  <c r="K145" i="55"/>
  <c r="K127" i="55"/>
  <c r="H7" i="12"/>
  <c r="K204" i="55"/>
  <c r="K21" i="55"/>
  <c r="K49" i="55"/>
  <c r="K81" i="55"/>
  <c r="K129" i="55"/>
  <c r="K47" i="55"/>
  <c r="H21" i="15"/>
  <c r="G26" i="70"/>
  <c r="G12" i="70"/>
  <c r="K44" i="55"/>
  <c r="H43" i="70"/>
  <c r="G24" i="15"/>
  <c r="G63" i="70"/>
  <c r="K102" i="55"/>
  <c r="K144" i="55"/>
  <c r="K50" i="55"/>
  <c r="H11" i="70"/>
  <c r="K111" i="55"/>
  <c r="H29" i="70"/>
  <c r="H59" i="70"/>
  <c r="K19" i="55"/>
  <c r="H21" i="70"/>
  <c r="H33" i="70"/>
  <c r="K130" i="55"/>
  <c r="G45" i="70"/>
  <c r="K31" i="55"/>
  <c r="K90" i="55"/>
  <c r="K38" i="55"/>
  <c r="K100" i="55"/>
  <c r="K137" i="55"/>
  <c r="K72" i="55"/>
  <c r="K67" i="55"/>
  <c r="K99" i="55"/>
  <c r="G39" i="70"/>
  <c r="H22" i="70"/>
  <c r="K138" i="55"/>
  <c r="K274" i="55"/>
  <c r="H7" i="70"/>
  <c r="H64" i="70"/>
  <c r="K27" i="55"/>
  <c r="K96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G32" i="70"/>
  <c r="H32" i="70"/>
  <c r="H53" i="70"/>
  <c r="G53" i="70"/>
  <c r="G14" i="70"/>
  <c r="H14" i="70"/>
  <c r="G10" i="70"/>
  <c r="H10" i="70"/>
  <c r="H32" i="15"/>
  <c r="G32" i="15"/>
  <c r="G25" i="47"/>
  <c r="F25" i="47"/>
  <c r="L15" i="15"/>
  <c r="G16" i="15"/>
  <c r="E30" i="47"/>
  <c r="G3" i="47"/>
  <c r="C29" i="47"/>
  <c r="H15" i="47"/>
  <c r="I15" i="47"/>
  <c r="I11" i="77"/>
  <c r="H11" i="77"/>
  <c r="H30" i="56"/>
  <c r="H52" i="42"/>
  <c r="G118" i="43"/>
  <c r="I31" i="73"/>
  <c r="G52" i="42"/>
  <c r="H31" i="73"/>
  <c r="D21" i="56"/>
  <c r="A21" i="56"/>
  <c r="A19" i="56"/>
  <c r="D19" i="56"/>
  <c r="D27" i="56"/>
  <c r="A27" i="56"/>
  <c r="D24" i="56"/>
  <c r="A24" i="56"/>
  <c r="A18" i="56"/>
  <c r="D18" i="56"/>
  <c r="A20" i="56"/>
  <c r="D20" i="56"/>
  <c r="A28" i="56"/>
  <c r="D28" i="56"/>
  <c r="G3" i="56"/>
  <c r="G4" i="56"/>
  <c r="F34" i="56"/>
  <c r="A17" i="56"/>
  <c r="D17" i="56"/>
  <c r="D22" i="56"/>
  <c r="A22" i="56"/>
  <c r="D29" i="56"/>
  <c r="A29" i="56"/>
  <c r="A26" i="56"/>
  <c r="D26" i="56"/>
  <c r="D25" i="56"/>
  <c r="A25" i="56"/>
  <c r="A23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A32" i="56"/>
  <c r="H16" i="71" l="1"/>
  <c r="I17" i="71" s="1"/>
  <c r="J34" i="15"/>
  <c r="I17" i="14"/>
  <c r="H17" i="14"/>
  <c r="H17" i="71"/>
  <c r="G37" i="15"/>
  <c r="I26" i="47"/>
  <c r="G18" i="15"/>
  <c r="K349" i="55"/>
  <c r="K350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F57" i="15" s="1"/>
  <c r="H68" i="70"/>
  <c r="I16" i="47"/>
  <c r="H27" i="15"/>
  <c r="I45" i="15"/>
  <c r="G39" i="15"/>
  <c r="H39" i="15"/>
  <c r="H16" i="47"/>
  <c r="H118" i="43"/>
  <c r="H119" i="43" s="1"/>
  <c r="H18" i="14" l="1"/>
  <c r="H18" i="71"/>
  <c r="I18" i="14"/>
  <c r="H55" i="15"/>
  <c r="H17" i="47"/>
  <c r="I18" i="71"/>
  <c r="G55" i="15"/>
  <c r="I17" i="47"/>
  <c r="H57" i="15" l="1"/>
  <c r="I19" i="14"/>
  <c r="I19" i="71"/>
  <c r="H19" i="14"/>
  <c r="H19" i="71"/>
  <c r="H18" i="47"/>
  <c r="I18" i="47"/>
  <c r="H20" i="14" l="1"/>
  <c r="H20" i="71"/>
  <c r="I20" i="14"/>
  <c r="I20" i="71"/>
  <c r="I19" i="47"/>
  <c r="H19" i="47"/>
  <c r="I21" i="14" l="1"/>
  <c r="H20" i="47"/>
  <c r="I21" i="71"/>
  <c r="H21" i="14"/>
  <c r="H21" i="71"/>
  <c r="I20" i="47"/>
  <c r="H22" i="14" l="1"/>
  <c r="I21" i="47"/>
  <c r="H22" i="71"/>
  <c r="I22" i="14"/>
  <c r="I22" i="71"/>
  <c r="H21" i="47"/>
  <c r="I23" i="14" l="1"/>
  <c r="H22" i="47"/>
  <c r="I23" i="71"/>
  <c r="H23" i="14"/>
  <c r="H23" i="71"/>
  <c r="I22" i="47"/>
  <c r="H24" i="14" l="1"/>
  <c r="I23" i="47"/>
  <c r="H24" i="71"/>
  <c r="I24" i="14"/>
  <c r="I24" i="71"/>
  <c r="H23" i="47"/>
  <c r="H24" i="47" l="1"/>
  <c r="I25" i="14"/>
  <c r="I25" i="71"/>
  <c r="H25" i="14"/>
  <c r="H25" i="71"/>
  <c r="I24" i="47"/>
  <c r="H26" i="14" l="1"/>
  <c r="H26" i="71"/>
  <c r="H27" i="71" s="1"/>
  <c r="I26" i="14"/>
  <c r="I27" i="14" s="1"/>
  <c r="I26" i="71"/>
  <c r="I27" i="71" l="1"/>
  <c r="I28" i="71" s="1"/>
  <c r="H27" i="14"/>
  <c r="H28" i="14" s="1"/>
  <c r="H28" i="71" l="1"/>
  <c r="I29" i="71" s="1"/>
  <c r="I28" i="14"/>
  <c r="I29" i="14" s="1"/>
  <c r="H29" i="71" l="1"/>
  <c r="I30" i="71" s="1"/>
  <c r="H29" i="14"/>
  <c r="H30" i="14" s="1"/>
  <c r="H30" i="71" l="1"/>
  <c r="I31" i="71" s="1"/>
  <c r="I30" i="14"/>
  <c r="I31" i="14" s="1"/>
  <c r="H31" i="71" l="1"/>
  <c r="I32" i="71" s="1"/>
  <c r="H31" i="14"/>
  <c r="H32" i="14" s="1"/>
  <c r="H32" i="71" l="1"/>
  <c r="H33" i="71" s="1"/>
  <c r="I32" i="14"/>
  <c r="I33" i="14" s="1"/>
  <c r="I33" i="71" l="1"/>
  <c r="I34" i="71" s="1"/>
  <c r="H33" i="14"/>
  <c r="H34" i="14" s="1"/>
  <c r="H34" i="71" l="1"/>
  <c r="I35" i="71" s="1"/>
  <c r="I34" i="14"/>
  <c r="I35" i="14" s="1"/>
  <c r="H35" i="14" l="1"/>
  <c r="H36" i="14" s="1"/>
  <c r="H35" i="71"/>
  <c r="H36" i="71" s="1"/>
  <c r="I36" i="14" l="1"/>
  <c r="I37" i="14" s="1"/>
  <c r="I36" i="71"/>
  <c r="H37" i="14" l="1"/>
  <c r="H38" i="14" s="1"/>
  <c r="I38" i="14" l="1"/>
  <c r="I39" i="14" s="1"/>
  <c r="H39" i="14" l="1"/>
  <c r="H40" i="14" s="1"/>
  <c r="I40" i="14" l="1"/>
  <c r="I41" i="14" s="1"/>
  <c r="H41" i="14" l="1"/>
  <c r="H42" i="14" s="1"/>
  <c r="I42" i="14" l="1"/>
  <c r="I43" i="14" s="1"/>
  <c r="H43" i="14" l="1"/>
  <c r="H44" i="14" s="1"/>
  <c r="I44" i="14" l="1"/>
  <c r="I45" i="14" s="1"/>
  <c r="H45" i="14" l="1"/>
  <c r="H46" i="14" s="1"/>
  <c r="I46" i="14" l="1"/>
  <c r="I47" i="14" s="1"/>
  <c r="H47" i="14" l="1"/>
  <c r="H48" i="14" s="1"/>
  <c r="I48" i="14" l="1"/>
  <c r="I49" i="14" s="1"/>
  <c r="H49" i="14" l="1"/>
  <c r="H50" i="14" s="1"/>
  <c r="I50" i="14" l="1"/>
  <c r="I51" i="14" s="1"/>
  <c r="H51" i="14" l="1"/>
  <c r="H52" i="14" s="1"/>
  <c r="I52" i="14" l="1"/>
  <c r="I53" i="14" s="1"/>
  <c r="H53" i="14" l="1"/>
  <c r="H54" i="14" s="1"/>
  <c r="I54" i="14" l="1"/>
  <c r="I55" i="14" s="1"/>
  <c r="H55" i="14" l="1"/>
</calcChain>
</file>

<file path=xl/sharedStrings.xml><?xml version="1.0" encoding="utf-8"?>
<sst xmlns="http://schemas.openxmlformats.org/spreadsheetml/2006/main" count="9041" uniqueCount="973">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</sst>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92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0" applyFont="1" applyFill="1" applyBorder="1" applyAlignment="1">
      <alignment horizont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21" xfId="97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80" fillId="0" borderId="16" xfId="90" applyNumberFormat="1" applyFont="1" applyFill="1" applyBorder="1" applyAlignment="1">
      <alignment horizontal="center" vertical="center"/>
    </xf>
    <xf numFmtId="14" fontId="80" fillId="0" borderId="21" xfId="90" applyNumberFormat="1" applyFont="1" applyFill="1" applyBorder="1" applyAlignment="1">
      <alignment horizontal="center" vertical="center"/>
    </xf>
    <xf numFmtId="164" fontId="80" fillId="0" borderId="16" xfId="90" applyNumberFormat="1" applyFont="1" applyFill="1" applyBorder="1" applyAlignment="1">
      <alignment horizontal="left" vertical="center"/>
    </xf>
    <xf numFmtId="164" fontId="80" fillId="0" borderId="16" xfId="54" quotePrefix="1" applyNumberFormat="1" applyFont="1" applyFill="1" applyBorder="1" applyAlignment="1">
      <alignment horizontal="center" vertical="center"/>
    </xf>
    <xf numFmtId="49" fontId="80" fillId="0" borderId="16" xfId="90" applyNumberFormat="1" applyFont="1" applyFill="1" applyBorder="1" applyAlignment="1">
      <alignment horizontal="left" vertical="center"/>
    </xf>
    <xf numFmtId="164" fontId="80" fillId="0" borderId="16" xfId="29" applyNumberFormat="1" applyFont="1" applyFill="1" applyBorder="1" applyAlignment="1">
      <alignment horizontal="left" vertical="center"/>
    </xf>
    <xf numFmtId="164" fontId="80" fillId="0" borderId="16" xfId="0" applyNumberFormat="1" applyFont="1" applyFill="1" applyBorder="1" applyAlignment="1">
      <alignment vertical="center"/>
    </xf>
    <xf numFmtId="1" fontId="80" fillId="0" borderId="16" xfId="54" quotePrefix="1" applyNumberFormat="1" applyFont="1" applyFill="1" applyBorder="1" applyAlignment="1">
      <alignment horizontal="center"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14" fontId="80" fillId="0" borderId="16" xfId="54" applyNumberFormat="1" applyFont="1" applyFill="1" applyBorder="1" applyAlignment="1">
      <alignment horizontal="center" vertical="center"/>
    </xf>
    <xf numFmtId="0" fontId="80" fillId="0" borderId="16" xfId="54" quotePrefix="1" applyNumberFormat="1" applyFont="1" applyFill="1" applyBorder="1" applyAlignment="1">
      <alignment horizontal="center" vertical="center"/>
    </xf>
    <xf numFmtId="1" fontId="80" fillId="0" borderId="16" xfId="54" applyNumberFormat="1" applyFont="1" applyFill="1" applyBorder="1" applyAlignment="1">
      <alignment horizontal="center" vertical="center"/>
    </xf>
    <xf numFmtId="14" fontId="70" fillId="0" borderId="21" xfId="29" applyNumberFormat="1" applyFont="1" applyBorder="1" applyAlignment="1">
      <alignment horizontal="center" vertical="center"/>
    </xf>
    <xf numFmtId="164" fontId="70" fillId="0" borderId="16" xfId="29" applyNumberFormat="1" applyFont="1" applyFill="1" applyBorder="1" applyAlignment="1">
      <alignment horizontal="left" vertical="center" wrapText="1"/>
    </xf>
    <xf numFmtId="164" fontId="70" fillId="0" borderId="16" xfId="0" quotePrefix="1" applyNumberFormat="1" applyFont="1" applyFill="1" applyBorder="1" applyAlignment="1">
      <alignment horizontal="center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  <xf numFmtId="0" fontId="80" fillId="0" borderId="16" xfId="0" applyFont="1" applyFill="1" applyBorder="1" applyAlignment="1">
      <alignment horizontal="center"/>
    </xf>
    <xf numFmtId="0" fontId="80" fillId="0" borderId="16" xfId="77" applyNumberFormat="1" applyFont="1" applyFill="1" applyBorder="1" applyAlignment="1">
      <alignment horizontal="center" vertical="center"/>
    </xf>
    <xf numFmtId="164" fontId="80" fillId="0" borderId="16" xfId="90" quotePrefix="1" applyNumberFormat="1" applyFont="1" applyFill="1" applyBorder="1" applyAlignment="1">
      <alignment horizontal="center" vertical="center"/>
    </xf>
    <xf numFmtId="0" fontId="80" fillId="0" borderId="16" xfId="76" quotePrefix="1" applyNumberFormat="1" applyFont="1" applyFill="1" applyBorder="1" applyAlignment="1">
      <alignment horizontal="center" vertical="center"/>
    </xf>
    <xf numFmtId="0" fontId="80" fillId="0" borderId="0" xfId="76" quotePrefix="1" applyNumberFormat="1" applyFont="1" applyFill="1" applyBorder="1" applyAlignment="1">
      <alignment horizontal="center" vertical="center"/>
    </xf>
    <xf numFmtId="0" fontId="81" fillId="0" borderId="0" xfId="0" applyFont="1" applyFill="1" applyAlignment="1"/>
    <xf numFmtId="0" fontId="81" fillId="0" borderId="0" xfId="0" applyFont="1" applyFill="1"/>
    <xf numFmtId="164" fontId="76" fillId="0" borderId="0" xfId="29" applyNumberFormat="1" applyFont="1"/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DP---KNA/3702076037/2016/NKSC%20-%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</sheetNames>
    <sheetDataSet>
      <sheetData sheetId="0"/>
      <sheetData sheetId="1">
        <row r="7">
          <cell r="X7" t="str">
            <v>3411</v>
          </cell>
        </row>
        <row r="23">
          <cell r="D23" t="str">
            <v>C01</v>
          </cell>
          <cell r="F23" t="str">
            <v>Cước viễn thông T01/16</v>
          </cell>
          <cell r="H23" t="str">
            <v>Viettel Bình Dương - Chi Nhánh Tập Đoàn Viễn Thông Quân Đội</v>
          </cell>
          <cell r="L23" t="str">
            <v>642</v>
          </cell>
          <cell r="M23" t="str">
            <v>1111</v>
          </cell>
        </row>
        <row r="24">
          <cell r="D24" t="str">
            <v>C01</v>
          </cell>
          <cell r="F24" t="str">
            <v>VAT Cước viễn thông</v>
          </cell>
          <cell r="H24" t="str">
            <v>Viettel Bình Dương - Chi Nhánh Tập Đoàn Viễn Thông Quân Đội</v>
          </cell>
          <cell r="L24" t="str">
            <v>1331</v>
          </cell>
          <cell r="M24" t="str">
            <v>1111</v>
          </cell>
        </row>
        <row r="25">
          <cell r="D25" t="str">
            <v>N01</v>
          </cell>
          <cell r="F25" t="str">
            <v>Giấy tấm 2 lớp 110x130</v>
          </cell>
          <cell r="H25" t="str">
            <v>Cty TNHH TM DV Sản Xuất Bao Bì Royal</v>
          </cell>
          <cell r="L25" t="str">
            <v>156</v>
          </cell>
          <cell r="M25" t="str">
            <v>331</v>
          </cell>
        </row>
        <row r="26">
          <cell r="D26" t="str">
            <v>N01</v>
          </cell>
          <cell r="F26" t="str">
            <v>Thùng carton 5 lớp 82x11.5x127</v>
          </cell>
          <cell r="H26" t="str">
            <v>Cty TNHH TM DV Sản Xuất Bao Bì Royal</v>
          </cell>
          <cell r="L26" t="str">
            <v>156</v>
          </cell>
          <cell r="M26" t="str">
            <v>331</v>
          </cell>
        </row>
        <row r="27">
          <cell r="D27" t="str">
            <v>N01</v>
          </cell>
          <cell r="F27" t="str">
            <v>Thùng carton 5 lớp 58x42.5x95</v>
          </cell>
          <cell r="H27" t="str">
            <v>Cty TNHH TM DV Sản Xuất Bao Bì Royal</v>
          </cell>
          <cell r="L27" t="str">
            <v>156</v>
          </cell>
          <cell r="M27" t="str">
            <v>331</v>
          </cell>
        </row>
        <row r="28">
          <cell r="D28" t="str">
            <v>N01</v>
          </cell>
          <cell r="F28" t="str">
            <v>Giấy 3 lớp</v>
          </cell>
          <cell r="H28" t="str">
            <v>Cty TNHH TM DV Sản Xuất Bao Bì Royal</v>
          </cell>
          <cell r="L28" t="str">
            <v>156</v>
          </cell>
          <cell r="M28" t="str">
            <v>331</v>
          </cell>
        </row>
        <row r="29">
          <cell r="D29" t="str">
            <v>N01</v>
          </cell>
          <cell r="F29" t="str">
            <v>Thùng carton 590x410x285</v>
          </cell>
          <cell r="H29" t="str">
            <v>Cty TNHH TM DV Sản Xuất Bao Bì Royal</v>
          </cell>
          <cell r="L29" t="str">
            <v>156</v>
          </cell>
          <cell r="M29" t="str">
            <v>331</v>
          </cell>
        </row>
        <row r="30">
          <cell r="D30" t="str">
            <v>N01</v>
          </cell>
          <cell r="F30" t="str">
            <v xml:space="preserve">VAT Thùng carton </v>
          </cell>
          <cell r="H30" t="str">
            <v>Cty TNHH TM DV Sản Xuất Bao Bì Royal</v>
          </cell>
          <cell r="L30" t="str">
            <v>1331</v>
          </cell>
          <cell r="M30" t="str">
            <v>331</v>
          </cell>
        </row>
        <row r="31">
          <cell r="D31" t="str">
            <v>X01</v>
          </cell>
          <cell r="F31" t="str">
            <v>Thùng carton 5 lớp 82x11.5x127</v>
          </cell>
          <cell r="H31" t="str">
            <v>Cty TNHH Đồ Gỗ Thanh Thư</v>
          </cell>
          <cell r="L31" t="str">
            <v>131</v>
          </cell>
          <cell r="M31" t="str">
            <v>5112</v>
          </cell>
        </row>
        <row r="32">
          <cell r="D32" t="str">
            <v>X01</v>
          </cell>
          <cell r="F32" t="str">
            <v>Thùng carton 5 lớp 58x42.5x95</v>
          </cell>
          <cell r="H32" t="str">
            <v>Cty TNHH Đồ Gỗ Thanh Thư</v>
          </cell>
          <cell r="L32" t="str">
            <v>131</v>
          </cell>
          <cell r="M32" t="str">
            <v>5112</v>
          </cell>
        </row>
        <row r="33">
          <cell r="D33" t="str">
            <v>X01</v>
          </cell>
          <cell r="F33" t="str">
            <v>Giấy 2 lớp</v>
          </cell>
          <cell r="H33" t="str">
            <v>Cty TNHH Đồ Gỗ Thanh Thư</v>
          </cell>
          <cell r="L33" t="str">
            <v>131</v>
          </cell>
          <cell r="M33" t="str">
            <v>5112</v>
          </cell>
        </row>
        <row r="34">
          <cell r="D34" t="str">
            <v>X01</v>
          </cell>
          <cell r="F34" t="str">
            <v>Giấy 3 lớp</v>
          </cell>
          <cell r="H34" t="str">
            <v>Cty TNHH Đồ Gỗ Thanh Thư</v>
          </cell>
          <cell r="L34" t="str">
            <v>131</v>
          </cell>
          <cell r="M34" t="str">
            <v>5112</v>
          </cell>
        </row>
        <row r="35">
          <cell r="D35" t="str">
            <v>X01</v>
          </cell>
          <cell r="F35" t="str">
            <v xml:space="preserve">VAT Thùng carton </v>
          </cell>
          <cell r="H35" t="str">
            <v>Cty TNHH Đồ Gỗ Thanh Thư</v>
          </cell>
          <cell r="L35" t="str">
            <v>131</v>
          </cell>
          <cell r="M35" t="str">
            <v>3331</v>
          </cell>
        </row>
        <row r="36">
          <cell r="D36" t="str">
            <v>X02</v>
          </cell>
          <cell r="F36" t="str">
            <v>Giấy tấm 110x130</v>
          </cell>
          <cell r="H36" t="str">
            <v>Cty TNHH Chemtech</v>
          </cell>
          <cell r="L36" t="str">
            <v>131</v>
          </cell>
          <cell r="M36" t="str">
            <v>5112</v>
          </cell>
        </row>
        <row r="37">
          <cell r="D37" t="str">
            <v>X02</v>
          </cell>
          <cell r="F37" t="str">
            <v>VAT giấy tấm</v>
          </cell>
          <cell r="H37" t="str">
            <v>Cty TNHH Chemtech</v>
          </cell>
          <cell r="L37" t="str">
            <v>131</v>
          </cell>
          <cell r="M37" t="str">
            <v>3331</v>
          </cell>
        </row>
        <row r="38">
          <cell r="D38" t="str">
            <v>N02</v>
          </cell>
          <cell r="F38" t="str">
            <v>Giấy tấm 2500x1400</v>
          </cell>
          <cell r="H38" t="str">
            <v>Cty TNHH Four Nine</v>
          </cell>
          <cell r="L38" t="str">
            <v>156</v>
          </cell>
          <cell r="M38" t="str">
            <v>331</v>
          </cell>
        </row>
        <row r="39">
          <cell r="D39" t="str">
            <v>N02</v>
          </cell>
          <cell r="F39" t="str">
            <v>VAT Giấy tấm</v>
          </cell>
          <cell r="H39" t="str">
            <v>Cty TNHH Four Nine</v>
          </cell>
          <cell r="L39" t="str">
            <v>1331</v>
          </cell>
          <cell r="M39" t="str">
            <v>331</v>
          </cell>
        </row>
        <row r="40">
          <cell r="D40" t="str">
            <v>X03</v>
          </cell>
          <cell r="F40" t="str">
            <v>Thùng carton 740x340x160</v>
          </cell>
          <cell r="H40" t="str">
            <v>Cty TNHH Asia Polytec</v>
          </cell>
          <cell r="L40" t="str">
            <v>131</v>
          </cell>
          <cell r="M40" t="str">
            <v>5112</v>
          </cell>
        </row>
        <row r="41">
          <cell r="D41" t="str">
            <v>X03</v>
          </cell>
          <cell r="F41" t="str">
            <v xml:space="preserve">VAT Thùng carton </v>
          </cell>
          <cell r="H41" t="str">
            <v>Cty TNHH Asia Polytec</v>
          </cell>
          <cell r="L41" t="str">
            <v>131</v>
          </cell>
          <cell r="M41" t="str">
            <v>3331</v>
          </cell>
        </row>
        <row r="42">
          <cell r="D42" t="str">
            <v>N03</v>
          </cell>
          <cell r="F42" t="str">
            <v>Thùng carton 465x370x185</v>
          </cell>
          <cell r="H42" t="str">
            <v>Cty TNHH Four Nine</v>
          </cell>
          <cell r="L42" t="str">
            <v>156</v>
          </cell>
          <cell r="M42" t="str">
            <v>331</v>
          </cell>
        </row>
        <row r="43">
          <cell r="D43" t="str">
            <v>N03</v>
          </cell>
          <cell r="F43" t="str">
            <v xml:space="preserve">Thùng carton 420x305x170 </v>
          </cell>
          <cell r="H43" t="str">
            <v>Cty TNHH Four Nine</v>
          </cell>
          <cell r="L43" t="str">
            <v>156</v>
          </cell>
          <cell r="M43" t="str">
            <v>331</v>
          </cell>
        </row>
        <row r="44">
          <cell r="D44" t="str">
            <v>N03</v>
          </cell>
          <cell r="F44" t="str">
            <v>Thùng carton 410x270x175</v>
          </cell>
          <cell r="H44" t="str">
            <v>Cty TNHH Four Nine</v>
          </cell>
          <cell r="L44" t="str">
            <v>156</v>
          </cell>
          <cell r="M44" t="str">
            <v>331</v>
          </cell>
        </row>
        <row r="45">
          <cell r="D45" t="str">
            <v>N03</v>
          </cell>
          <cell r="F45" t="str">
            <v>Thùng carton 1250x210x300</v>
          </cell>
          <cell r="H45" t="str">
            <v>Cty TNHH Four Nine</v>
          </cell>
          <cell r="L45" t="str">
            <v>156</v>
          </cell>
          <cell r="M45" t="str">
            <v>331</v>
          </cell>
        </row>
        <row r="46">
          <cell r="D46" t="str">
            <v>N03</v>
          </cell>
          <cell r="F46" t="str">
            <v xml:space="preserve">VAT Thùng carton </v>
          </cell>
          <cell r="H46" t="str">
            <v>Cty TNHH Four Nine</v>
          </cell>
          <cell r="L46" t="str">
            <v>1331</v>
          </cell>
          <cell r="M46" t="str">
            <v>331</v>
          </cell>
        </row>
        <row r="47">
          <cell r="D47" t="str">
            <v>N04</v>
          </cell>
          <cell r="F47" t="str">
            <v>Giấy tấm 200x1500</v>
          </cell>
          <cell r="H47" t="str">
            <v>Cty TNHH Four Nine</v>
          </cell>
          <cell r="L47" t="str">
            <v>156</v>
          </cell>
          <cell r="M47" t="str">
            <v>331</v>
          </cell>
        </row>
        <row r="48">
          <cell r="D48" t="str">
            <v>N04</v>
          </cell>
          <cell r="F48" t="str">
            <v>VAT Giấy tấm</v>
          </cell>
          <cell r="H48" t="str">
            <v>Cty TNHH Four Nine</v>
          </cell>
          <cell r="L48" t="str">
            <v>1331</v>
          </cell>
          <cell r="M48" t="str">
            <v>331</v>
          </cell>
        </row>
        <row r="49">
          <cell r="D49" t="str">
            <v>X04</v>
          </cell>
          <cell r="F49" t="str">
            <v>Thùng carton 1250x210x300</v>
          </cell>
          <cell r="H49" t="str">
            <v>Cty TNHH L.O.O.K.S.Y</v>
          </cell>
          <cell r="L49" t="str">
            <v>131</v>
          </cell>
          <cell r="M49" t="str">
            <v>5112</v>
          </cell>
        </row>
        <row r="50">
          <cell r="D50" t="str">
            <v>X04</v>
          </cell>
          <cell r="F50" t="str">
            <v xml:space="preserve">VAT Thùng carton </v>
          </cell>
          <cell r="H50" t="str">
            <v>Cty TNHH L.O.O.K.S.Y</v>
          </cell>
          <cell r="L50" t="str">
            <v>131</v>
          </cell>
          <cell r="M50" t="str">
            <v>3331</v>
          </cell>
        </row>
        <row r="51">
          <cell r="D51" t="str">
            <v>GBN</v>
          </cell>
          <cell r="F51" t="str">
            <v>Phí dịch vụ SMS</v>
          </cell>
          <cell r="L51" t="str">
            <v>642</v>
          </cell>
          <cell r="M51" t="str">
            <v>1121</v>
          </cell>
        </row>
        <row r="52">
          <cell r="D52" t="str">
            <v>GBN</v>
          </cell>
          <cell r="F52" t="str">
            <v>VAT Phí dịch vụ SMS</v>
          </cell>
          <cell r="L52" t="str">
            <v>1331</v>
          </cell>
          <cell r="M52" t="str">
            <v>1121</v>
          </cell>
        </row>
        <row r="53">
          <cell r="D53" t="str">
            <v>N05</v>
          </cell>
          <cell r="F53" t="str">
            <v>Thùng carton 390x275x230</v>
          </cell>
          <cell r="H53" t="str">
            <v>Cty TNHH Four Nine</v>
          </cell>
          <cell r="L53" t="str">
            <v>156</v>
          </cell>
          <cell r="M53" t="str">
            <v>331</v>
          </cell>
        </row>
        <row r="54">
          <cell r="D54" t="str">
            <v>N05</v>
          </cell>
          <cell r="F54" t="str">
            <v xml:space="preserve">VAT Thùng carton </v>
          </cell>
          <cell r="H54" t="str">
            <v>Cty TNHH Four Nine</v>
          </cell>
          <cell r="L54" t="str">
            <v>1331</v>
          </cell>
          <cell r="M54" t="str">
            <v>331</v>
          </cell>
        </row>
        <row r="55">
          <cell r="D55" t="str">
            <v>C02</v>
          </cell>
          <cell r="F55" t="str">
            <v>Nộp tiền mặt vào tài khoản</v>
          </cell>
          <cell r="H55" t="str">
            <v>Mai Thị Hường</v>
          </cell>
          <cell r="L55" t="str">
            <v>1121</v>
          </cell>
          <cell r="M55" t="str">
            <v>1111</v>
          </cell>
        </row>
        <row r="56">
          <cell r="D56" t="str">
            <v>GBC</v>
          </cell>
          <cell r="F56" t="str">
            <v>Thu tiền hàng</v>
          </cell>
          <cell r="H56" t="str">
            <v>Cty TNHH Tân Phước</v>
          </cell>
          <cell r="L56" t="str">
            <v>1121</v>
          </cell>
          <cell r="M56" t="str">
            <v>131</v>
          </cell>
        </row>
        <row r="57">
          <cell r="D57" t="str">
            <v>GBC</v>
          </cell>
          <cell r="F57" t="str">
            <v>Thu tiền hàng</v>
          </cell>
          <cell r="H57" t="str">
            <v>Cty TNHH J Tex Vina</v>
          </cell>
          <cell r="L57" t="str">
            <v>1121</v>
          </cell>
          <cell r="M57" t="str">
            <v>131</v>
          </cell>
        </row>
        <row r="58">
          <cell r="D58" t="str">
            <v>GBN</v>
          </cell>
          <cell r="F58" t="str">
            <v>Thanh toán tiền hàng</v>
          </cell>
          <cell r="H58" t="str">
            <v>Cty TNHH Four Nine</v>
          </cell>
          <cell r="L58" t="str">
            <v>331</v>
          </cell>
          <cell r="M58" t="str">
            <v>1121</v>
          </cell>
        </row>
        <row r="59">
          <cell r="D59" t="str">
            <v>GBN</v>
          </cell>
          <cell r="F59" t="str">
            <v>Phí chuyển tiền</v>
          </cell>
          <cell r="L59" t="str">
            <v>642</v>
          </cell>
          <cell r="M59" t="str">
            <v>1121</v>
          </cell>
        </row>
        <row r="60">
          <cell r="D60" t="str">
            <v>GBN</v>
          </cell>
          <cell r="F60" t="str">
            <v>VAT Phí chuyển tiền</v>
          </cell>
          <cell r="L60" t="str">
            <v>1331</v>
          </cell>
          <cell r="M60" t="str">
            <v>1121</v>
          </cell>
        </row>
        <row r="61">
          <cell r="D61" t="str">
            <v>C03</v>
          </cell>
          <cell r="F61" t="str">
            <v>Nộp tiền mặt vào tài khoản</v>
          </cell>
          <cell r="H61" t="str">
            <v>Mai Thị Hường</v>
          </cell>
          <cell r="L61" t="str">
            <v>1121</v>
          </cell>
          <cell r="M61" t="str">
            <v>1111</v>
          </cell>
        </row>
        <row r="62">
          <cell r="D62" t="str">
            <v>GBC</v>
          </cell>
          <cell r="F62" t="str">
            <v>Thu tiền hàng</v>
          </cell>
          <cell r="H62" t="str">
            <v>Cty TNHH L.O.O.K.S.Y</v>
          </cell>
          <cell r="L62" t="str">
            <v>1121</v>
          </cell>
          <cell r="M62" t="str">
            <v>131</v>
          </cell>
        </row>
        <row r="63">
          <cell r="D63" t="str">
            <v>GBN</v>
          </cell>
          <cell r="F63" t="str">
            <v>Thanh toán tiền hàng</v>
          </cell>
          <cell r="H63" t="str">
            <v>Cty TNHH TM DV XNK Gia Hữu</v>
          </cell>
          <cell r="L63" t="str">
            <v>331</v>
          </cell>
          <cell r="M63" t="str">
            <v>1121</v>
          </cell>
        </row>
        <row r="64">
          <cell r="D64" t="str">
            <v>GBN</v>
          </cell>
          <cell r="F64" t="str">
            <v>Phí chuyển tiền</v>
          </cell>
          <cell r="L64" t="str">
            <v>642</v>
          </cell>
          <cell r="M64" t="str">
            <v>1121</v>
          </cell>
        </row>
        <row r="65">
          <cell r="D65" t="str">
            <v>GBN</v>
          </cell>
          <cell r="F65" t="str">
            <v>Phí chuyển tiền</v>
          </cell>
          <cell r="L65" t="str">
            <v>642</v>
          </cell>
          <cell r="M65" t="str">
            <v>1121</v>
          </cell>
        </row>
        <row r="66">
          <cell r="D66" t="str">
            <v>GBN</v>
          </cell>
          <cell r="F66" t="str">
            <v>VAT Phí chuyển tiền</v>
          </cell>
          <cell r="L66" t="str">
            <v>1331</v>
          </cell>
          <cell r="M66" t="str">
            <v>1121</v>
          </cell>
        </row>
        <row r="67">
          <cell r="D67" t="str">
            <v>T01</v>
          </cell>
          <cell r="F67" t="str">
            <v>Rút sec nhập quỹ tiền mặt</v>
          </cell>
          <cell r="H67" t="str">
            <v>Mai Thị Hường</v>
          </cell>
          <cell r="L67" t="str">
            <v>1111</v>
          </cell>
          <cell r="M67" t="str">
            <v>1121</v>
          </cell>
        </row>
      </sheetData>
      <sheetData sheetId="2">
        <row r="8">
          <cell r="M8">
            <v>1</v>
          </cell>
          <cell r="N8">
            <v>3</v>
          </cell>
        </row>
      </sheetData>
      <sheetData sheetId="3"/>
      <sheetData sheetId="4">
        <row r="11">
          <cell r="N11">
            <v>10</v>
          </cell>
          <cell r="O11">
            <v>12</v>
          </cell>
        </row>
      </sheetData>
      <sheetData sheetId="5"/>
      <sheetData sheetId="6">
        <row r="6">
          <cell r="I6" t="str">
            <v>1121</v>
          </cell>
        </row>
        <row r="8">
          <cell r="N8">
            <v>1</v>
          </cell>
          <cell r="O8">
            <v>3</v>
          </cell>
        </row>
        <row r="9">
          <cell r="M9" t="str">
            <v>VCB</v>
          </cell>
        </row>
      </sheetData>
      <sheetData sheetId="7"/>
      <sheetData sheetId="8">
        <row r="7">
          <cell r="E7" t="str">
            <v>Cty TNHH Thủy Tuấn</v>
          </cell>
        </row>
      </sheetData>
      <sheetData sheetId="9"/>
      <sheetData sheetId="10">
        <row r="7">
          <cell r="E7" t="str">
            <v>Cty CP CN &amp; TT Doanh Nghiệp Việt</v>
          </cell>
        </row>
      </sheetData>
      <sheetData sheetId="11"/>
      <sheetData sheetId="12">
        <row r="3">
          <cell r="P3">
            <v>10</v>
          </cell>
          <cell r="Q3">
            <v>12</v>
          </cell>
        </row>
        <row r="7">
          <cell r="D7" t="str">
            <v>N01</v>
          </cell>
        </row>
      </sheetData>
      <sheetData sheetId="13">
        <row r="8">
          <cell r="J8" t="str">
            <v>Giấy 3 lớp</v>
          </cell>
        </row>
      </sheetData>
      <sheetData sheetId="14">
        <row r="7">
          <cell r="E7" t="str">
            <v>Giấy 2 lớp</v>
          </cell>
        </row>
      </sheetData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40" activePane="bottomLeft" state="frozen"/>
      <selection activeCell="A6" sqref="A6"/>
      <selection pane="bottomLeft" activeCell="H58" sqref="H58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51" t="s">
        <v>285</v>
      </c>
      <c r="B8" s="751" t="s">
        <v>269</v>
      </c>
      <c r="C8" s="747" t="s">
        <v>35</v>
      </c>
      <c r="D8" s="748"/>
      <c r="E8" s="753" t="s">
        <v>36</v>
      </c>
      <c r="F8" s="754"/>
      <c r="G8" s="747" t="s">
        <v>270</v>
      </c>
      <c r="H8" s="748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52"/>
      <c r="B9" s="752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3856484950</v>
      </c>
      <c r="G10" s="168">
        <f>MAX(C10+E10-D10-F10,0)</f>
        <v>1900870445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2278518100</v>
      </c>
      <c r="F11" s="244">
        <f>F10</f>
        <v>3856484950</v>
      </c>
      <c r="G11" s="171">
        <f>G10</f>
        <v>1900870445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3011234399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246124701</v>
      </c>
      <c r="F15" s="243">
        <f t="array" ref="F15">SUM(IF(A15=KHC,TH))</f>
        <v>249199950</v>
      </c>
      <c r="G15" s="168">
        <f>MAX(C15+E15-D15-F15,0)</f>
        <v>470368</v>
      </c>
      <c r="H15" s="168">
        <f>MAX(D15+F15-E15-C15,0)</f>
        <v>0</v>
      </c>
      <c r="I15" s="80"/>
      <c r="J15" s="80">
        <v>3545617</v>
      </c>
      <c r="K15" s="80"/>
      <c r="L15" s="80">
        <f>J15-G15</f>
        <v>3075249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246124701</v>
      </c>
      <c r="F16" s="244">
        <f>F15</f>
        <v>249199950</v>
      </c>
      <c r="G16" s="171">
        <f>G15</f>
        <v>470368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561094562</v>
      </c>
      <c r="F19" s="245">
        <f t="array" ref="F19">SUM(IF(A19=KHC,TH))</f>
        <v>561094562</v>
      </c>
      <c r="G19" s="171">
        <f t="shared" si="0"/>
        <v>0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3000614256</v>
      </c>
      <c r="F20" s="245">
        <f t="array" ref="F20">SUM(IF(A20=KHC,TH))</f>
        <v>2953830481</v>
      </c>
      <c r="G20" s="171">
        <f t="shared" si="0"/>
        <v>643434650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2683471665</v>
      </c>
      <c r="G21" s="171">
        <f t="shared" si="0"/>
        <v>0</v>
      </c>
      <c r="H21" s="171">
        <f t="shared" si="1"/>
        <v>2399394425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251199950</v>
      </c>
      <c r="F27" s="244">
        <f>F23+F26+F24+F22</f>
        <v>251199950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51635000</v>
      </c>
      <c r="F28" s="243">
        <f t="array" ref="F28">SUM(IF(A28=KHC,TH))</f>
        <v>46213325</v>
      </c>
      <c r="G28" s="167">
        <f t="shared" ref="G28:G33" si="2">MAX(C28+E28-D28-F28,0)</f>
        <v>5421675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51635000</v>
      </c>
      <c r="F29" s="244">
        <f>F28</f>
        <v>46213325</v>
      </c>
      <c r="G29" s="171">
        <f t="shared" si="2"/>
        <v>5421675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13425100</v>
      </c>
      <c r="G30" s="167">
        <f t="shared" si="2"/>
        <v>0</v>
      </c>
      <c r="H30" s="167">
        <f t="shared" si="3"/>
        <v>8712481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2323575</v>
      </c>
      <c r="G31" s="167">
        <f t="shared" si="2"/>
        <v>0</v>
      </c>
      <c r="H31" s="167">
        <f t="shared" si="3"/>
        <v>2323575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1032700</v>
      </c>
      <c r="G32" s="167">
        <f t="shared" si="2"/>
        <v>0</v>
      </c>
      <c r="H32" s="167">
        <f t="shared" si="3"/>
        <v>1032700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16781375</v>
      </c>
      <c r="G34" s="171">
        <f t="shared" si="4"/>
        <v>0</v>
      </c>
      <c r="H34" s="171">
        <f t="shared" si="4"/>
        <v>12068756</v>
      </c>
      <c r="I34" s="80"/>
      <c r="J34" s="80">
        <f>SUM(H30:H32)</f>
        <v>12068756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SUM(IF(A41=TH!$L$10:$L$2726,TH!$K$10:$K$2726))</f>
        <v>0</v>
      </c>
      <c r="F41" s="243">
        <f t="array" ref="F41">SUM(IF(A41=TH!$M$10:$M$2726,TH!$K$10:$K$2726))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2410294939</v>
      </c>
      <c r="F47" s="245">
        <f t="array" ref="F47">SUM(IF(A47=KHC,TH))</f>
        <v>2410294939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7895140</v>
      </c>
      <c r="F49" s="245">
        <f t="array" ref="F49">SUM(IF(A49=KHC,TH))</f>
        <v>7895140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55917663.454545453</v>
      </c>
      <c r="F50" s="245">
        <f t="array" ref="F50">SUM(IF(A50=KHC,TH))</f>
        <v>55917663.454545453</v>
      </c>
      <c r="G50" s="171"/>
      <c r="H50" s="171"/>
      <c r="I50" s="80">
        <f t="shared" si="7"/>
        <v>0</v>
      </c>
      <c r="J50" s="80">
        <f>E49+E50</f>
        <v>63812803.454545453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18253563</v>
      </c>
      <c r="F52" s="245">
        <f t="array" ref="F52">SUM(IF(A52=KHC,TH))</f>
        <v>18253563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2505143972.4545455</v>
      </c>
      <c r="F54" s="249">
        <f t="array" ref="F54">SUM(IF(A54=TH!$M$10:$M$2726,TH!$K$10:$K$2726))</f>
        <v>2492015727</v>
      </c>
      <c r="G54" s="171"/>
      <c r="H54" s="171"/>
      <c r="I54" s="80">
        <f t="shared" si="7"/>
        <v>13128245.454545498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49" t="s">
        <v>37</v>
      </c>
      <c r="B55" s="750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27874710539.909088</v>
      </c>
      <c r="F55" s="176">
        <f t="shared" si="8"/>
        <v>27874710539.909088</v>
      </c>
      <c r="G55" s="176">
        <f t="shared" si="8"/>
        <v>5645524935.545454</v>
      </c>
      <c r="H55" s="176">
        <f t="shared" si="8"/>
        <v>5658653181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622">
        <f>C55-D55</f>
        <v>0</v>
      </c>
      <c r="F57" s="622">
        <f>E55-F55</f>
        <v>0</v>
      </c>
      <c r="H57" s="622">
        <f>G55-H55</f>
        <v>-13128245.454545975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731"/>
  <sheetViews>
    <sheetView topLeftCell="A7" zoomScale="90" zoomScaleNormal="90" workbookViewId="0">
      <pane ySplit="3" topLeftCell="A1273" activePane="bottomLeft" state="frozen"/>
      <selection activeCell="A7" sqref="A7"/>
      <selection pane="bottomLeft" activeCell="K1281" sqref="K1281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9.7109375" style="598" customWidth="1"/>
    <col min="11" max="11" width="13.140625" style="598" customWidth="1"/>
    <col min="12" max="12" width="7" style="598" customWidth="1"/>
    <col min="13" max="13" width="6.7109375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5" width="2.7109375" style="598" hidden="1" customWidth="1"/>
    <col min="26" max="26" width="2.85546875" style="598" hidden="1" customWidth="1"/>
    <col min="27" max="27" width="2.85546875" style="598" customWidth="1"/>
    <col min="28" max="28" width="3.5703125" style="598" customWidth="1"/>
    <col min="29" max="29" width="10.42578125" style="598" customWidth="1"/>
    <col min="30" max="30" width="11.5703125" style="598" bestFit="1" customWidth="1"/>
    <col min="31" max="16384" width="9.140625" style="598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56" t="s">
        <v>91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</row>
    <row r="5" spans="1:27" s="539" customFormat="1" ht="15">
      <c r="A5" s="541"/>
      <c r="B5" s="537"/>
      <c r="C5" s="756"/>
      <c r="D5" s="756"/>
      <c r="E5" s="756"/>
      <c r="F5" s="756"/>
      <c r="G5" s="756"/>
      <c r="H5" s="756"/>
      <c r="I5" s="756"/>
      <c r="J5" s="756"/>
      <c r="K5" s="756"/>
      <c r="L5" s="756"/>
      <c r="M5" s="756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71" t="s">
        <v>115</v>
      </c>
      <c r="B7" s="761" t="s">
        <v>99</v>
      </c>
      <c r="C7" s="757" t="s">
        <v>20</v>
      </c>
      <c r="D7" s="758" t="s">
        <v>1</v>
      </c>
      <c r="E7" s="759"/>
      <c r="F7" s="757" t="s">
        <v>0</v>
      </c>
      <c r="G7" s="761" t="s">
        <v>114</v>
      </c>
      <c r="H7" s="773" t="s">
        <v>42</v>
      </c>
      <c r="I7" s="775" t="s">
        <v>237</v>
      </c>
      <c r="J7" s="776"/>
      <c r="K7" s="757" t="s">
        <v>155</v>
      </c>
      <c r="L7" s="760" t="s">
        <v>92</v>
      </c>
      <c r="M7" s="760"/>
      <c r="N7" s="774" t="s">
        <v>281</v>
      </c>
      <c r="O7" s="763" t="s">
        <v>45</v>
      </c>
      <c r="P7" s="764"/>
      <c r="Q7" s="765"/>
      <c r="R7" s="763" t="s">
        <v>49</v>
      </c>
      <c r="S7" s="764"/>
      <c r="T7" s="765"/>
      <c r="U7" s="755" t="s">
        <v>157</v>
      </c>
      <c r="V7" s="755"/>
      <c r="W7" s="755"/>
      <c r="X7" s="769" t="s">
        <v>496</v>
      </c>
      <c r="Y7" s="769" t="str">
        <f>CTTK!$E$7</f>
        <v>3411</v>
      </c>
      <c r="Z7" s="755" t="s">
        <v>268</v>
      </c>
      <c r="AA7" s="545"/>
    </row>
    <row r="8" spans="1:27" s="539" customFormat="1" ht="38.25" customHeight="1">
      <c r="A8" s="772"/>
      <c r="B8" s="762"/>
      <c r="C8" s="757"/>
      <c r="D8" s="546" t="s">
        <v>15</v>
      </c>
      <c r="E8" s="547" t="s">
        <v>31</v>
      </c>
      <c r="F8" s="757"/>
      <c r="G8" s="762"/>
      <c r="H8" s="773"/>
      <c r="I8" s="548" t="s">
        <v>179</v>
      </c>
      <c r="J8" s="548" t="s">
        <v>180</v>
      </c>
      <c r="K8" s="757"/>
      <c r="L8" s="532" t="s">
        <v>22</v>
      </c>
      <c r="M8" s="532" t="s">
        <v>23</v>
      </c>
      <c r="N8" s="770"/>
      <c r="O8" s="766"/>
      <c r="P8" s="767"/>
      <c r="Q8" s="768"/>
      <c r="R8" s="766"/>
      <c r="S8" s="767"/>
      <c r="T8" s="768"/>
      <c r="U8" s="755"/>
      <c r="V8" s="755"/>
      <c r="W8" s="755"/>
      <c r="X8" s="770"/>
      <c r="Y8" s="770"/>
      <c r="Z8" s="755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37" si="0">IF(C10&lt;&gt;"",MONTH(C10),"")</f>
        <v>12</v>
      </c>
      <c r="C10" s="555">
        <f t="shared" ref="C10:C37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2410294939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7895140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55917663.454545453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30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30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30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30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30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18253563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30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30" s="539" customFormat="1" ht="15.75" customHeight="1">
      <c r="A23" s="553" t="str">
        <f>IF(B23&lt;&gt;"",IF(AND(B23&gt;=_TM1,B23&lt;=_TM2,OR([4]TH!L23="1111",[4]TH!M23="1111")),[4]TH!D23,""),"")</f>
        <v/>
      </c>
      <c r="B23" s="568">
        <f t="shared" si="0"/>
        <v>1</v>
      </c>
      <c r="C23" s="732">
        <f t="shared" si="1"/>
        <v>42766</v>
      </c>
      <c r="D23" s="732" t="s">
        <v>527</v>
      </c>
      <c r="E23" s="733">
        <v>42766</v>
      </c>
      <c r="F23" s="734" t="s">
        <v>949</v>
      </c>
      <c r="G23" s="735">
        <v>11962000</v>
      </c>
      <c r="H23" s="736"/>
      <c r="I23" s="737"/>
      <c r="J23" s="737"/>
      <c r="K23" s="738">
        <v>10705990</v>
      </c>
      <c r="L23" s="739" t="s">
        <v>81</v>
      </c>
      <c r="M23" s="739" t="s">
        <v>240</v>
      </c>
      <c r="N23" s="740" t="str">
        <f>IF(AND('[4]331-CT'!$E$7=[4]TH!H23,OR(L23="331",M23="331")),"331",IF(AND(OR(L23="131",M23="131"),H23='[4]131-CT'!$E$7),"131",""))</f>
        <v/>
      </c>
      <c r="O23" s="740" t="str">
        <f>IF(AND($B23&gt;='[4]111'!$N$11,$B23&lt;='[4]111'!$O$11,OR($L23=$O$7,$M23=$O$7)),"x","")</f>
        <v/>
      </c>
      <c r="P23" s="740" t="str">
        <f>IF(AND($L23=$O$7,$B23&lt;'[4]111'!$N$11),"x","")</f>
        <v/>
      </c>
      <c r="Q23" s="740" t="str">
        <f>IF(AND($M23=$O$7,$B23&lt;'[4]111'!$N$11),"x","")</f>
        <v/>
      </c>
      <c r="R23" s="740" t="str">
        <f>IF(ISERROR(FIND('[4]112'!$M$9,G23,1)),"",IF((AND(FIND('[4]112'!$M$9,G23,1)&gt;=1,$B23&gt;='[4]112'!$N$8,$B23&lt;='[4]112'!$O$8,OR($L23='[4]112'!$I$6,$M23='[4]112'!$I$6))),"x",""))</f>
        <v/>
      </c>
      <c r="S23" s="740" t="str">
        <f>IF(ISERROR(FIND('[4]112'!$M$9,G23,1)),"",IF((AND(LEFT(G23,2)=LEFT('[4]112'!$M$9,2),B23&lt;'[4]112'!$N$8,$L23='[4]112'!$I$6)),"x",""))</f>
        <v/>
      </c>
      <c r="T23" s="740" t="str">
        <f>IF(ISERROR(FIND('[4]112'!$M$9,G23,1)),"",IF((AND(RIGHT(G23,2)=RIGHT('[4]112'!$M$9,2),B23&lt;'[4]112'!$N$8,$M23='[4]112'!$I$6)),"x",""))</f>
        <v/>
      </c>
      <c r="U23" s="740" t="str">
        <f>IF(AND(B23&gt;='[4]IN-NX'!$P$3,B23&lt;='[4]IN-NX'!$Q$3,'[4]IN-NX'!$D$7=D23,OR(LEFT(L23,2)="15",AND(LEFT(M23,2)&lt;&gt;"15",LEFT(M23,2)&lt;&gt;"33"))),"x","")</f>
        <v/>
      </c>
      <c r="V23" s="740" t="str">
        <f>IF(AND(OR(LEFT([4]TH!L23,2)="15",LEFT([4]TH!M23,2)="15"),'[4]152-CT'!$J$8=[4]TH!F23),"x","")</f>
        <v/>
      </c>
      <c r="W23" s="740" t="str">
        <f>IF(AND(OR(LEFT([4]TH!L23,2)="15",LEFT([4]TH!M23,2)="15"),[4]TK!$E$7=[4]TH!F23),"x","")</f>
        <v/>
      </c>
      <c r="X23" s="740" t="str">
        <f>IF(OR([4]TH!L23=[4]TH!$X$7,M23=[4]TH!$X$7),"x","")</f>
        <v/>
      </c>
      <c r="Y23" s="740" t="str">
        <f>IF(AND(B23&lt;=[4]NKC!$N$8,B23&gt;=[4]NKC!$M$8),"x","")</f>
        <v>x</v>
      </c>
      <c r="Z23" s="584"/>
      <c r="AA23" s="573"/>
      <c r="AD23" s="573"/>
    </row>
    <row r="24" spans="1:30" s="539" customFormat="1" ht="15.75" customHeight="1">
      <c r="A24" s="553" t="str">
        <f>IF(B24&lt;&gt;"",IF(AND(B24&gt;=_TM1,B24&lt;=_TM2,OR([4]TH!L24="1111",[4]TH!M24="1111")),[4]TH!D24,""),"")</f>
        <v/>
      </c>
      <c r="B24" s="568">
        <f t="shared" si="0"/>
        <v>1</v>
      </c>
      <c r="C24" s="732">
        <f t="shared" si="1"/>
        <v>42766</v>
      </c>
      <c r="D24" s="732" t="s">
        <v>527</v>
      </c>
      <c r="E24" s="733">
        <v>42766</v>
      </c>
      <c r="F24" s="734" t="s">
        <v>950</v>
      </c>
      <c r="G24" s="735">
        <v>3937000</v>
      </c>
      <c r="H24" s="736"/>
      <c r="I24" s="737"/>
      <c r="J24" s="737"/>
      <c r="K24" s="738">
        <v>3523615</v>
      </c>
      <c r="L24" s="739" t="s">
        <v>158</v>
      </c>
      <c r="M24" s="739" t="s">
        <v>240</v>
      </c>
      <c r="N24" s="740" t="str">
        <f>IF(AND('[4]331-CT'!$E$7=[4]TH!H24,OR(L24="331",M24="331")),"331",IF(AND(OR(L24="131",M24="131"),H24='[4]131-CT'!$E$7),"131",""))</f>
        <v/>
      </c>
      <c r="O24" s="740" t="str">
        <f>IF(AND($B24&gt;='[4]111'!$N$11,$B24&lt;='[4]111'!$O$11,OR($L24=$O$7,$M24=$O$7)),"x","")</f>
        <v/>
      </c>
      <c r="P24" s="740" t="str">
        <f>IF(AND($L24=$O$7,$B24&lt;'[4]111'!$N$11),"x","")</f>
        <v/>
      </c>
      <c r="Q24" s="740" t="str">
        <f>IF(AND($M24=$O$7,$B24&lt;'[4]111'!$N$11),"x","")</f>
        <v/>
      </c>
      <c r="R24" s="740" t="str">
        <f>IF(ISERROR(FIND('[4]112'!$M$9,G24,1)),"",IF((AND(FIND('[4]112'!$M$9,G24,1)&gt;=1,$B24&gt;='[4]112'!$N$8,$B24&lt;='[4]112'!$O$8,OR($L24='[4]112'!$I$6,$M24='[4]112'!$I$6))),"x",""))</f>
        <v/>
      </c>
      <c r="S24" s="740" t="str">
        <f>IF(ISERROR(FIND('[4]112'!$M$9,G24,1)),"",IF((AND(LEFT(G24,2)=LEFT('[4]112'!$M$9,2),B24&lt;'[4]112'!$N$8,$L24='[4]112'!$I$6)),"x",""))</f>
        <v/>
      </c>
      <c r="T24" s="740" t="str">
        <f>IF(ISERROR(FIND('[4]112'!$M$9,G24,1)),"",IF((AND(RIGHT(G24,2)=RIGHT('[4]112'!$M$9,2),B24&lt;'[4]112'!$N$8,$M24='[4]112'!$I$6)),"x",""))</f>
        <v/>
      </c>
      <c r="U24" s="740" t="str">
        <f>IF(AND(B24&gt;='[4]IN-NX'!$P$3,B24&lt;='[4]IN-NX'!$Q$3,'[4]IN-NX'!$D$7=D24,OR(LEFT(L24,2)="15",AND(LEFT(M24,2)&lt;&gt;"15",LEFT(M24,2)&lt;&gt;"33"))),"x","")</f>
        <v/>
      </c>
      <c r="V24" s="740" t="str">
        <f>IF(AND(OR(LEFT([4]TH!L24,2)="15",LEFT([4]TH!M24,2)="15"),'[4]152-CT'!$J$8=[4]TH!F24),"x","")</f>
        <v/>
      </c>
      <c r="W24" s="740" t="str">
        <f>IF(AND(OR(LEFT([4]TH!L24,2)="15",LEFT([4]TH!M24,2)="15"),[4]TK!$E$7=[4]TH!F24),"x","")</f>
        <v/>
      </c>
      <c r="X24" s="740" t="str">
        <f>IF(OR([4]TH!L24=[4]TH!$X$7,M24=[4]TH!$X$7),"x","")</f>
        <v/>
      </c>
      <c r="Y24" s="740" t="str">
        <f>IF(AND(B24&lt;=[4]NKC!$N$8,B24&gt;=[4]NKC!$M$8),"x","")</f>
        <v>x</v>
      </c>
      <c r="Z24" s="584"/>
      <c r="AA24" s="573"/>
      <c r="AD24" s="573"/>
    </row>
    <row r="25" spans="1:30" s="539" customFormat="1" ht="15.75" customHeight="1">
      <c r="A25" s="553" t="str">
        <f>IF(B25&lt;&gt;"",IF(AND(B25&gt;=_TM1,B25&lt;=_TM2,OR([4]TH!L25="1111",[4]TH!M25="1111")),[4]TH!D25,""),"")</f>
        <v/>
      </c>
      <c r="B25" s="568">
        <f t="shared" si="0"/>
        <v>1</v>
      </c>
      <c r="C25" s="732">
        <f t="shared" si="1"/>
        <v>42766</v>
      </c>
      <c r="D25" s="741" t="s">
        <v>951</v>
      </c>
      <c r="E25" s="733">
        <v>42766</v>
      </c>
      <c r="F25" s="734" t="s">
        <v>969</v>
      </c>
      <c r="G25" s="735"/>
      <c r="H25" s="506" t="s">
        <v>511</v>
      </c>
      <c r="I25" s="737"/>
      <c r="J25" s="737"/>
      <c r="K25" s="738">
        <f>K23+K24</f>
        <v>14229605</v>
      </c>
      <c r="L25" s="739" t="s">
        <v>240</v>
      </c>
      <c r="M25" s="739" t="s">
        <v>45</v>
      </c>
      <c r="N25" s="740" t="str">
        <f>IF(AND('[4]331-CT'!$E$7=[4]TH!H25,OR(L25="331",M25="331")),"331",IF(AND(OR(L25="131",M25="131"),H25='[4]131-CT'!$E$7),"131",""))</f>
        <v/>
      </c>
      <c r="O25" s="740" t="str">
        <f>IF(AND($B25&gt;='[4]111'!$N$11,$B25&lt;='[4]111'!$O$11,OR($L25=$O$7,$M25=$O$7)),"x","")</f>
        <v/>
      </c>
      <c r="P25" s="740" t="str">
        <f>IF(AND($L25=$O$7,$B25&lt;'[4]111'!$N$11),"x","")</f>
        <v/>
      </c>
      <c r="Q25" s="740" t="str">
        <f>IF(AND($M25=$O$7,$B25&lt;'[4]111'!$N$11),"x","")</f>
        <v>x</v>
      </c>
      <c r="R25" s="740" t="str">
        <f>IF(ISERROR(FIND('[4]112'!$M$9,G25,1)),"",IF((AND(FIND('[4]112'!$M$9,G25,1)&gt;=1,$B25&gt;='[4]112'!$N$8,$B25&lt;='[4]112'!$O$8,OR($L25='[4]112'!$I$6,$M25='[4]112'!$I$6))),"x",""))</f>
        <v/>
      </c>
      <c r="S25" s="740" t="str">
        <f>IF(ISERROR(FIND('[4]112'!$M$9,G25,1)),"",IF((AND(LEFT(G25,2)=LEFT('[4]112'!$M$9,2),B25&lt;'[4]112'!$N$8,$L25='[4]112'!$I$6)),"x",""))</f>
        <v/>
      </c>
      <c r="T25" s="740" t="str">
        <f>IF(ISERROR(FIND('[4]112'!$M$9,G25,1)),"",IF((AND(RIGHT(G25,2)=RIGHT('[4]112'!$M$9,2),B25&lt;'[4]112'!$N$8,$M25='[4]112'!$I$6)),"x",""))</f>
        <v/>
      </c>
      <c r="U25" s="740" t="str">
        <f>IF(AND(B25&gt;='[4]IN-NX'!$P$3,B25&lt;='[4]IN-NX'!$Q$3,'[4]IN-NX'!$D$7=D25,OR(LEFT(L25,2)="15",AND(LEFT(M25,2)&lt;&gt;"15",LEFT(M25,2)&lt;&gt;"33"))),"x","")</f>
        <v/>
      </c>
      <c r="V25" s="740" t="str">
        <f>IF(AND(OR(LEFT([4]TH!L25,2)="15",LEFT([4]TH!M25,2)="15"),'[4]152-CT'!$J$8=[4]TH!F25),"x","")</f>
        <v/>
      </c>
      <c r="W25" s="740" t="str">
        <f>IF(AND(OR(LEFT([4]TH!L25,2)="15",LEFT([4]TH!M25,2)="15"),[4]TK!$E$7=[4]TH!F25),"x","")</f>
        <v/>
      </c>
      <c r="X25" s="740" t="str">
        <f>IF(OR([4]TH!L25=[4]TH!$X$7,M25=[4]TH!$X$7),"x","")</f>
        <v/>
      </c>
      <c r="Y25" s="740" t="str">
        <f>IF(AND(B25&lt;=[4]NKC!$N$8,B25&gt;=[4]NKC!$M$8),"x","")</f>
        <v>x</v>
      </c>
      <c r="Z25" s="584"/>
      <c r="AA25" s="573"/>
      <c r="AD25" s="573"/>
    </row>
    <row r="26" spans="1:30" s="539" customFormat="1" ht="15.75" customHeight="1">
      <c r="A26" s="553" t="str">
        <f>IF(B26&lt;&gt;"",IF(AND(B26&gt;=_TM1,B26&lt;=_TM2,OR([4]TH!L26="1111",[4]TH!M26="1111")),[4]TH!D26,""),"")</f>
        <v/>
      </c>
      <c r="B26" s="568">
        <f t="shared" si="0"/>
        <v>1</v>
      </c>
      <c r="C26" s="732">
        <f t="shared" si="1"/>
        <v>42766</v>
      </c>
      <c r="D26" s="732" t="s">
        <v>527</v>
      </c>
      <c r="E26" s="733">
        <v>42766</v>
      </c>
      <c r="F26" s="734" t="s">
        <v>952</v>
      </c>
      <c r="G26" s="735" t="s">
        <v>953</v>
      </c>
      <c r="H26" s="736"/>
      <c r="I26" s="737"/>
      <c r="J26" s="737"/>
      <c r="K26" s="738">
        <f>ROUND(G23*$G26,0)</f>
        <v>956960</v>
      </c>
      <c r="L26" s="742" t="s">
        <v>240</v>
      </c>
      <c r="M26" s="742" t="s">
        <v>336</v>
      </c>
      <c r="N26" s="740" t="str">
        <f>IF(AND('[4]331-CT'!$E$7=[4]TH!H26,OR(L26="331",M26="331")),"331",IF(AND(OR(L26="131",M26="131"),H26='[4]131-CT'!$E$7),"131",""))</f>
        <v/>
      </c>
      <c r="O26" s="740" t="str">
        <f>IF(AND($B26&gt;='[4]111'!$N$11,$B26&lt;='[4]111'!$O$11,OR($L26=$O$7,$M26=$O$7)),"x","")</f>
        <v/>
      </c>
      <c r="P26" s="740" t="str">
        <f>IF(AND($L26=$O$7,$B26&lt;'[4]111'!$N$11),"x","")</f>
        <v/>
      </c>
      <c r="Q26" s="740" t="str">
        <f>IF(AND($M26=$O$7,$B26&lt;'[4]111'!$N$11),"x","")</f>
        <v/>
      </c>
      <c r="R26" s="740" t="str">
        <f>IF(ISERROR(FIND('[4]112'!$M$9,G26,1)),"",IF((AND(FIND('[4]112'!$M$9,G26,1)&gt;=1,$B26&gt;='[4]112'!$N$8,$B26&lt;='[4]112'!$O$8,OR($L26='[4]112'!$I$6,$M26='[4]112'!$I$6))),"x",""))</f>
        <v/>
      </c>
      <c r="S26" s="740" t="str">
        <f>IF(ISERROR(FIND('[4]112'!$M$9,G26,1)),"",IF((AND(LEFT(G26,2)=LEFT('[4]112'!$M$9,2),B26&lt;'[4]112'!$N$8,$L26='[4]112'!$I$6)),"x",""))</f>
        <v/>
      </c>
      <c r="T26" s="740" t="str">
        <f>IF(ISERROR(FIND('[4]112'!$M$9,G26,1)),"",IF((AND(RIGHT(G26,2)=RIGHT('[4]112'!$M$9,2),B26&lt;'[4]112'!$N$8,$M26='[4]112'!$I$6)),"x",""))</f>
        <v/>
      </c>
      <c r="U26" s="740" t="str">
        <f>IF(AND(B26&gt;='[4]IN-NX'!$P$3,B26&lt;='[4]IN-NX'!$Q$3,'[4]IN-NX'!$D$7=D26,OR(LEFT(L26,2)="15",AND(LEFT(M26,2)&lt;&gt;"15",LEFT(M26,2)&lt;&gt;"33"))),"x","")</f>
        <v/>
      </c>
      <c r="V26" s="740" t="str">
        <f>IF(AND(OR(LEFT([4]TH!L26,2)="15",LEFT([4]TH!M26,2)="15"),'[4]152-CT'!$J$8=[4]TH!F26),"x","")</f>
        <v/>
      </c>
      <c r="W26" s="740" t="str">
        <f>IF(AND(OR(LEFT([4]TH!L26,2)="15",LEFT([4]TH!M26,2)="15"),[4]TK!$E$7=[4]TH!F26),"x","")</f>
        <v/>
      </c>
      <c r="X26" s="740" t="str">
        <f>IF(OR([4]TH!L26=[4]TH!$X$7,M26=[4]TH!$X$7),"x","")</f>
        <v/>
      </c>
      <c r="Y26" s="740" t="str">
        <f>IF(AND(B26&lt;=[4]NKC!$N$8,B26&gt;=[4]NKC!$M$8),"x","")</f>
        <v>x</v>
      </c>
      <c r="Z26" s="584"/>
      <c r="AA26" s="573"/>
      <c r="AD26" s="573"/>
    </row>
    <row r="27" spans="1:30" s="539" customFormat="1" ht="15.75" customHeight="1">
      <c r="A27" s="553" t="str">
        <f>IF(B27&lt;&gt;"",IF(AND(B27&gt;=_TM1,B27&lt;=_TM2,OR([4]TH!L27="1111",[4]TH!M27="1111")),[4]TH!D27,""),"")</f>
        <v/>
      </c>
      <c r="B27" s="568">
        <f t="shared" si="0"/>
        <v>1</v>
      </c>
      <c r="C27" s="732">
        <f t="shared" si="1"/>
        <v>42766</v>
      </c>
      <c r="D27" s="732" t="s">
        <v>527</v>
      </c>
      <c r="E27" s="733">
        <v>42766</v>
      </c>
      <c r="F27" s="734" t="s">
        <v>954</v>
      </c>
      <c r="G27" s="735"/>
      <c r="H27" s="736"/>
      <c r="I27" s="737"/>
      <c r="J27" s="737"/>
      <c r="K27" s="738">
        <f>ROUND(G26*G24,0)</f>
        <v>314960</v>
      </c>
      <c r="L27" s="739" t="s">
        <v>240</v>
      </c>
      <c r="M27" s="743" t="s">
        <v>336</v>
      </c>
      <c r="N27" s="740" t="str">
        <f>IF(AND('[4]331-CT'!$E$7=[4]TH!H27,OR(L27="331",M27="331")),"331",IF(AND(OR(L27="131",M27="131"),H27='[4]131-CT'!$E$7),"131",""))</f>
        <v/>
      </c>
      <c r="O27" s="740" t="str">
        <f>IF(AND($B27&gt;='[4]111'!$N$11,$B27&lt;='[4]111'!$O$11,OR($L27=$O$7,$M27=$O$7)),"x","")</f>
        <v/>
      </c>
      <c r="P27" s="740" t="str">
        <f>IF(AND($L27=$O$7,$B27&lt;'[4]111'!$N$11),"x","")</f>
        <v/>
      </c>
      <c r="Q27" s="740" t="str">
        <f>IF(AND($M27=$O$7,$B27&lt;'[4]111'!$N$11),"x","")</f>
        <v/>
      </c>
      <c r="R27" s="740" t="str">
        <f>IF(ISERROR(FIND('[4]112'!$M$9,G27,1)),"",IF((AND(FIND('[4]112'!$M$9,G27,1)&gt;=1,$B27&gt;='[4]112'!$N$8,$B27&lt;='[4]112'!$O$8,OR($L27='[4]112'!$I$6,$M27='[4]112'!$I$6))),"x",""))</f>
        <v/>
      </c>
      <c r="S27" s="740" t="str">
        <f>IF(ISERROR(FIND('[4]112'!$M$9,G27,1)),"",IF((AND(LEFT(G27,2)=LEFT('[4]112'!$M$9,2),B27&lt;'[4]112'!$N$8,$L27='[4]112'!$I$6)),"x",""))</f>
        <v/>
      </c>
      <c r="T27" s="740" t="str">
        <f>IF(ISERROR(FIND('[4]112'!$M$9,G27,1)),"",IF((AND(RIGHT(G27,2)=RIGHT('[4]112'!$M$9,2),B27&lt;'[4]112'!$N$8,$M27='[4]112'!$I$6)),"x",""))</f>
        <v/>
      </c>
      <c r="U27" s="740" t="str">
        <f>IF(AND(B27&gt;='[4]IN-NX'!$P$3,B27&lt;='[4]IN-NX'!$Q$3,'[4]IN-NX'!$D$7=D27,OR(LEFT(L27,2)="15",AND(LEFT(M27,2)&lt;&gt;"15",LEFT(M27,2)&lt;&gt;"33"))),"x","")</f>
        <v/>
      </c>
      <c r="V27" s="740" t="str">
        <f>IF(AND(OR(LEFT([4]TH!L27,2)="15",LEFT([4]TH!M27,2)="15"),'[4]152-CT'!$J$8=[4]TH!F27),"x","")</f>
        <v/>
      </c>
      <c r="W27" s="740" t="str">
        <f>IF(AND(OR(LEFT([4]TH!L27,2)="15",LEFT([4]TH!M27,2)="15"),[4]TK!$E$7=[4]TH!F27),"x","")</f>
        <v/>
      </c>
      <c r="X27" s="740" t="str">
        <f>IF(OR([4]TH!L27=[4]TH!$X$7,M27=[4]TH!$X$7),"x","")</f>
        <v/>
      </c>
      <c r="Y27" s="740" t="str">
        <f>IF(AND(B27&lt;=[4]NKC!$N$8,B27&gt;=[4]NKC!$M$8),"x","")</f>
        <v>x</v>
      </c>
      <c r="Z27" s="584"/>
      <c r="AA27" s="573"/>
      <c r="AD27" s="573"/>
    </row>
    <row r="28" spans="1:30" s="539" customFormat="1" ht="15.75" customHeight="1">
      <c r="A28" s="553" t="str">
        <f>IF(B28&lt;&gt;"",IF(AND(B28&gt;=_TM1,B28&lt;=_TM2,OR([4]TH!L28="1111",[4]TH!M28="1111")),[4]TH!D28,""),"")</f>
        <v/>
      </c>
      <c r="B28" s="568">
        <f t="shared" si="0"/>
        <v>1</v>
      </c>
      <c r="C28" s="732">
        <f t="shared" si="1"/>
        <v>42766</v>
      </c>
      <c r="D28" s="741" t="s">
        <v>527</v>
      </c>
      <c r="E28" s="733">
        <v>42766</v>
      </c>
      <c r="F28" s="734" t="s">
        <v>955</v>
      </c>
      <c r="G28" s="735" t="s">
        <v>956</v>
      </c>
      <c r="H28" s="506"/>
      <c r="I28" s="737"/>
      <c r="J28" s="737"/>
      <c r="K28" s="738">
        <f>ROUND(G23*$G28,0)</f>
        <v>2153160</v>
      </c>
      <c r="L28" s="742" t="s">
        <v>239</v>
      </c>
      <c r="M28" s="742" t="s">
        <v>336</v>
      </c>
      <c r="N28" s="740" t="str">
        <f>IF(AND('[4]331-CT'!$E$7=[4]TH!H28,OR(L28="331",M28="331")),"331",IF(AND(OR(L28="131",M28="131"),H28='[4]131-CT'!$E$7),"131",""))</f>
        <v/>
      </c>
      <c r="O28" s="740" t="str">
        <f>IF(AND($B28&gt;='[4]111'!$N$11,$B28&lt;='[4]111'!$O$11,OR($L28=$O$7,$M28=$O$7)),"x","")</f>
        <v/>
      </c>
      <c r="P28" s="740" t="str">
        <f>IF(AND($L28=$O$7,$B28&lt;'[4]111'!$N$11),"x","")</f>
        <v/>
      </c>
      <c r="Q28" s="740" t="str">
        <f>IF(AND($M28=$O$7,$B28&lt;'[4]111'!$N$11),"x","")</f>
        <v/>
      </c>
      <c r="R28" s="740" t="str">
        <f>IF(ISERROR(FIND('[4]112'!$M$9,G28,1)),"",IF((AND(FIND('[4]112'!$M$9,G28,1)&gt;=1,$B28&gt;='[4]112'!$N$8,$B28&lt;='[4]112'!$O$8,OR($L28='[4]112'!$I$6,$M28='[4]112'!$I$6))),"x",""))</f>
        <v/>
      </c>
      <c r="S28" s="740" t="str">
        <f>IF(ISERROR(FIND('[4]112'!$M$9,G28,1)),"",IF((AND(LEFT(G28,2)=LEFT('[4]112'!$M$9,2),B28&lt;'[4]112'!$N$8,$L28='[4]112'!$I$6)),"x",""))</f>
        <v/>
      </c>
      <c r="T28" s="740" t="str">
        <f>IF(ISERROR(FIND('[4]112'!$M$9,G28,1)),"",IF((AND(RIGHT(G28,2)=RIGHT('[4]112'!$M$9,2),B28&lt;'[4]112'!$N$8,$M28='[4]112'!$I$6)),"x",""))</f>
        <v/>
      </c>
      <c r="U28" s="740" t="str">
        <f>IF(AND(B28&gt;='[4]IN-NX'!$P$3,B28&lt;='[4]IN-NX'!$Q$3,'[4]IN-NX'!$D$7=D28,OR(LEFT(L28,2)="15",AND(LEFT(M28,2)&lt;&gt;"15",LEFT(M28,2)&lt;&gt;"33"))),"x","")</f>
        <v/>
      </c>
      <c r="V28" s="740" t="str">
        <f>IF(AND(OR(LEFT([4]TH!L28,2)="15",LEFT([4]TH!M28,2)="15"),'[4]152-CT'!$J$8=[4]TH!F28),"x","")</f>
        <v>x</v>
      </c>
      <c r="W28" s="740" t="str">
        <f>IF(AND(OR(LEFT([4]TH!L28,2)="15",LEFT([4]TH!M28,2)="15"),[4]TK!$E$7=[4]TH!F28),"x","")</f>
        <v/>
      </c>
      <c r="X28" s="740" t="str">
        <f>IF(OR([4]TH!L28=[4]TH!$X$7,M28=[4]TH!$X$7),"x","")</f>
        <v/>
      </c>
      <c r="Y28" s="740" t="str">
        <f>IF(AND(B28&lt;=[4]NKC!$N$8,B28&gt;=[4]NKC!$M$8),"x","")</f>
        <v>x</v>
      </c>
      <c r="Z28" s="584"/>
      <c r="AA28" s="573"/>
      <c r="AD28" s="573"/>
    </row>
    <row r="29" spans="1:30" s="539" customFormat="1" ht="15.75" customHeight="1">
      <c r="A29" s="553" t="str">
        <f>IF(B29&lt;&gt;"",IF(AND(B29&gt;=_TM1,B29&lt;=_TM2,OR([4]TH!L29="1111",[4]TH!M29="1111")),[4]TH!D29,""),"")</f>
        <v/>
      </c>
      <c r="B29" s="568">
        <f t="shared" si="0"/>
        <v>1</v>
      </c>
      <c r="C29" s="732">
        <f t="shared" si="1"/>
        <v>42766</v>
      </c>
      <c r="D29" s="732" t="s">
        <v>527</v>
      </c>
      <c r="E29" s="733">
        <v>42766</v>
      </c>
      <c r="F29" s="734" t="s">
        <v>957</v>
      </c>
      <c r="G29" s="735"/>
      <c r="H29" s="736"/>
      <c r="I29" s="737"/>
      <c r="J29" s="737"/>
      <c r="K29" s="738">
        <f>ROUND(G24*$G28,0)</f>
        <v>708660</v>
      </c>
      <c r="L29" s="739" t="s">
        <v>158</v>
      </c>
      <c r="M29" s="742" t="s">
        <v>336</v>
      </c>
      <c r="N29" s="740" t="str">
        <f>IF(AND('[4]331-CT'!$E$7=[4]TH!H29,OR(L29="331",M29="331")),"331",IF(AND(OR(L29="131",M29="131"),H29='[4]131-CT'!$E$7),"131",""))</f>
        <v/>
      </c>
      <c r="O29" s="740" t="str">
        <f>IF(AND($B29&gt;='[4]111'!$N$11,$B29&lt;='[4]111'!$O$11,OR($L29=$O$7,$M29=$O$7)),"x","")</f>
        <v/>
      </c>
      <c r="P29" s="740" t="str">
        <f>IF(AND($L29=$O$7,$B29&lt;'[4]111'!$N$11),"x","")</f>
        <v/>
      </c>
      <c r="Q29" s="740" t="str">
        <f>IF(AND($M29=$O$7,$B29&lt;'[4]111'!$N$11),"x","")</f>
        <v/>
      </c>
      <c r="R29" s="740" t="str">
        <f>IF(ISERROR(FIND('[4]112'!$M$9,G29,1)),"",IF((AND(FIND('[4]112'!$M$9,G29,1)&gt;=1,$B29&gt;='[4]112'!$N$8,$B29&lt;='[4]112'!$O$8,OR($L29='[4]112'!$I$6,$M29='[4]112'!$I$6))),"x",""))</f>
        <v/>
      </c>
      <c r="S29" s="740" t="str">
        <f>IF(ISERROR(FIND('[4]112'!$M$9,G29,1)),"",IF((AND(LEFT(G29,2)=LEFT('[4]112'!$M$9,2),B29&lt;'[4]112'!$N$8,$L29='[4]112'!$I$6)),"x",""))</f>
        <v/>
      </c>
      <c r="T29" s="740" t="str">
        <f>IF(ISERROR(FIND('[4]112'!$M$9,G29,1)),"",IF((AND(RIGHT(G29,2)=RIGHT('[4]112'!$M$9,2),B29&lt;'[4]112'!$N$8,$M29='[4]112'!$I$6)),"x",""))</f>
        <v/>
      </c>
      <c r="U29" s="740" t="str">
        <f>IF(AND(B29&gt;='[4]IN-NX'!$P$3,B29&lt;='[4]IN-NX'!$Q$3,'[4]IN-NX'!$D$7=D29,OR(LEFT(L29,2)="15",AND(LEFT(M29,2)&lt;&gt;"15",LEFT(M29,2)&lt;&gt;"33"))),"x","")</f>
        <v/>
      </c>
      <c r="V29" s="740" t="str">
        <f>IF(AND(OR(LEFT([4]TH!L29,2)="15",LEFT([4]TH!M29,2)="15"),'[4]152-CT'!$J$8=[4]TH!F29),"x","")</f>
        <v/>
      </c>
      <c r="W29" s="740" t="str">
        <f>IF(AND(OR(LEFT([4]TH!L29,2)="15",LEFT([4]TH!M29,2)="15"),[4]TK!$E$7=[4]TH!F29),"x","")</f>
        <v/>
      </c>
      <c r="X29" s="740" t="str">
        <f>IF(OR([4]TH!L29=[4]TH!$X$7,M29=[4]TH!$X$7),"x","")</f>
        <v/>
      </c>
      <c r="Y29" s="740" t="str">
        <f>IF(AND(B29&lt;=[4]NKC!$N$8,B29&gt;=[4]NKC!$M$8),"x","")</f>
        <v>x</v>
      </c>
      <c r="Z29" s="584"/>
      <c r="AA29" s="573"/>
      <c r="AD29" s="573"/>
    </row>
    <row r="30" spans="1:30" s="539" customFormat="1" ht="15.75" customHeight="1">
      <c r="A30" s="553" t="str">
        <f>IF(B30&lt;&gt;"",IF(AND(B30&gt;=_TM1,B30&lt;=_TM2,OR([4]TH!L30="1111",[4]TH!M30="1111")),[4]TH!D30,""),"")</f>
        <v/>
      </c>
      <c r="B30" s="568">
        <f t="shared" si="0"/>
        <v>1</v>
      </c>
      <c r="C30" s="732">
        <f t="shared" si="1"/>
        <v>42766</v>
      </c>
      <c r="D30" s="732" t="s">
        <v>527</v>
      </c>
      <c r="E30" s="733">
        <v>42766</v>
      </c>
      <c r="F30" s="734" t="s">
        <v>958</v>
      </c>
      <c r="G30" s="735" t="s">
        <v>959</v>
      </c>
      <c r="H30" s="736"/>
      <c r="I30" s="737"/>
      <c r="J30" s="737"/>
      <c r="K30" s="738">
        <f>G23*$G30</f>
        <v>179430</v>
      </c>
      <c r="L30" s="742" t="s">
        <v>240</v>
      </c>
      <c r="M30" s="742" t="s">
        <v>335</v>
      </c>
      <c r="N30" s="740" t="str">
        <f>IF(AND('[4]331-CT'!$E$7=[4]TH!H30,OR(L30="331",M30="331")),"331",IF(AND(OR(L30="131",M30="131"),H30='[4]131-CT'!$E$7),"131",""))</f>
        <v/>
      </c>
      <c r="O30" s="740" t="str">
        <f>IF(AND($B30&gt;='[4]111'!$N$11,$B30&lt;='[4]111'!$O$11,OR($L30=$O$7,$M30=$O$7)),"x","")</f>
        <v/>
      </c>
      <c r="P30" s="740" t="str">
        <f>IF(AND($L30=$O$7,$B30&lt;'[4]111'!$N$11),"x","")</f>
        <v/>
      </c>
      <c r="Q30" s="740" t="str">
        <f>IF(AND($M30=$O$7,$B30&lt;'[4]111'!$N$11),"x","")</f>
        <v/>
      </c>
      <c r="R30" s="740" t="str">
        <f>IF(ISERROR(FIND('[4]112'!$M$9,G30,1)),"",IF((AND(FIND('[4]112'!$M$9,G30,1)&gt;=1,$B30&gt;='[4]112'!$N$8,$B30&lt;='[4]112'!$O$8,OR($L30='[4]112'!$I$6,$M30='[4]112'!$I$6))),"x",""))</f>
        <v/>
      </c>
      <c r="S30" s="740" t="str">
        <f>IF(ISERROR(FIND('[4]112'!$M$9,G30,1)),"",IF((AND(LEFT(G30,2)=LEFT('[4]112'!$M$9,2),B30&lt;'[4]112'!$N$8,$L30='[4]112'!$I$6)),"x",""))</f>
        <v/>
      </c>
      <c r="T30" s="740" t="str">
        <f>IF(ISERROR(FIND('[4]112'!$M$9,G30,1)),"",IF((AND(RIGHT(G30,2)=RIGHT('[4]112'!$M$9,2),B30&lt;'[4]112'!$N$8,$M30='[4]112'!$I$6)),"x",""))</f>
        <v/>
      </c>
      <c r="U30" s="740" t="str">
        <f>IF(AND(B30&gt;='[4]IN-NX'!$P$3,B30&lt;='[4]IN-NX'!$Q$3,'[4]IN-NX'!$D$7=D30,OR(LEFT(L30,2)="15",AND(LEFT(M30,2)&lt;&gt;"15",LEFT(M30,2)&lt;&gt;"33"))),"x","")</f>
        <v/>
      </c>
      <c r="V30" s="740" t="str">
        <f>IF(AND(OR(LEFT([4]TH!L30,2)="15",LEFT([4]TH!M30,2)="15"),'[4]152-CT'!$J$8=[4]TH!F30),"x","")</f>
        <v/>
      </c>
      <c r="W30" s="740" t="str">
        <f>IF(AND(OR(LEFT([4]TH!L30,2)="15",LEFT([4]TH!M30,2)="15"),[4]TK!$E$7=[4]TH!F30),"x","")</f>
        <v/>
      </c>
      <c r="X30" s="740" t="str">
        <f>IF(OR([4]TH!L30=[4]TH!$X$7,M30=[4]TH!$X$7),"x","")</f>
        <v/>
      </c>
      <c r="Y30" s="740" t="str">
        <f>IF(AND(B30&lt;=[4]NKC!$N$8,B30&gt;=[4]NKC!$M$8),"x","")</f>
        <v>x</v>
      </c>
      <c r="Z30" s="584"/>
      <c r="AA30" s="573"/>
      <c r="AD30" s="573"/>
    </row>
    <row r="31" spans="1:30" s="539" customFormat="1" ht="15.75" customHeight="1">
      <c r="A31" s="553" t="str">
        <f>IF(B31&lt;&gt;"",IF(AND(B31&gt;=_TM1,B31&lt;=_TM2,OR([4]TH!L31="1111",[4]TH!M31="1111")),[4]TH!D31,""),"")</f>
        <v/>
      </c>
      <c r="B31" s="568">
        <f t="shared" si="0"/>
        <v>1</v>
      </c>
      <c r="C31" s="732">
        <f t="shared" si="1"/>
        <v>42766</v>
      </c>
      <c r="D31" s="741" t="s">
        <v>527</v>
      </c>
      <c r="E31" s="733">
        <v>42766</v>
      </c>
      <c r="F31" s="734" t="s">
        <v>960</v>
      </c>
      <c r="G31" s="735"/>
      <c r="H31" s="506"/>
      <c r="I31" s="737"/>
      <c r="J31" s="737"/>
      <c r="K31" s="738">
        <f>G24*$G30</f>
        <v>59055</v>
      </c>
      <c r="L31" s="742" t="s">
        <v>240</v>
      </c>
      <c r="M31" s="742" t="s">
        <v>335</v>
      </c>
      <c r="N31" s="740" t="str">
        <f>IF(AND('[4]331-CT'!$E$7=[4]TH!H31,OR(L31="331",M31="331")),"331",IF(AND(OR(L31="131",M31="131"),H31='[4]131-CT'!$E$7),"131",""))</f>
        <v/>
      </c>
      <c r="O31" s="740" t="str">
        <f>IF(AND($B31&gt;='[4]111'!$N$11,$B31&lt;='[4]111'!$O$11,OR($L31=$O$7,$M31=$O$7)),"x","")</f>
        <v/>
      </c>
      <c r="P31" s="740" t="str">
        <f>IF(AND($L31=$O$7,$B31&lt;'[4]111'!$N$11),"x","")</f>
        <v/>
      </c>
      <c r="Q31" s="740" t="str">
        <f>IF(AND($M31=$O$7,$B31&lt;'[4]111'!$N$11),"x","")</f>
        <v/>
      </c>
      <c r="R31" s="740" t="str">
        <f>IF(ISERROR(FIND('[4]112'!$M$9,G31,1)),"",IF((AND(FIND('[4]112'!$M$9,G31,1)&gt;=1,$B31&gt;='[4]112'!$N$8,$B31&lt;='[4]112'!$O$8,OR($L31='[4]112'!$I$6,$M31='[4]112'!$I$6))),"x",""))</f>
        <v/>
      </c>
      <c r="S31" s="740" t="str">
        <f>IF(ISERROR(FIND('[4]112'!$M$9,G31,1)),"",IF((AND(LEFT(G31,2)=LEFT('[4]112'!$M$9,2),B31&lt;'[4]112'!$N$8,$L31='[4]112'!$I$6)),"x",""))</f>
        <v/>
      </c>
      <c r="T31" s="740" t="str">
        <f>IF(ISERROR(FIND('[4]112'!$M$9,G31,1)),"",IF((AND(RIGHT(G31,2)=RIGHT('[4]112'!$M$9,2),B31&lt;'[4]112'!$N$8,$M31='[4]112'!$I$6)),"x",""))</f>
        <v/>
      </c>
      <c r="U31" s="740" t="str">
        <f>IF(AND(B31&gt;='[4]IN-NX'!$P$3,B31&lt;='[4]IN-NX'!$Q$3,'[4]IN-NX'!$D$7=D31,OR(LEFT(L31,2)="15",AND(LEFT(M31,2)&lt;&gt;"15",LEFT(M31,2)&lt;&gt;"33"))),"x","")</f>
        <v/>
      </c>
      <c r="V31" s="740" t="str">
        <f>IF(AND(OR(LEFT([4]TH!L31,2)="15",LEFT([4]TH!M31,2)="15"),'[4]152-CT'!$J$8=[4]TH!F31),"x","")</f>
        <v/>
      </c>
      <c r="W31" s="740" t="str">
        <f>IF(AND(OR(LEFT([4]TH!L31,2)="15",LEFT([4]TH!M31,2)="15"),[4]TK!$E$7=[4]TH!F31),"x","")</f>
        <v/>
      </c>
      <c r="X31" s="740" t="str">
        <f>IF(OR([4]TH!L31=[4]TH!$X$7,M31=[4]TH!$X$7),"x","")</f>
        <v/>
      </c>
      <c r="Y31" s="740" t="str">
        <f>IF(AND(B31&lt;=[4]NKC!$N$8,B31&gt;=[4]NKC!$M$8),"x","")</f>
        <v>x</v>
      </c>
      <c r="Z31" s="584"/>
      <c r="AA31" s="573"/>
      <c r="AD31" s="573"/>
    </row>
    <row r="32" spans="1:30" s="539" customFormat="1" ht="15.75" customHeight="1">
      <c r="A32" s="553" t="str">
        <f>IF(B32&lt;&gt;"",IF(AND(B32&gt;=_TM1,B32&lt;=_TM2,OR([4]TH!L32="1111",[4]TH!M32="1111")),[4]TH!D32,""),"")</f>
        <v/>
      </c>
      <c r="B32" s="568">
        <f t="shared" si="0"/>
        <v>1</v>
      </c>
      <c r="C32" s="732">
        <f t="shared" si="1"/>
        <v>42766</v>
      </c>
      <c r="D32" s="732" t="s">
        <v>527</v>
      </c>
      <c r="E32" s="733">
        <v>42766</v>
      </c>
      <c r="F32" s="734" t="s">
        <v>961</v>
      </c>
      <c r="G32" s="735" t="s">
        <v>962</v>
      </c>
      <c r="H32" s="736"/>
      <c r="I32" s="737"/>
      <c r="J32" s="737"/>
      <c r="K32" s="738">
        <f>G23*$G32</f>
        <v>358860</v>
      </c>
      <c r="L32" s="742" t="s">
        <v>239</v>
      </c>
      <c r="M32" s="742" t="s">
        <v>335</v>
      </c>
      <c r="N32" s="740" t="str">
        <f>IF(AND('[4]331-CT'!$E$7=[4]TH!H32,OR(L32="331",M32="331")),"331",IF(AND(OR(L32="131",M32="131"),H32='[4]131-CT'!$E$7),"131",""))</f>
        <v/>
      </c>
      <c r="O32" s="740" t="str">
        <f>IF(AND($B32&gt;='[4]111'!$N$11,$B32&lt;='[4]111'!$O$11,OR($L32=$O$7,$M32=$O$7)),"x","")</f>
        <v/>
      </c>
      <c r="P32" s="740" t="str">
        <f>IF(AND($L32=$O$7,$B32&lt;'[4]111'!$N$11),"x","")</f>
        <v/>
      </c>
      <c r="Q32" s="740" t="str">
        <f>IF(AND($M32=$O$7,$B32&lt;'[4]111'!$N$11),"x","")</f>
        <v/>
      </c>
      <c r="R32" s="740" t="str">
        <f>IF(ISERROR(FIND('[4]112'!$M$9,G32,1)),"",IF((AND(FIND('[4]112'!$M$9,G32,1)&gt;=1,$B32&gt;='[4]112'!$N$8,$B32&lt;='[4]112'!$O$8,OR($L32='[4]112'!$I$6,$M32='[4]112'!$I$6))),"x",""))</f>
        <v/>
      </c>
      <c r="S32" s="740" t="str">
        <f>IF(ISERROR(FIND('[4]112'!$M$9,G32,1)),"",IF((AND(LEFT(G32,2)=LEFT('[4]112'!$M$9,2),B32&lt;'[4]112'!$N$8,$L32='[4]112'!$I$6)),"x",""))</f>
        <v/>
      </c>
      <c r="T32" s="740" t="str">
        <f>IF(ISERROR(FIND('[4]112'!$M$9,G32,1)),"",IF((AND(RIGHT(G32,2)=RIGHT('[4]112'!$M$9,2),B32&lt;'[4]112'!$N$8,$M32='[4]112'!$I$6)),"x",""))</f>
        <v/>
      </c>
      <c r="U32" s="740" t="str">
        <f>IF(AND(B32&gt;='[4]IN-NX'!$P$3,B32&lt;='[4]IN-NX'!$Q$3,'[4]IN-NX'!$D$7=D32,OR(LEFT(L32,2)="15",AND(LEFT(M32,2)&lt;&gt;"15",LEFT(M32,2)&lt;&gt;"33"))),"x","")</f>
        <v/>
      </c>
      <c r="V32" s="740" t="str">
        <f>IF(AND(OR(LEFT([4]TH!L32,2)="15",LEFT([4]TH!M32,2)="15"),'[4]152-CT'!$J$8=[4]TH!F32),"x","")</f>
        <v/>
      </c>
      <c r="W32" s="740" t="str">
        <f>IF(AND(OR(LEFT([4]TH!L32,2)="15",LEFT([4]TH!M32,2)="15"),[4]TK!$E$7=[4]TH!F32),"x","")</f>
        <v/>
      </c>
      <c r="X32" s="740" t="str">
        <f>IF(OR([4]TH!L32=[4]TH!$X$7,M32=[4]TH!$X$7),"x","")</f>
        <v/>
      </c>
      <c r="Y32" s="740" t="str">
        <f>IF(AND(B32&lt;=[4]NKC!$N$8,B32&gt;=[4]NKC!$M$8),"x","")</f>
        <v>x</v>
      </c>
      <c r="Z32" s="584"/>
      <c r="AA32" s="573"/>
      <c r="AD32" s="573"/>
    </row>
    <row r="33" spans="1:30" s="539" customFormat="1" ht="15.75" customHeight="1">
      <c r="A33" s="553" t="str">
        <f>IF(B33&lt;&gt;"",IF(AND(B33&gt;=_TM1,B33&lt;=_TM2,OR([4]TH!L33="1111",[4]TH!M33="1111")),[4]TH!D33,""),"")</f>
        <v/>
      </c>
      <c r="B33" s="568">
        <f t="shared" si="0"/>
        <v>1</v>
      </c>
      <c r="C33" s="732">
        <f t="shared" si="1"/>
        <v>42766</v>
      </c>
      <c r="D33" s="732" t="s">
        <v>527</v>
      </c>
      <c r="E33" s="733">
        <v>42766</v>
      </c>
      <c r="F33" s="734" t="s">
        <v>963</v>
      </c>
      <c r="G33" s="735"/>
      <c r="H33" s="736"/>
      <c r="I33" s="737"/>
      <c r="J33" s="737"/>
      <c r="K33" s="738">
        <f>G24*$G32</f>
        <v>118110</v>
      </c>
      <c r="L33" s="739" t="s">
        <v>158</v>
      </c>
      <c r="M33" s="742" t="s">
        <v>335</v>
      </c>
      <c r="N33" s="740" t="str">
        <f>IF(AND('[4]331-CT'!$E$7=[4]TH!H33,OR(L33="331",M33="331")),"331",IF(AND(OR(L33="131",M33="131"),H33='[4]131-CT'!$E$7),"131",""))</f>
        <v/>
      </c>
      <c r="O33" s="740" t="str">
        <f>IF(AND($B33&gt;='[4]111'!$N$11,$B33&lt;='[4]111'!$O$11,OR($L33=$O$7,$M33=$O$7)),"x","")</f>
        <v/>
      </c>
      <c r="P33" s="740" t="str">
        <f>IF(AND($L33=$O$7,$B33&lt;'[4]111'!$N$11),"x","")</f>
        <v/>
      </c>
      <c r="Q33" s="740" t="str">
        <f>IF(AND($M33=$O$7,$B33&lt;'[4]111'!$N$11),"x","")</f>
        <v/>
      </c>
      <c r="R33" s="740" t="str">
        <f>IF(ISERROR(FIND('[4]112'!$M$9,G33,1)),"",IF((AND(FIND('[4]112'!$M$9,G33,1)&gt;=1,$B33&gt;='[4]112'!$N$8,$B33&lt;='[4]112'!$O$8,OR($L33='[4]112'!$I$6,$M33='[4]112'!$I$6))),"x",""))</f>
        <v/>
      </c>
      <c r="S33" s="740" t="str">
        <f>IF(ISERROR(FIND('[4]112'!$M$9,G33,1)),"",IF((AND(LEFT(G33,2)=LEFT('[4]112'!$M$9,2),B33&lt;'[4]112'!$N$8,$L33='[4]112'!$I$6)),"x",""))</f>
        <v/>
      </c>
      <c r="T33" s="740" t="str">
        <f>IF(ISERROR(FIND('[4]112'!$M$9,G33,1)),"",IF((AND(RIGHT(G33,2)=RIGHT('[4]112'!$M$9,2),B33&lt;'[4]112'!$N$8,$M33='[4]112'!$I$6)),"x",""))</f>
        <v/>
      </c>
      <c r="U33" s="740" t="str">
        <f>IF(AND(B33&gt;='[4]IN-NX'!$P$3,B33&lt;='[4]IN-NX'!$Q$3,'[4]IN-NX'!$D$7=D33,OR(LEFT(L33,2)="15",AND(LEFT(M33,2)&lt;&gt;"15",LEFT(M33,2)&lt;&gt;"33"))),"x","")</f>
        <v/>
      </c>
      <c r="V33" s="740" t="str">
        <f>IF(AND(OR(LEFT([4]TH!L33,2)="15",LEFT([4]TH!M33,2)="15"),'[4]152-CT'!$J$8=[4]TH!F33),"x","")</f>
        <v/>
      </c>
      <c r="W33" s="740" t="str">
        <f>IF(AND(OR(LEFT([4]TH!L33,2)="15",LEFT([4]TH!M33,2)="15"),[4]TK!$E$7=[4]TH!F33),"x","")</f>
        <v/>
      </c>
      <c r="X33" s="740" t="str">
        <f>IF(OR([4]TH!L33=[4]TH!$X$7,M33=[4]TH!$X$7),"x","")</f>
        <v/>
      </c>
      <c r="Y33" s="740" t="str">
        <f>IF(AND(B33&lt;=[4]NKC!$N$8,B33&gt;=[4]NKC!$M$8),"x","")</f>
        <v>x</v>
      </c>
      <c r="Z33" s="584"/>
      <c r="AA33" s="573"/>
      <c r="AD33" s="573"/>
    </row>
    <row r="34" spans="1:30" s="539" customFormat="1" ht="15.75" customHeight="1">
      <c r="A34" s="553" t="str">
        <f>IF(B34&lt;&gt;"",IF(AND(B34&gt;=_TM1,B34&lt;=_TM2,OR([4]TH!L34="1111",[4]TH!M34="1111")),[4]TH!D34,""),"")</f>
        <v/>
      </c>
      <c r="B34" s="568">
        <f t="shared" si="0"/>
        <v>1</v>
      </c>
      <c r="C34" s="732">
        <f t="shared" si="1"/>
        <v>42766</v>
      </c>
      <c r="D34" s="741" t="s">
        <v>527</v>
      </c>
      <c r="E34" s="733">
        <v>42766</v>
      </c>
      <c r="F34" s="734" t="s">
        <v>964</v>
      </c>
      <c r="G34" s="735" t="s">
        <v>965</v>
      </c>
      <c r="H34" s="506"/>
      <c r="I34" s="737"/>
      <c r="J34" s="737"/>
      <c r="K34" s="738">
        <f>G23*$G34</f>
        <v>119620</v>
      </c>
      <c r="L34" s="742" t="s">
        <v>240</v>
      </c>
      <c r="M34" s="742" t="s">
        <v>339</v>
      </c>
      <c r="N34" s="740" t="str">
        <f>IF(AND('[4]331-CT'!$E$7=[4]TH!H34,OR(L34="331",M34="331")),"331",IF(AND(OR(L34="131",M34="131"),H34='[4]131-CT'!$E$7),"131",""))</f>
        <v/>
      </c>
      <c r="O34" s="740" t="str">
        <f>IF(AND($B34&gt;='[4]111'!$N$11,$B34&lt;='[4]111'!$O$11,OR($L34=$O$7,$M34=$O$7)),"x","")</f>
        <v/>
      </c>
      <c r="P34" s="740" t="str">
        <f>IF(AND($L34=$O$7,$B34&lt;'[4]111'!$N$11),"x","")</f>
        <v/>
      </c>
      <c r="Q34" s="740" t="str">
        <f>IF(AND($M34=$O$7,$B34&lt;'[4]111'!$N$11),"x","")</f>
        <v/>
      </c>
      <c r="R34" s="740" t="str">
        <f>IF(ISERROR(FIND('[4]112'!$M$9,G34,1)),"",IF((AND(FIND('[4]112'!$M$9,G34,1)&gt;=1,$B34&gt;='[4]112'!$N$8,$B34&lt;='[4]112'!$O$8,OR($L34='[4]112'!$I$6,$M34='[4]112'!$I$6))),"x",""))</f>
        <v/>
      </c>
      <c r="S34" s="740" t="str">
        <f>IF(ISERROR(FIND('[4]112'!$M$9,G34,1)),"",IF((AND(LEFT(G34,2)=LEFT('[4]112'!$M$9,2),B34&lt;'[4]112'!$N$8,$L34='[4]112'!$I$6)),"x",""))</f>
        <v/>
      </c>
      <c r="T34" s="740" t="str">
        <f>IF(ISERROR(FIND('[4]112'!$M$9,G34,1)),"",IF((AND(RIGHT(G34,2)=RIGHT('[4]112'!$M$9,2),B34&lt;'[4]112'!$N$8,$M34='[4]112'!$I$6)),"x",""))</f>
        <v/>
      </c>
      <c r="U34" s="740" t="str">
        <f>IF(AND(B34&gt;='[4]IN-NX'!$P$3,B34&lt;='[4]IN-NX'!$Q$3,'[4]IN-NX'!$D$7=D34,OR(LEFT(L34,2)="15",AND(LEFT(M34,2)&lt;&gt;"15",LEFT(M34,2)&lt;&gt;"33"))),"x","")</f>
        <v/>
      </c>
      <c r="V34" s="740" t="str">
        <f>IF(AND(OR(LEFT([4]TH!L34,2)="15",LEFT([4]TH!M34,2)="15"),'[4]152-CT'!$J$8=[4]TH!F34),"x","")</f>
        <v/>
      </c>
      <c r="W34" s="740" t="str">
        <f>IF(AND(OR(LEFT([4]TH!L34,2)="15",LEFT([4]TH!M34,2)="15"),[4]TK!$E$7=[4]TH!F34),"x","")</f>
        <v/>
      </c>
      <c r="X34" s="740" t="str">
        <f>IF(OR([4]TH!L34=[4]TH!$X$7,M34=[4]TH!$X$7),"x","")</f>
        <v/>
      </c>
      <c r="Y34" s="740" t="str">
        <f>IF(AND(B34&lt;=[4]NKC!$N$8,B34&gt;=[4]NKC!$M$8),"x","")</f>
        <v>x</v>
      </c>
      <c r="Z34" s="584"/>
      <c r="AA34" s="573"/>
      <c r="AD34" s="573"/>
    </row>
    <row r="35" spans="1:30" s="539" customFormat="1" ht="15.75" customHeight="1">
      <c r="A35" s="553" t="str">
        <f>IF(B35&lt;&gt;"",IF(AND(B35&gt;=_TM1,B35&lt;=_TM2,OR([4]TH!L35="1111",[4]TH!M35="1111")),[4]TH!D35,""),"")</f>
        <v/>
      </c>
      <c r="B35" s="568">
        <f t="shared" si="0"/>
        <v>1</v>
      </c>
      <c r="C35" s="732">
        <f t="shared" si="1"/>
        <v>42766</v>
      </c>
      <c r="D35" s="732" t="s">
        <v>527</v>
      </c>
      <c r="E35" s="733">
        <v>42766</v>
      </c>
      <c r="F35" s="734" t="s">
        <v>966</v>
      </c>
      <c r="G35" s="735"/>
      <c r="H35" s="736"/>
      <c r="I35" s="737"/>
      <c r="J35" s="737"/>
      <c r="K35" s="738">
        <f>G24*$G34</f>
        <v>39370</v>
      </c>
      <c r="L35" s="742" t="s">
        <v>240</v>
      </c>
      <c r="M35" s="742" t="s">
        <v>339</v>
      </c>
      <c r="N35" s="740" t="str">
        <f>IF(AND('[4]331-CT'!$E$7=[4]TH!H35,OR(L35="331",M35="331")),"331",IF(AND(OR(L35="131",M35="131"),H35='[4]131-CT'!$E$7),"131",""))</f>
        <v/>
      </c>
      <c r="O35" s="740" t="str">
        <f>IF(AND($B35&gt;='[4]111'!$N$11,$B35&lt;='[4]111'!$O$11,OR($L35=$O$7,$M35=$O$7)),"x","")</f>
        <v/>
      </c>
      <c r="P35" s="740" t="str">
        <f>IF(AND($L35=$O$7,$B35&lt;'[4]111'!$N$11),"x","")</f>
        <v/>
      </c>
      <c r="Q35" s="740" t="str">
        <f>IF(AND($M35=$O$7,$B35&lt;'[4]111'!$N$11),"x","")</f>
        <v/>
      </c>
      <c r="R35" s="740" t="str">
        <f>IF(ISERROR(FIND('[4]112'!$M$9,G35,1)),"",IF((AND(FIND('[4]112'!$M$9,G35,1)&gt;=1,$B35&gt;='[4]112'!$N$8,$B35&lt;='[4]112'!$O$8,OR($L35='[4]112'!$I$6,$M35='[4]112'!$I$6))),"x",""))</f>
        <v/>
      </c>
      <c r="S35" s="740" t="str">
        <f>IF(ISERROR(FIND('[4]112'!$M$9,G35,1)),"",IF((AND(LEFT(G35,2)=LEFT('[4]112'!$M$9,2),B35&lt;'[4]112'!$N$8,$L35='[4]112'!$I$6)),"x",""))</f>
        <v/>
      </c>
      <c r="T35" s="740" t="str">
        <f>IF(ISERROR(FIND('[4]112'!$M$9,G35,1)),"",IF((AND(RIGHT(G35,2)=RIGHT('[4]112'!$M$9,2),B35&lt;'[4]112'!$N$8,$M35='[4]112'!$I$6)),"x",""))</f>
        <v/>
      </c>
      <c r="U35" s="740" t="str">
        <f>IF(AND(B35&gt;='[4]IN-NX'!$P$3,B35&lt;='[4]IN-NX'!$Q$3,'[4]IN-NX'!$D$7=D35,OR(LEFT(L35,2)="15",AND(LEFT(M35,2)&lt;&gt;"15",LEFT(M35,2)&lt;&gt;"33"))),"x","")</f>
        <v/>
      </c>
      <c r="V35" s="740" t="str">
        <f>IF(AND(OR(LEFT([4]TH!L35,2)="15",LEFT([4]TH!M35,2)="15"),'[4]152-CT'!$J$8=[4]TH!F35),"x","")</f>
        <v/>
      </c>
      <c r="W35" s="740" t="str">
        <f>IF(AND(OR(LEFT([4]TH!L35,2)="15",LEFT([4]TH!M35,2)="15"),[4]TK!$E$7=[4]TH!F35),"x","")</f>
        <v/>
      </c>
      <c r="X35" s="740" t="str">
        <f>IF(OR([4]TH!L35=[4]TH!$X$7,M35=[4]TH!$X$7),"x","")</f>
        <v/>
      </c>
      <c r="Y35" s="740" t="str">
        <f>IF(AND(B35&lt;=[4]NKC!$N$8,B35&gt;=[4]NKC!$M$8),"x","")</f>
        <v>x</v>
      </c>
      <c r="Z35" s="584"/>
      <c r="AA35" s="573"/>
      <c r="AD35" s="573"/>
    </row>
    <row r="36" spans="1:30" s="539" customFormat="1" ht="15.75" customHeight="1">
      <c r="A36" s="553" t="str">
        <f>IF(B36&lt;&gt;"",IF(AND(B36&gt;=_TM1,B36&lt;=_TM2,OR([4]TH!L36="1111",[4]TH!M36="1111")),[4]TH!D36,""),"")</f>
        <v/>
      </c>
      <c r="B36" s="568">
        <f t="shared" si="0"/>
        <v>1</v>
      </c>
      <c r="C36" s="732">
        <f t="shared" si="1"/>
        <v>42766</v>
      </c>
      <c r="D36" s="732" t="s">
        <v>527</v>
      </c>
      <c r="E36" s="733">
        <v>42766</v>
      </c>
      <c r="F36" s="734" t="s">
        <v>967</v>
      </c>
      <c r="G36" s="735" t="s">
        <v>965</v>
      </c>
      <c r="H36" s="736"/>
      <c r="I36" s="737"/>
      <c r="J36" s="737"/>
      <c r="K36" s="738">
        <f>K34</f>
        <v>119620</v>
      </c>
      <c r="L36" s="742" t="s">
        <v>239</v>
      </c>
      <c r="M36" s="742" t="s">
        <v>339</v>
      </c>
      <c r="N36" s="740" t="str">
        <f>IF(AND('[4]331-CT'!$E$7=[4]TH!H36,OR(L36="331",M36="331")),"331",IF(AND(OR(L36="131",M36="131"),H36='[4]131-CT'!$E$7),"131",""))</f>
        <v/>
      </c>
      <c r="O36" s="740" t="str">
        <f>IF(AND($B36&gt;='[4]111'!$N$11,$B36&lt;='[4]111'!$O$11,OR($L36=$O$7,$M36=$O$7)),"x","")</f>
        <v/>
      </c>
      <c r="P36" s="740" t="str">
        <f>IF(AND($L36=$O$7,$B36&lt;'[4]111'!$N$11),"x","")</f>
        <v/>
      </c>
      <c r="Q36" s="740" t="str">
        <f>IF(AND($M36=$O$7,$B36&lt;'[4]111'!$N$11),"x","")</f>
        <v/>
      </c>
      <c r="R36" s="740" t="str">
        <f>IF(ISERROR(FIND('[4]112'!$M$9,G36,1)),"",IF((AND(FIND('[4]112'!$M$9,G36,1)&gt;=1,$B36&gt;='[4]112'!$N$8,$B36&lt;='[4]112'!$O$8,OR($L36='[4]112'!$I$6,$M36='[4]112'!$I$6))),"x",""))</f>
        <v/>
      </c>
      <c r="S36" s="740" t="str">
        <f>IF(ISERROR(FIND('[4]112'!$M$9,G36,1)),"",IF((AND(LEFT(G36,2)=LEFT('[4]112'!$M$9,2),B36&lt;'[4]112'!$N$8,$L36='[4]112'!$I$6)),"x",""))</f>
        <v/>
      </c>
      <c r="T36" s="740" t="str">
        <f>IF(ISERROR(FIND('[4]112'!$M$9,G36,1)),"",IF((AND(RIGHT(G36,2)=RIGHT('[4]112'!$M$9,2),B36&lt;'[4]112'!$N$8,$M36='[4]112'!$I$6)),"x",""))</f>
        <v/>
      </c>
      <c r="U36" s="740" t="str">
        <f>IF(AND(B36&gt;='[4]IN-NX'!$P$3,B36&lt;='[4]IN-NX'!$Q$3,'[4]IN-NX'!$D$7=D36,OR(LEFT(L36,2)="15",AND(LEFT(M36,2)&lt;&gt;"15",LEFT(M36,2)&lt;&gt;"33"))),"x","")</f>
        <v/>
      </c>
      <c r="V36" s="740" t="str">
        <f>IF(AND(OR(LEFT([4]TH!L36,2)="15",LEFT([4]TH!M36,2)="15"),'[4]152-CT'!$J$8=[4]TH!F36),"x","")</f>
        <v/>
      </c>
      <c r="W36" s="740" t="str">
        <f>IF(AND(OR(LEFT([4]TH!L36,2)="15",LEFT([4]TH!M36,2)="15"),[4]TK!$E$7=[4]TH!F36),"x","")</f>
        <v/>
      </c>
      <c r="X36" s="740" t="str">
        <f>IF(OR([4]TH!L36=[4]TH!$X$7,M36=[4]TH!$X$7),"x","")</f>
        <v/>
      </c>
      <c r="Y36" s="740" t="str">
        <f>IF(AND(B36&lt;=[4]NKC!$N$8,B36&gt;=[4]NKC!$M$8),"x","")</f>
        <v>x</v>
      </c>
      <c r="Z36" s="584"/>
      <c r="AA36" s="573"/>
      <c r="AD36" s="573"/>
    </row>
    <row r="37" spans="1:30" s="539" customFormat="1" ht="15.75" customHeight="1">
      <c r="A37" s="553" t="str">
        <f>IF(B37&lt;&gt;"",IF(AND(B37&gt;=_TM1,B37&lt;=_TM2,OR([4]TH!L37="1111",[4]TH!M37="1111")),[4]TH!D37,""),"")</f>
        <v/>
      </c>
      <c r="B37" s="568">
        <f t="shared" si="0"/>
        <v>1</v>
      </c>
      <c r="C37" s="732">
        <f t="shared" si="1"/>
        <v>42766</v>
      </c>
      <c r="D37" s="741" t="s">
        <v>527</v>
      </c>
      <c r="E37" s="733">
        <v>42766</v>
      </c>
      <c r="F37" s="734" t="s">
        <v>968</v>
      </c>
      <c r="G37" s="735"/>
      <c r="H37" s="506"/>
      <c r="I37" s="737"/>
      <c r="J37" s="737"/>
      <c r="K37" s="738">
        <f>K35</f>
        <v>39370</v>
      </c>
      <c r="L37" s="739" t="s">
        <v>158</v>
      </c>
      <c r="M37" s="742" t="s">
        <v>339</v>
      </c>
      <c r="N37" s="740" t="str">
        <f>IF(AND('[4]331-CT'!$E$7=[4]TH!H37,OR(L37="331",M37="331")),"331",IF(AND(OR(L37="131",M37="131"),H37='[4]131-CT'!$E$7),"131",""))</f>
        <v/>
      </c>
      <c r="O37" s="740" t="str">
        <f>IF(AND($B37&gt;='[4]111'!$N$11,$B37&lt;='[4]111'!$O$11,OR($L37=$O$7,$M37=$O$7)),"x","")</f>
        <v/>
      </c>
      <c r="P37" s="740" t="str">
        <f>IF(AND($L37=$O$7,$B37&lt;'[4]111'!$N$11),"x","")</f>
        <v/>
      </c>
      <c r="Q37" s="740" t="str">
        <f>IF(AND($M37=$O$7,$B37&lt;'[4]111'!$N$11),"x","")</f>
        <v/>
      </c>
      <c r="R37" s="740" t="str">
        <f>IF(ISERROR(FIND('[4]112'!$M$9,G37,1)),"",IF((AND(FIND('[4]112'!$M$9,G37,1)&gt;=1,$B37&gt;='[4]112'!$N$8,$B37&lt;='[4]112'!$O$8,OR($L37='[4]112'!$I$6,$M37='[4]112'!$I$6))),"x",""))</f>
        <v/>
      </c>
      <c r="S37" s="740" t="str">
        <f>IF(ISERROR(FIND('[4]112'!$M$9,G37,1)),"",IF((AND(LEFT(G37,2)=LEFT('[4]112'!$M$9,2),B37&lt;'[4]112'!$N$8,$L37='[4]112'!$I$6)),"x",""))</f>
        <v/>
      </c>
      <c r="T37" s="740" t="str">
        <f>IF(ISERROR(FIND('[4]112'!$M$9,G37,1)),"",IF((AND(RIGHT(G37,2)=RIGHT('[4]112'!$M$9,2),B37&lt;'[4]112'!$N$8,$M37='[4]112'!$I$6)),"x",""))</f>
        <v/>
      </c>
      <c r="U37" s="740" t="str">
        <f>IF(AND(B37&gt;='[4]IN-NX'!$P$3,B37&lt;='[4]IN-NX'!$Q$3,'[4]IN-NX'!$D$7=D37,OR(LEFT(L37,2)="15",AND(LEFT(M37,2)&lt;&gt;"15",LEFT(M37,2)&lt;&gt;"33"))),"x","")</f>
        <v/>
      </c>
      <c r="V37" s="740" t="str">
        <f>IF(AND(OR(LEFT([4]TH!L37,2)="15",LEFT([4]TH!M37,2)="15"),'[4]152-CT'!$J$8=[4]TH!F37),"x","")</f>
        <v/>
      </c>
      <c r="W37" s="740" t="str">
        <f>IF(AND(OR(LEFT([4]TH!L37,2)="15",LEFT([4]TH!M37,2)="15"),[4]TK!$E$7=[4]TH!F37),"x","")</f>
        <v/>
      </c>
      <c r="X37" s="740" t="str">
        <f>IF(OR([4]TH!L37=[4]TH!$X$7,M37=[4]TH!$X$7),"x","")</f>
        <v/>
      </c>
      <c r="Y37" s="740" t="str">
        <f>IF(AND(B37&lt;=[4]NKC!$N$8,B37&gt;=[4]NKC!$M$8),"x","")</f>
        <v>x</v>
      </c>
      <c r="Z37" s="584"/>
      <c r="AA37" s="573"/>
      <c r="AD37" s="573"/>
    </row>
    <row r="38" spans="1:30" s="539" customFormat="1" ht="15.75" customHeight="1">
      <c r="A38" s="553" t="str">
        <f>IF(B38&lt;&gt;"",IF(AND(B38&gt;=_TM1,B38&lt;=_TM2,OR([4]TH!L38="1111",[4]TH!M38="1111")),[4]TH!D38,""),"")</f>
        <v/>
      </c>
      <c r="B38" s="568">
        <f t="shared" ref="B38:B52" si="2">IF(C38&lt;&gt;"",MONTH(C38),"")</f>
        <v>2</v>
      </c>
      <c r="C38" s="732">
        <f t="shared" ref="C38:C52" si="3">E38</f>
        <v>42794</v>
      </c>
      <c r="D38" s="732" t="s">
        <v>527</v>
      </c>
      <c r="E38" s="733">
        <v>42794</v>
      </c>
      <c r="F38" s="734" t="s">
        <v>949</v>
      </c>
      <c r="G38" s="735">
        <v>8025000</v>
      </c>
      <c r="H38" s="736"/>
      <c r="I38" s="737"/>
      <c r="J38" s="737"/>
      <c r="K38" s="738">
        <v>7182375</v>
      </c>
      <c r="L38" s="739" t="s">
        <v>81</v>
      </c>
      <c r="M38" s="739" t="s">
        <v>240</v>
      </c>
      <c r="N38" s="740" t="str">
        <f>IF(AND('[4]331-CT'!$E$7=[4]TH!H38,OR(L38="331",M38="331")),"331",IF(AND(OR(L38="131",M38="131"),H38='[4]131-CT'!$E$7),"131",""))</f>
        <v/>
      </c>
      <c r="O38" s="740" t="str">
        <f>IF(AND($B38&gt;='[4]111'!$N$11,$B38&lt;='[4]111'!$O$11,OR($L38=$O$7,$M38=$O$7)),"x","")</f>
        <v/>
      </c>
      <c r="P38" s="740" t="str">
        <f>IF(AND($L38=$O$7,$B38&lt;'[4]111'!$N$11),"x","")</f>
        <v/>
      </c>
      <c r="Q38" s="740" t="str">
        <f>IF(AND($M38=$O$7,$B38&lt;'[4]111'!$N$11),"x","")</f>
        <v/>
      </c>
      <c r="R38" s="740" t="str">
        <f>IF(ISERROR(FIND('[4]112'!$M$9,G38,1)),"",IF((AND(FIND('[4]112'!$M$9,G38,1)&gt;=1,$B38&gt;='[4]112'!$N$8,$B38&lt;='[4]112'!$O$8,OR($L38='[4]112'!$I$6,$M38='[4]112'!$I$6))),"x",""))</f>
        <v/>
      </c>
      <c r="S38" s="740" t="str">
        <f>IF(ISERROR(FIND('[4]112'!$M$9,G38,1)),"",IF((AND(LEFT(G38,2)=LEFT('[4]112'!$M$9,2),B38&lt;'[4]112'!$N$8,$L38='[4]112'!$I$6)),"x",""))</f>
        <v/>
      </c>
      <c r="T38" s="740" t="str">
        <f>IF(ISERROR(FIND('[4]112'!$M$9,G38,1)),"",IF((AND(RIGHT(G38,2)=RIGHT('[4]112'!$M$9,2),B38&lt;'[4]112'!$N$8,$M38='[4]112'!$I$6)),"x",""))</f>
        <v/>
      </c>
      <c r="U38" s="740" t="str">
        <f>IF(AND(B38&gt;='[4]IN-NX'!$P$3,B38&lt;='[4]IN-NX'!$Q$3,'[4]IN-NX'!$D$7=D38,OR(LEFT(L38,2)="15",AND(LEFT(M38,2)&lt;&gt;"15",LEFT(M38,2)&lt;&gt;"33"))),"x","")</f>
        <v/>
      </c>
      <c r="V38" s="740" t="str">
        <f>IF(AND(OR(LEFT([4]TH!L38,2)="15",LEFT([4]TH!M38,2)="15"),'[4]152-CT'!$J$8=[4]TH!F38),"x","")</f>
        <v/>
      </c>
      <c r="W38" s="740" t="str">
        <f>IF(AND(OR(LEFT([4]TH!L38,2)="15",LEFT([4]TH!M38,2)="15"),[4]TK!$E$7=[4]TH!F38),"x","")</f>
        <v/>
      </c>
      <c r="X38" s="740" t="str">
        <f>IF(OR([4]TH!L38=[4]TH!$X$7,M38=[4]TH!$X$7),"x","")</f>
        <v/>
      </c>
      <c r="Y38" s="740" t="str">
        <f>IF(AND(B38&lt;=[4]NKC!$N$8,B38&gt;=[4]NKC!$M$8),"x","")</f>
        <v>x</v>
      </c>
      <c r="Z38" s="584"/>
      <c r="AA38" s="573"/>
      <c r="AD38" s="573"/>
    </row>
    <row r="39" spans="1:30" s="539" customFormat="1" ht="15.75" customHeight="1">
      <c r="A39" s="553" t="str">
        <f>IF(B39&lt;&gt;"",IF(AND(B39&gt;=_TM1,B39&lt;=_TM2,OR([4]TH!L39="1111",[4]TH!M39="1111")),[4]TH!D39,""),"")</f>
        <v/>
      </c>
      <c r="B39" s="568">
        <f t="shared" si="2"/>
        <v>2</v>
      </c>
      <c r="C39" s="732">
        <f t="shared" si="3"/>
        <v>42794</v>
      </c>
      <c r="D39" s="732" t="s">
        <v>527</v>
      </c>
      <c r="E39" s="733">
        <v>42794</v>
      </c>
      <c r="F39" s="734" t="s">
        <v>950</v>
      </c>
      <c r="G39" s="735">
        <v>3937000</v>
      </c>
      <c r="H39" s="736"/>
      <c r="I39" s="737"/>
      <c r="J39" s="737"/>
      <c r="K39" s="738">
        <v>3523615</v>
      </c>
      <c r="L39" s="739" t="s">
        <v>158</v>
      </c>
      <c r="M39" s="739" t="s">
        <v>240</v>
      </c>
      <c r="N39" s="740" t="str">
        <f>IF(AND('[4]331-CT'!$E$7=[4]TH!H39,OR(L39="331",M39="331")),"331",IF(AND(OR(L39="131",M39="131"),H39='[4]131-CT'!$E$7),"131",""))</f>
        <v/>
      </c>
      <c r="O39" s="740" t="str">
        <f>IF(AND($B39&gt;='[4]111'!$N$11,$B39&lt;='[4]111'!$O$11,OR($L39=$O$7,$M39=$O$7)),"x","")</f>
        <v/>
      </c>
      <c r="P39" s="740" t="str">
        <f>IF(AND($L39=$O$7,$B39&lt;'[4]111'!$N$11),"x","")</f>
        <v/>
      </c>
      <c r="Q39" s="740" t="str">
        <f>IF(AND($M39=$O$7,$B39&lt;'[4]111'!$N$11),"x","")</f>
        <v/>
      </c>
      <c r="R39" s="740" t="str">
        <f>IF(ISERROR(FIND('[4]112'!$M$9,G39,1)),"",IF((AND(FIND('[4]112'!$M$9,G39,1)&gt;=1,$B39&gt;='[4]112'!$N$8,$B39&lt;='[4]112'!$O$8,OR($L39='[4]112'!$I$6,$M39='[4]112'!$I$6))),"x",""))</f>
        <v/>
      </c>
      <c r="S39" s="740" t="str">
        <f>IF(ISERROR(FIND('[4]112'!$M$9,G39,1)),"",IF((AND(LEFT(G39,2)=LEFT('[4]112'!$M$9,2),B39&lt;'[4]112'!$N$8,$L39='[4]112'!$I$6)),"x",""))</f>
        <v/>
      </c>
      <c r="T39" s="740" t="str">
        <f>IF(ISERROR(FIND('[4]112'!$M$9,G39,1)),"",IF((AND(RIGHT(G39,2)=RIGHT('[4]112'!$M$9,2),B39&lt;'[4]112'!$N$8,$M39='[4]112'!$I$6)),"x",""))</f>
        <v/>
      </c>
      <c r="U39" s="740" t="str">
        <f>IF(AND(B39&gt;='[4]IN-NX'!$P$3,B39&lt;='[4]IN-NX'!$Q$3,'[4]IN-NX'!$D$7=D39,OR(LEFT(L39,2)="15",AND(LEFT(M39,2)&lt;&gt;"15",LEFT(M39,2)&lt;&gt;"33"))),"x","")</f>
        <v/>
      </c>
      <c r="V39" s="740" t="str">
        <f>IF(AND(OR(LEFT([4]TH!L39,2)="15",LEFT([4]TH!M39,2)="15"),'[4]152-CT'!$J$8=[4]TH!F39),"x","")</f>
        <v/>
      </c>
      <c r="W39" s="740" t="str">
        <f>IF(AND(OR(LEFT([4]TH!L39,2)="15",LEFT([4]TH!M39,2)="15"),[4]TK!$E$7=[4]TH!F39),"x","")</f>
        <v/>
      </c>
      <c r="X39" s="740" t="str">
        <f>IF(OR([4]TH!L39=[4]TH!$X$7,M39=[4]TH!$X$7),"x","")</f>
        <v/>
      </c>
      <c r="Y39" s="740" t="str">
        <f>IF(AND(B39&lt;=[4]NKC!$N$8,B39&gt;=[4]NKC!$M$8),"x","")</f>
        <v>x</v>
      </c>
      <c r="Z39" s="584"/>
      <c r="AA39" s="573"/>
      <c r="AD39" s="573"/>
    </row>
    <row r="40" spans="1:30" s="539" customFormat="1" ht="15.75" customHeight="1">
      <c r="A40" s="553" t="str">
        <f>IF(B40&lt;&gt;"",IF(AND(B40&gt;=_TM1,B40&lt;=_TM2,OR([4]TH!L40="1111",[4]TH!M40="1111")),[4]TH!D40,""),"")</f>
        <v/>
      </c>
      <c r="B40" s="568">
        <f t="shared" si="2"/>
        <v>2</v>
      </c>
      <c r="C40" s="732">
        <f t="shared" si="3"/>
        <v>42794</v>
      </c>
      <c r="D40" s="741" t="s">
        <v>951</v>
      </c>
      <c r="E40" s="733">
        <v>42794</v>
      </c>
      <c r="F40" s="734" t="s">
        <v>970</v>
      </c>
      <c r="G40" s="735"/>
      <c r="H40" s="506" t="s">
        <v>511</v>
      </c>
      <c r="I40" s="737"/>
      <c r="J40" s="737"/>
      <c r="K40" s="738">
        <f>K38+K39</f>
        <v>10705990</v>
      </c>
      <c r="L40" s="739" t="s">
        <v>240</v>
      </c>
      <c r="M40" s="739" t="s">
        <v>45</v>
      </c>
      <c r="N40" s="740" t="str">
        <f>IF(AND('[4]331-CT'!$E$7=[4]TH!H40,OR(L40="331",M40="331")),"331",IF(AND(OR(L40="131",M40="131"),H40='[4]131-CT'!$E$7),"131",""))</f>
        <v/>
      </c>
      <c r="O40" s="740" t="str">
        <f>IF(AND($B40&gt;='[4]111'!$N$11,$B40&lt;='[4]111'!$O$11,OR($L40=$O$7,$M40=$O$7)),"x","")</f>
        <v/>
      </c>
      <c r="P40" s="740" t="str">
        <f>IF(AND($L40=$O$7,$B40&lt;'[4]111'!$N$11),"x","")</f>
        <v/>
      </c>
      <c r="Q40" s="740" t="str">
        <f>IF(AND($M40=$O$7,$B40&lt;'[4]111'!$N$11),"x","")</f>
        <v>x</v>
      </c>
      <c r="R40" s="740" t="str">
        <f>IF(ISERROR(FIND('[4]112'!$M$9,G40,1)),"",IF((AND(FIND('[4]112'!$M$9,G40,1)&gt;=1,$B40&gt;='[4]112'!$N$8,$B40&lt;='[4]112'!$O$8,OR($L40='[4]112'!$I$6,$M40='[4]112'!$I$6))),"x",""))</f>
        <v/>
      </c>
      <c r="S40" s="740" t="str">
        <f>IF(ISERROR(FIND('[4]112'!$M$9,G40,1)),"",IF((AND(LEFT(G40,2)=LEFT('[4]112'!$M$9,2),B40&lt;'[4]112'!$N$8,$L40='[4]112'!$I$6)),"x",""))</f>
        <v/>
      </c>
      <c r="T40" s="740" t="str">
        <f>IF(ISERROR(FIND('[4]112'!$M$9,G40,1)),"",IF((AND(RIGHT(G40,2)=RIGHT('[4]112'!$M$9,2),B40&lt;'[4]112'!$N$8,$M40='[4]112'!$I$6)),"x",""))</f>
        <v/>
      </c>
      <c r="U40" s="740" t="str">
        <f>IF(AND(B40&gt;='[4]IN-NX'!$P$3,B40&lt;='[4]IN-NX'!$Q$3,'[4]IN-NX'!$D$7=D40,OR(LEFT(L40,2)="15",AND(LEFT(M40,2)&lt;&gt;"15",LEFT(M40,2)&lt;&gt;"33"))),"x","")</f>
        <v/>
      </c>
      <c r="V40" s="740" t="str">
        <f>IF(AND(OR(LEFT([4]TH!L40,2)="15",LEFT([4]TH!M40,2)="15"),'[4]152-CT'!$J$8=[4]TH!F40),"x","")</f>
        <v/>
      </c>
      <c r="W40" s="740" t="str">
        <f>IF(AND(OR(LEFT([4]TH!L40,2)="15",LEFT([4]TH!M40,2)="15"),[4]TK!$E$7=[4]TH!F40),"x","")</f>
        <v/>
      </c>
      <c r="X40" s="740" t="str">
        <f>IF(OR([4]TH!L40=[4]TH!$X$7,M40=[4]TH!$X$7),"x","")</f>
        <v/>
      </c>
      <c r="Y40" s="740" t="str">
        <f>IF(AND(B40&lt;=[4]NKC!$N$8,B40&gt;=[4]NKC!$M$8),"x","")</f>
        <v>x</v>
      </c>
      <c r="Z40" s="584"/>
      <c r="AA40" s="573"/>
      <c r="AD40" s="573"/>
    </row>
    <row r="41" spans="1:30" s="539" customFormat="1" ht="15.75" customHeight="1">
      <c r="A41" s="553" t="str">
        <f>IF(B41&lt;&gt;"",IF(AND(B41&gt;=_TM1,B41&lt;=_TM2,OR([4]TH!L41="1111",[4]TH!M41="1111")),[4]TH!D41,""),"")</f>
        <v/>
      </c>
      <c r="B41" s="568">
        <f t="shared" si="2"/>
        <v>2</v>
      </c>
      <c r="C41" s="732">
        <f t="shared" si="3"/>
        <v>42794</v>
      </c>
      <c r="D41" s="732" t="s">
        <v>527</v>
      </c>
      <c r="E41" s="733">
        <v>42794</v>
      </c>
      <c r="F41" s="734" t="s">
        <v>952</v>
      </c>
      <c r="G41" s="735" t="s">
        <v>953</v>
      </c>
      <c r="H41" s="736"/>
      <c r="I41" s="737"/>
      <c r="J41" s="737"/>
      <c r="K41" s="738">
        <f>ROUND(G38*$G41,0)</f>
        <v>642000</v>
      </c>
      <c r="L41" s="742" t="s">
        <v>240</v>
      </c>
      <c r="M41" s="742" t="s">
        <v>336</v>
      </c>
      <c r="N41" s="740" t="str">
        <f>IF(AND('[4]331-CT'!$E$7=[4]TH!H41,OR(L41="331",M41="331")),"331",IF(AND(OR(L41="131",M41="131"),H41='[4]131-CT'!$E$7),"131",""))</f>
        <v/>
      </c>
      <c r="O41" s="740" t="str">
        <f>IF(AND($B41&gt;='[4]111'!$N$11,$B41&lt;='[4]111'!$O$11,OR($L41=$O$7,$M41=$O$7)),"x","")</f>
        <v/>
      </c>
      <c r="P41" s="740" t="str">
        <f>IF(AND($L41=$O$7,$B41&lt;'[4]111'!$N$11),"x","")</f>
        <v/>
      </c>
      <c r="Q41" s="740" t="str">
        <f>IF(AND($M41=$O$7,$B41&lt;'[4]111'!$N$11),"x","")</f>
        <v/>
      </c>
      <c r="R41" s="740" t="str">
        <f>IF(ISERROR(FIND('[4]112'!$M$9,G41,1)),"",IF((AND(FIND('[4]112'!$M$9,G41,1)&gt;=1,$B41&gt;='[4]112'!$N$8,$B41&lt;='[4]112'!$O$8,OR($L41='[4]112'!$I$6,$M41='[4]112'!$I$6))),"x",""))</f>
        <v/>
      </c>
      <c r="S41" s="740" t="str">
        <f>IF(ISERROR(FIND('[4]112'!$M$9,G41,1)),"",IF((AND(LEFT(G41,2)=LEFT('[4]112'!$M$9,2),B41&lt;'[4]112'!$N$8,$L41='[4]112'!$I$6)),"x",""))</f>
        <v/>
      </c>
      <c r="T41" s="740" t="str">
        <f>IF(ISERROR(FIND('[4]112'!$M$9,G41,1)),"",IF((AND(RIGHT(G41,2)=RIGHT('[4]112'!$M$9,2),B41&lt;'[4]112'!$N$8,$M41='[4]112'!$I$6)),"x",""))</f>
        <v/>
      </c>
      <c r="U41" s="740" t="str">
        <f>IF(AND(B41&gt;='[4]IN-NX'!$P$3,B41&lt;='[4]IN-NX'!$Q$3,'[4]IN-NX'!$D$7=D41,OR(LEFT(L41,2)="15",AND(LEFT(M41,2)&lt;&gt;"15",LEFT(M41,2)&lt;&gt;"33"))),"x","")</f>
        <v/>
      </c>
      <c r="V41" s="740" t="str">
        <f>IF(AND(OR(LEFT([4]TH!L41,2)="15",LEFT([4]TH!M41,2)="15"),'[4]152-CT'!$J$8=[4]TH!F41),"x","")</f>
        <v/>
      </c>
      <c r="W41" s="740" t="str">
        <f>IF(AND(OR(LEFT([4]TH!L41,2)="15",LEFT([4]TH!M41,2)="15"),[4]TK!$E$7=[4]TH!F41),"x","")</f>
        <v/>
      </c>
      <c r="X41" s="740" t="str">
        <f>IF(OR([4]TH!L41=[4]TH!$X$7,M41=[4]TH!$X$7),"x","")</f>
        <v/>
      </c>
      <c r="Y41" s="740" t="str">
        <f>IF(AND(B41&lt;=[4]NKC!$N$8,B41&gt;=[4]NKC!$M$8),"x","")</f>
        <v>x</v>
      </c>
      <c r="Z41" s="584"/>
      <c r="AA41" s="573"/>
      <c r="AD41" s="573"/>
    </row>
    <row r="42" spans="1:30" s="539" customFormat="1" ht="15.75" customHeight="1">
      <c r="A42" s="553" t="str">
        <f>IF(B42&lt;&gt;"",IF(AND(B42&gt;=_TM1,B42&lt;=_TM2,OR([4]TH!L42="1111",[4]TH!M42="1111")),[4]TH!D42,""),"")</f>
        <v/>
      </c>
      <c r="B42" s="568">
        <f t="shared" si="2"/>
        <v>2</v>
      </c>
      <c r="C42" s="732">
        <f t="shared" si="3"/>
        <v>42794</v>
      </c>
      <c r="D42" s="732" t="s">
        <v>527</v>
      </c>
      <c r="E42" s="733">
        <v>42794</v>
      </c>
      <c r="F42" s="734" t="s">
        <v>954</v>
      </c>
      <c r="G42" s="735"/>
      <c r="H42" s="736"/>
      <c r="I42" s="737"/>
      <c r="J42" s="737"/>
      <c r="K42" s="738">
        <f>ROUND(G41*G39,0)</f>
        <v>314960</v>
      </c>
      <c r="L42" s="739" t="s">
        <v>240</v>
      </c>
      <c r="M42" s="743" t="s">
        <v>336</v>
      </c>
      <c r="N42" s="740" t="str">
        <f>IF(AND('[4]331-CT'!$E$7=[4]TH!H42,OR(L42="331",M42="331")),"331",IF(AND(OR(L42="131",M42="131"),H42='[4]131-CT'!$E$7),"131",""))</f>
        <v/>
      </c>
      <c r="O42" s="740" t="str">
        <f>IF(AND($B42&gt;='[4]111'!$N$11,$B42&lt;='[4]111'!$O$11,OR($L42=$O$7,$M42=$O$7)),"x","")</f>
        <v/>
      </c>
      <c r="P42" s="740" t="str">
        <f>IF(AND($L42=$O$7,$B42&lt;'[4]111'!$N$11),"x","")</f>
        <v/>
      </c>
      <c r="Q42" s="740" t="str">
        <f>IF(AND($M42=$O$7,$B42&lt;'[4]111'!$N$11),"x","")</f>
        <v/>
      </c>
      <c r="R42" s="740" t="str">
        <f>IF(ISERROR(FIND('[4]112'!$M$9,G42,1)),"",IF((AND(FIND('[4]112'!$M$9,G42,1)&gt;=1,$B42&gt;='[4]112'!$N$8,$B42&lt;='[4]112'!$O$8,OR($L42='[4]112'!$I$6,$M42='[4]112'!$I$6))),"x",""))</f>
        <v/>
      </c>
      <c r="S42" s="740" t="str">
        <f>IF(ISERROR(FIND('[4]112'!$M$9,G42,1)),"",IF((AND(LEFT(G42,2)=LEFT('[4]112'!$M$9,2),B42&lt;'[4]112'!$N$8,$L42='[4]112'!$I$6)),"x",""))</f>
        <v/>
      </c>
      <c r="T42" s="740" t="str">
        <f>IF(ISERROR(FIND('[4]112'!$M$9,G42,1)),"",IF((AND(RIGHT(G42,2)=RIGHT('[4]112'!$M$9,2),B42&lt;'[4]112'!$N$8,$M42='[4]112'!$I$6)),"x",""))</f>
        <v/>
      </c>
      <c r="U42" s="740" t="str">
        <f>IF(AND(B42&gt;='[4]IN-NX'!$P$3,B42&lt;='[4]IN-NX'!$Q$3,'[4]IN-NX'!$D$7=D42,OR(LEFT(L42,2)="15",AND(LEFT(M42,2)&lt;&gt;"15",LEFT(M42,2)&lt;&gt;"33"))),"x","")</f>
        <v/>
      </c>
      <c r="V42" s="740" t="str">
        <f>IF(AND(OR(LEFT([4]TH!L42,2)="15",LEFT([4]TH!M42,2)="15"),'[4]152-CT'!$J$8=[4]TH!F42),"x","")</f>
        <v/>
      </c>
      <c r="W42" s="740" t="str">
        <f>IF(AND(OR(LEFT([4]TH!L42,2)="15",LEFT([4]TH!M42,2)="15"),[4]TK!$E$7=[4]TH!F42),"x","")</f>
        <v/>
      </c>
      <c r="X42" s="740" t="str">
        <f>IF(OR([4]TH!L42=[4]TH!$X$7,M42=[4]TH!$X$7),"x","")</f>
        <v/>
      </c>
      <c r="Y42" s="740" t="str">
        <f>IF(AND(B42&lt;=[4]NKC!$N$8,B42&gt;=[4]NKC!$M$8),"x","")</f>
        <v>x</v>
      </c>
      <c r="Z42" s="584"/>
      <c r="AA42" s="573"/>
      <c r="AD42" s="573"/>
    </row>
    <row r="43" spans="1:30" s="539" customFormat="1" ht="15.75" customHeight="1">
      <c r="A43" s="553" t="str">
        <f>IF(B43&lt;&gt;"",IF(AND(B43&gt;=_TM1,B43&lt;=_TM2,OR([4]TH!L43="1111",[4]TH!M43="1111")),[4]TH!D43,""),"")</f>
        <v/>
      </c>
      <c r="B43" s="568">
        <f t="shared" si="2"/>
        <v>2</v>
      </c>
      <c r="C43" s="732">
        <f t="shared" si="3"/>
        <v>42794</v>
      </c>
      <c r="D43" s="741" t="s">
        <v>527</v>
      </c>
      <c r="E43" s="733">
        <v>42794</v>
      </c>
      <c r="F43" s="734" t="s">
        <v>955</v>
      </c>
      <c r="G43" s="735" t="s">
        <v>956</v>
      </c>
      <c r="H43" s="506"/>
      <c r="I43" s="737"/>
      <c r="J43" s="737"/>
      <c r="K43" s="738">
        <f>ROUND(G38*$G43,0)</f>
        <v>1444500</v>
      </c>
      <c r="L43" s="742" t="s">
        <v>239</v>
      </c>
      <c r="M43" s="742" t="s">
        <v>336</v>
      </c>
      <c r="N43" s="740" t="str">
        <f>IF(AND('[4]331-CT'!$E$7=[4]TH!H43,OR(L43="331",M43="331")),"331",IF(AND(OR(L43="131",M43="131"),H43='[4]131-CT'!$E$7),"131",""))</f>
        <v/>
      </c>
      <c r="O43" s="740" t="str">
        <f>IF(AND($B43&gt;='[4]111'!$N$11,$B43&lt;='[4]111'!$O$11,OR($L43=$O$7,$M43=$O$7)),"x","")</f>
        <v/>
      </c>
      <c r="P43" s="740" t="str">
        <f>IF(AND($L43=$O$7,$B43&lt;'[4]111'!$N$11),"x","")</f>
        <v/>
      </c>
      <c r="Q43" s="740" t="str">
        <f>IF(AND($M43=$O$7,$B43&lt;'[4]111'!$N$11),"x","")</f>
        <v/>
      </c>
      <c r="R43" s="740" t="str">
        <f>IF(ISERROR(FIND('[4]112'!$M$9,G43,1)),"",IF((AND(FIND('[4]112'!$M$9,G43,1)&gt;=1,$B43&gt;='[4]112'!$N$8,$B43&lt;='[4]112'!$O$8,OR($L43='[4]112'!$I$6,$M43='[4]112'!$I$6))),"x",""))</f>
        <v/>
      </c>
      <c r="S43" s="740" t="str">
        <f>IF(ISERROR(FIND('[4]112'!$M$9,G43,1)),"",IF((AND(LEFT(G43,2)=LEFT('[4]112'!$M$9,2),B43&lt;'[4]112'!$N$8,$L43='[4]112'!$I$6)),"x",""))</f>
        <v/>
      </c>
      <c r="T43" s="740" t="str">
        <f>IF(ISERROR(FIND('[4]112'!$M$9,G43,1)),"",IF((AND(RIGHT(G43,2)=RIGHT('[4]112'!$M$9,2),B43&lt;'[4]112'!$N$8,$M43='[4]112'!$I$6)),"x",""))</f>
        <v/>
      </c>
      <c r="U43" s="740" t="str">
        <f>IF(AND(B43&gt;='[4]IN-NX'!$P$3,B43&lt;='[4]IN-NX'!$Q$3,'[4]IN-NX'!$D$7=D43,OR(LEFT(L43,2)="15",AND(LEFT(M43,2)&lt;&gt;"15",LEFT(M43,2)&lt;&gt;"33"))),"x","")</f>
        <v/>
      </c>
      <c r="V43" s="740" t="str">
        <f>IF(AND(OR(LEFT([4]TH!L43,2)="15",LEFT([4]TH!M43,2)="15"),'[4]152-CT'!$J$8=[4]TH!F43),"x","")</f>
        <v/>
      </c>
      <c r="W43" s="740" t="str">
        <f>IF(AND(OR(LEFT([4]TH!L43,2)="15",LEFT([4]TH!M43,2)="15"),[4]TK!$E$7=[4]TH!F43),"x","")</f>
        <v/>
      </c>
      <c r="X43" s="740" t="str">
        <f>IF(OR([4]TH!L43=[4]TH!$X$7,M43=[4]TH!$X$7),"x","")</f>
        <v/>
      </c>
      <c r="Y43" s="740" t="str">
        <f>IF(AND(B43&lt;=[4]NKC!$N$8,B43&gt;=[4]NKC!$M$8),"x","")</f>
        <v>x</v>
      </c>
      <c r="Z43" s="584"/>
      <c r="AA43" s="573"/>
      <c r="AD43" s="573"/>
    </row>
    <row r="44" spans="1:30" s="539" customFormat="1" ht="15.75" customHeight="1">
      <c r="A44" s="553" t="str">
        <f>IF(B44&lt;&gt;"",IF(AND(B44&gt;=_TM1,B44&lt;=_TM2,OR([4]TH!L44="1111",[4]TH!M44="1111")),[4]TH!D44,""),"")</f>
        <v/>
      </c>
      <c r="B44" s="568">
        <f t="shared" si="2"/>
        <v>2</v>
      </c>
      <c r="C44" s="732">
        <f t="shared" si="3"/>
        <v>42794</v>
      </c>
      <c r="D44" s="732" t="s">
        <v>527</v>
      </c>
      <c r="E44" s="733">
        <v>42794</v>
      </c>
      <c r="F44" s="734" t="s">
        <v>957</v>
      </c>
      <c r="G44" s="735"/>
      <c r="H44" s="736"/>
      <c r="I44" s="737"/>
      <c r="J44" s="737"/>
      <c r="K44" s="738">
        <f>ROUND(G39*$G43,0)</f>
        <v>708660</v>
      </c>
      <c r="L44" s="739" t="s">
        <v>158</v>
      </c>
      <c r="M44" s="742" t="s">
        <v>336</v>
      </c>
      <c r="N44" s="740" t="str">
        <f>IF(AND('[4]331-CT'!$E$7=[4]TH!H44,OR(L44="331",M44="331")),"331",IF(AND(OR(L44="131",M44="131"),H44='[4]131-CT'!$E$7),"131",""))</f>
        <v/>
      </c>
      <c r="O44" s="740" t="str">
        <f>IF(AND($B44&gt;='[4]111'!$N$11,$B44&lt;='[4]111'!$O$11,OR($L44=$O$7,$M44=$O$7)),"x","")</f>
        <v/>
      </c>
      <c r="P44" s="740" t="str">
        <f>IF(AND($L44=$O$7,$B44&lt;'[4]111'!$N$11),"x","")</f>
        <v/>
      </c>
      <c r="Q44" s="740" t="str">
        <f>IF(AND($M44=$O$7,$B44&lt;'[4]111'!$N$11),"x","")</f>
        <v/>
      </c>
      <c r="R44" s="740" t="str">
        <f>IF(ISERROR(FIND('[4]112'!$M$9,G44,1)),"",IF((AND(FIND('[4]112'!$M$9,G44,1)&gt;=1,$B44&gt;='[4]112'!$N$8,$B44&lt;='[4]112'!$O$8,OR($L44='[4]112'!$I$6,$M44='[4]112'!$I$6))),"x",""))</f>
        <v/>
      </c>
      <c r="S44" s="740" t="str">
        <f>IF(ISERROR(FIND('[4]112'!$M$9,G44,1)),"",IF((AND(LEFT(G44,2)=LEFT('[4]112'!$M$9,2),B44&lt;'[4]112'!$N$8,$L44='[4]112'!$I$6)),"x",""))</f>
        <v/>
      </c>
      <c r="T44" s="740" t="str">
        <f>IF(ISERROR(FIND('[4]112'!$M$9,G44,1)),"",IF((AND(RIGHT(G44,2)=RIGHT('[4]112'!$M$9,2),B44&lt;'[4]112'!$N$8,$M44='[4]112'!$I$6)),"x",""))</f>
        <v/>
      </c>
      <c r="U44" s="740" t="str">
        <f>IF(AND(B44&gt;='[4]IN-NX'!$P$3,B44&lt;='[4]IN-NX'!$Q$3,'[4]IN-NX'!$D$7=D44,OR(LEFT(L44,2)="15",AND(LEFT(M44,2)&lt;&gt;"15",LEFT(M44,2)&lt;&gt;"33"))),"x","")</f>
        <v/>
      </c>
      <c r="V44" s="740" t="str">
        <f>IF(AND(OR(LEFT([4]TH!L44,2)="15",LEFT([4]TH!M44,2)="15"),'[4]152-CT'!$J$8=[4]TH!F44),"x","")</f>
        <v/>
      </c>
      <c r="W44" s="740" t="str">
        <f>IF(AND(OR(LEFT([4]TH!L44,2)="15",LEFT([4]TH!M44,2)="15"),[4]TK!$E$7=[4]TH!F44),"x","")</f>
        <v/>
      </c>
      <c r="X44" s="740" t="str">
        <f>IF(OR([4]TH!L44=[4]TH!$X$7,M44=[4]TH!$X$7),"x","")</f>
        <v/>
      </c>
      <c r="Y44" s="740" t="str">
        <f>IF(AND(B44&lt;=[4]NKC!$N$8,B44&gt;=[4]NKC!$M$8),"x","")</f>
        <v>x</v>
      </c>
      <c r="Z44" s="584"/>
      <c r="AA44" s="573"/>
      <c r="AD44" s="573"/>
    </row>
    <row r="45" spans="1:30" s="539" customFormat="1" ht="15.75" customHeight="1">
      <c r="A45" s="553" t="str">
        <f>IF(B45&lt;&gt;"",IF(AND(B45&gt;=_TM1,B45&lt;=_TM2,OR([4]TH!L45="1111",[4]TH!M45="1111")),[4]TH!D45,""),"")</f>
        <v/>
      </c>
      <c r="B45" s="568">
        <f t="shared" si="2"/>
        <v>2</v>
      </c>
      <c r="C45" s="732">
        <f t="shared" si="3"/>
        <v>42794</v>
      </c>
      <c r="D45" s="732" t="s">
        <v>527</v>
      </c>
      <c r="E45" s="733">
        <v>42794</v>
      </c>
      <c r="F45" s="734" t="s">
        <v>958</v>
      </c>
      <c r="G45" s="735" t="s">
        <v>959</v>
      </c>
      <c r="H45" s="736"/>
      <c r="I45" s="737"/>
      <c r="J45" s="737"/>
      <c r="K45" s="738">
        <f>G38*$G45</f>
        <v>120375</v>
      </c>
      <c r="L45" s="742" t="s">
        <v>240</v>
      </c>
      <c r="M45" s="742" t="s">
        <v>335</v>
      </c>
      <c r="N45" s="740" t="str">
        <f>IF(AND('[4]331-CT'!$E$7=[4]TH!H45,OR(L45="331",M45="331")),"331",IF(AND(OR(L45="131",M45="131"),H45='[4]131-CT'!$E$7),"131",""))</f>
        <v/>
      </c>
      <c r="O45" s="740" t="str">
        <f>IF(AND($B45&gt;='[4]111'!$N$11,$B45&lt;='[4]111'!$O$11,OR($L45=$O$7,$M45=$O$7)),"x","")</f>
        <v/>
      </c>
      <c r="P45" s="740" t="str">
        <f>IF(AND($L45=$O$7,$B45&lt;'[4]111'!$N$11),"x","")</f>
        <v/>
      </c>
      <c r="Q45" s="740" t="str">
        <f>IF(AND($M45=$O$7,$B45&lt;'[4]111'!$N$11),"x","")</f>
        <v/>
      </c>
      <c r="R45" s="740" t="str">
        <f>IF(ISERROR(FIND('[4]112'!$M$9,G45,1)),"",IF((AND(FIND('[4]112'!$M$9,G45,1)&gt;=1,$B45&gt;='[4]112'!$N$8,$B45&lt;='[4]112'!$O$8,OR($L45='[4]112'!$I$6,$M45='[4]112'!$I$6))),"x",""))</f>
        <v/>
      </c>
      <c r="S45" s="740" t="str">
        <f>IF(ISERROR(FIND('[4]112'!$M$9,G45,1)),"",IF((AND(LEFT(G45,2)=LEFT('[4]112'!$M$9,2),B45&lt;'[4]112'!$N$8,$L45='[4]112'!$I$6)),"x",""))</f>
        <v/>
      </c>
      <c r="T45" s="740" t="str">
        <f>IF(ISERROR(FIND('[4]112'!$M$9,G45,1)),"",IF((AND(RIGHT(G45,2)=RIGHT('[4]112'!$M$9,2),B45&lt;'[4]112'!$N$8,$M45='[4]112'!$I$6)),"x",""))</f>
        <v/>
      </c>
      <c r="U45" s="740" t="str">
        <f>IF(AND(B45&gt;='[4]IN-NX'!$P$3,B45&lt;='[4]IN-NX'!$Q$3,'[4]IN-NX'!$D$7=D45,OR(LEFT(L45,2)="15",AND(LEFT(M45,2)&lt;&gt;"15",LEFT(M45,2)&lt;&gt;"33"))),"x","")</f>
        <v/>
      </c>
      <c r="V45" s="740" t="str">
        <f>IF(AND(OR(LEFT([4]TH!L45,2)="15",LEFT([4]TH!M45,2)="15"),'[4]152-CT'!$J$8=[4]TH!F45),"x","")</f>
        <v/>
      </c>
      <c r="W45" s="740" t="str">
        <f>IF(AND(OR(LEFT([4]TH!L45,2)="15",LEFT([4]TH!M45,2)="15"),[4]TK!$E$7=[4]TH!F45),"x","")</f>
        <v/>
      </c>
      <c r="X45" s="740" t="str">
        <f>IF(OR([4]TH!L45=[4]TH!$X$7,M45=[4]TH!$X$7),"x","")</f>
        <v/>
      </c>
      <c r="Y45" s="740" t="str">
        <f>IF(AND(B45&lt;=[4]NKC!$N$8,B45&gt;=[4]NKC!$M$8),"x","")</f>
        <v>x</v>
      </c>
      <c r="Z45" s="584"/>
      <c r="AA45" s="573"/>
      <c r="AD45" s="573"/>
    </row>
    <row r="46" spans="1:30" s="539" customFormat="1" ht="15.75" customHeight="1">
      <c r="A46" s="553" t="str">
        <f>IF(B46&lt;&gt;"",IF(AND(B46&gt;=_TM1,B46&lt;=_TM2,OR([4]TH!L46="1111",[4]TH!M46="1111")),[4]TH!D46,""),"")</f>
        <v/>
      </c>
      <c r="B46" s="568">
        <f t="shared" si="2"/>
        <v>2</v>
      </c>
      <c r="C46" s="732">
        <f t="shared" si="3"/>
        <v>42794</v>
      </c>
      <c r="D46" s="741" t="s">
        <v>527</v>
      </c>
      <c r="E46" s="733">
        <v>42794</v>
      </c>
      <c r="F46" s="734" t="s">
        <v>960</v>
      </c>
      <c r="G46" s="735"/>
      <c r="H46" s="506"/>
      <c r="I46" s="737"/>
      <c r="J46" s="737"/>
      <c r="K46" s="738">
        <f>G39*$G45</f>
        <v>59055</v>
      </c>
      <c r="L46" s="742" t="s">
        <v>240</v>
      </c>
      <c r="M46" s="742" t="s">
        <v>335</v>
      </c>
      <c r="N46" s="740" t="str">
        <f>IF(AND('[4]331-CT'!$E$7=[4]TH!H46,OR(L46="331",M46="331")),"331",IF(AND(OR(L46="131",M46="131"),H46='[4]131-CT'!$E$7),"131",""))</f>
        <v/>
      </c>
      <c r="O46" s="740" t="str">
        <f>IF(AND($B46&gt;='[4]111'!$N$11,$B46&lt;='[4]111'!$O$11,OR($L46=$O$7,$M46=$O$7)),"x","")</f>
        <v/>
      </c>
      <c r="P46" s="740" t="str">
        <f>IF(AND($L46=$O$7,$B46&lt;'[4]111'!$N$11),"x","")</f>
        <v/>
      </c>
      <c r="Q46" s="740" t="str">
        <f>IF(AND($M46=$O$7,$B46&lt;'[4]111'!$N$11),"x","")</f>
        <v/>
      </c>
      <c r="R46" s="740" t="str">
        <f>IF(ISERROR(FIND('[4]112'!$M$9,G46,1)),"",IF((AND(FIND('[4]112'!$M$9,G46,1)&gt;=1,$B46&gt;='[4]112'!$N$8,$B46&lt;='[4]112'!$O$8,OR($L46='[4]112'!$I$6,$M46='[4]112'!$I$6))),"x",""))</f>
        <v/>
      </c>
      <c r="S46" s="740" t="str">
        <f>IF(ISERROR(FIND('[4]112'!$M$9,G46,1)),"",IF((AND(LEFT(G46,2)=LEFT('[4]112'!$M$9,2),B46&lt;'[4]112'!$N$8,$L46='[4]112'!$I$6)),"x",""))</f>
        <v/>
      </c>
      <c r="T46" s="740" t="str">
        <f>IF(ISERROR(FIND('[4]112'!$M$9,G46,1)),"",IF((AND(RIGHT(G46,2)=RIGHT('[4]112'!$M$9,2),B46&lt;'[4]112'!$N$8,$M46='[4]112'!$I$6)),"x",""))</f>
        <v/>
      </c>
      <c r="U46" s="740" t="str">
        <f>IF(AND(B46&gt;='[4]IN-NX'!$P$3,B46&lt;='[4]IN-NX'!$Q$3,'[4]IN-NX'!$D$7=D46,OR(LEFT(L46,2)="15",AND(LEFT(M46,2)&lt;&gt;"15",LEFT(M46,2)&lt;&gt;"33"))),"x","")</f>
        <v/>
      </c>
      <c r="V46" s="740" t="str">
        <f>IF(AND(OR(LEFT([4]TH!L46,2)="15",LEFT([4]TH!M46,2)="15"),'[4]152-CT'!$J$8=[4]TH!F46),"x","")</f>
        <v/>
      </c>
      <c r="W46" s="740" t="str">
        <f>IF(AND(OR(LEFT([4]TH!L46,2)="15",LEFT([4]TH!M46,2)="15"),[4]TK!$E$7=[4]TH!F46),"x","")</f>
        <v/>
      </c>
      <c r="X46" s="740" t="str">
        <f>IF(OR([4]TH!L46=[4]TH!$X$7,M46=[4]TH!$X$7),"x","")</f>
        <v/>
      </c>
      <c r="Y46" s="740" t="str">
        <f>IF(AND(B46&lt;=[4]NKC!$N$8,B46&gt;=[4]NKC!$M$8),"x","")</f>
        <v>x</v>
      </c>
      <c r="Z46" s="584"/>
      <c r="AA46" s="573"/>
      <c r="AD46" s="573"/>
    </row>
    <row r="47" spans="1:30" s="539" customFormat="1" ht="15.75" customHeight="1">
      <c r="A47" s="553" t="str">
        <f>IF(B47&lt;&gt;"",IF(AND(B47&gt;=_TM1,B47&lt;=_TM2,OR([4]TH!L47="1111",[4]TH!M47="1111")),[4]TH!D47,""),"")</f>
        <v/>
      </c>
      <c r="B47" s="568">
        <f t="shared" si="2"/>
        <v>2</v>
      </c>
      <c r="C47" s="732">
        <f t="shared" si="3"/>
        <v>42794</v>
      </c>
      <c r="D47" s="732" t="s">
        <v>527</v>
      </c>
      <c r="E47" s="733">
        <v>42794</v>
      </c>
      <c r="F47" s="734" t="s">
        <v>961</v>
      </c>
      <c r="G47" s="735" t="s">
        <v>962</v>
      </c>
      <c r="H47" s="736"/>
      <c r="I47" s="737"/>
      <c r="J47" s="737"/>
      <c r="K47" s="738">
        <f>G38*$G47</f>
        <v>240750</v>
      </c>
      <c r="L47" s="742" t="s">
        <v>239</v>
      </c>
      <c r="M47" s="742" t="s">
        <v>335</v>
      </c>
      <c r="N47" s="740" t="str">
        <f>IF(AND('[4]331-CT'!$E$7=[4]TH!H47,OR(L47="331",M47="331")),"331",IF(AND(OR(L47="131",M47="131"),H47='[4]131-CT'!$E$7),"131",""))</f>
        <v/>
      </c>
      <c r="O47" s="740" t="str">
        <f>IF(AND($B47&gt;='[4]111'!$N$11,$B47&lt;='[4]111'!$O$11,OR($L47=$O$7,$M47=$O$7)),"x","")</f>
        <v/>
      </c>
      <c r="P47" s="740" t="str">
        <f>IF(AND($L47=$O$7,$B47&lt;'[4]111'!$N$11),"x","")</f>
        <v/>
      </c>
      <c r="Q47" s="740" t="str">
        <f>IF(AND($M47=$O$7,$B47&lt;'[4]111'!$N$11),"x","")</f>
        <v/>
      </c>
      <c r="R47" s="740" t="str">
        <f>IF(ISERROR(FIND('[4]112'!$M$9,G47,1)),"",IF((AND(FIND('[4]112'!$M$9,G47,1)&gt;=1,$B47&gt;='[4]112'!$N$8,$B47&lt;='[4]112'!$O$8,OR($L47='[4]112'!$I$6,$M47='[4]112'!$I$6))),"x",""))</f>
        <v/>
      </c>
      <c r="S47" s="740" t="str">
        <f>IF(ISERROR(FIND('[4]112'!$M$9,G47,1)),"",IF((AND(LEFT(G47,2)=LEFT('[4]112'!$M$9,2),B47&lt;'[4]112'!$N$8,$L47='[4]112'!$I$6)),"x",""))</f>
        <v/>
      </c>
      <c r="T47" s="740" t="str">
        <f>IF(ISERROR(FIND('[4]112'!$M$9,G47,1)),"",IF((AND(RIGHT(G47,2)=RIGHT('[4]112'!$M$9,2),B47&lt;'[4]112'!$N$8,$M47='[4]112'!$I$6)),"x",""))</f>
        <v/>
      </c>
      <c r="U47" s="740" t="str">
        <f>IF(AND(B47&gt;='[4]IN-NX'!$P$3,B47&lt;='[4]IN-NX'!$Q$3,'[4]IN-NX'!$D$7=D47,OR(LEFT(L47,2)="15",AND(LEFT(M47,2)&lt;&gt;"15",LEFT(M47,2)&lt;&gt;"33"))),"x","")</f>
        <v/>
      </c>
      <c r="V47" s="740" t="str">
        <f>IF(AND(OR(LEFT([4]TH!L47,2)="15",LEFT([4]TH!M47,2)="15"),'[4]152-CT'!$J$8=[4]TH!F47),"x","")</f>
        <v/>
      </c>
      <c r="W47" s="740" t="str">
        <f>IF(AND(OR(LEFT([4]TH!L47,2)="15",LEFT([4]TH!M47,2)="15"),[4]TK!$E$7=[4]TH!F47),"x","")</f>
        <v/>
      </c>
      <c r="X47" s="740" t="str">
        <f>IF(OR([4]TH!L47=[4]TH!$X$7,M47=[4]TH!$X$7),"x","")</f>
        <v/>
      </c>
      <c r="Y47" s="740" t="str">
        <f>IF(AND(B47&lt;=[4]NKC!$N$8,B47&gt;=[4]NKC!$M$8),"x","")</f>
        <v>x</v>
      </c>
      <c r="Z47" s="584"/>
      <c r="AA47" s="573"/>
      <c r="AD47" s="573"/>
    </row>
    <row r="48" spans="1:30" s="539" customFormat="1" ht="15.75" customHeight="1">
      <c r="A48" s="553" t="str">
        <f>IF(B48&lt;&gt;"",IF(AND(B48&gt;=_TM1,B48&lt;=_TM2,OR([4]TH!L48="1111",[4]TH!M48="1111")),[4]TH!D48,""),"")</f>
        <v/>
      </c>
      <c r="B48" s="568">
        <f t="shared" si="2"/>
        <v>2</v>
      </c>
      <c r="C48" s="732">
        <f t="shared" si="3"/>
        <v>42794</v>
      </c>
      <c r="D48" s="732" t="s">
        <v>527</v>
      </c>
      <c r="E48" s="733">
        <v>42794</v>
      </c>
      <c r="F48" s="734" t="s">
        <v>963</v>
      </c>
      <c r="G48" s="735"/>
      <c r="H48" s="736"/>
      <c r="I48" s="737"/>
      <c r="J48" s="737"/>
      <c r="K48" s="738">
        <f>G39*$G47</f>
        <v>118110</v>
      </c>
      <c r="L48" s="739" t="s">
        <v>158</v>
      </c>
      <c r="M48" s="742" t="s">
        <v>335</v>
      </c>
      <c r="N48" s="740" t="str">
        <f>IF(AND('[4]331-CT'!$E$7=[4]TH!H48,OR(L48="331",M48="331")),"331",IF(AND(OR(L48="131",M48="131"),H48='[4]131-CT'!$E$7),"131",""))</f>
        <v/>
      </c>
      <c r="O48" s="740" t="str">
        <f>IF(AND($B48&gt;='[4]111'!$N$11,$B48&lt;='[4]111'!$O$11,OR($L48=$O$7,$M48=$O$7)),"x","")</f>
        <v/>
      </c>
      <c r="P48" s="740" t="str">
        <f>IF(AND($L48=$O$7,$B48&lt;'[4]111'!$N$11),"x","")</f>
        <v/>
      </c>
      <c r="Q48" s="740" t="str">
        <f>IF(AND($M48=$O$7,$B48&lt;'[4]111'!$N$11),"x","")</f>
        <v/>
      </c>
      <c r="R48" s="740" t="str">
        <f>IF(ISERROR(FIND('[4]112'!$M$9,G48,1)),"",IF((AND(FIND('[4]112'!$M$9,G48,1)&gt;=1,$B48&gt;='[4]112'!$N$8,$B48&lt;='[4]112'!$O$8,OR($L48='[4]112'!$I$6,$M48='[4]112'!$I$6))),"x",""))</f>
        <v/>
      </c>
      <c r="S48" s="740" t="str">
        <f>IF(ISERROR(FIND('[4]112'!$M$9,G48,1)),"",IF((AND(LEFT(G48,2)=LEFT('[4]112'!$M$9,2),B48&lt;'[4]112'!$N$8,$L48='[4]112'!$I$6)),"x",""))</f>
        <v/>
      </c>
      <c r="T48" s="740" t="str">
        <f>IF(ISERROR(FIND('[4]112'!$M$9,G48,1)),"",IF((AND(RIGHT(G48,2)=RIGHT('[4]112'!$M$9,2),B48&lt;'[4]112'!$N$8,$M48='[4]112'!$I$6)),"x",""))</f>
        <v/>
      </c>
      <c r="U48" s="740" t="str">
        <f>IF(AND(B48&gt;='[4]IN-NX'!$P$3,B48&lt;='[4]IN-NX'!$Q$3,'[4]IN-NX'!$D$7=D48,OR(LEFT(L48,2)="15",AND(LEFT(M48,2)&lt;&gt;"15",LEFT(M48,2)&lt;&gt;"33"))),"x","")</f>
        <v/>
      </c>
      <c r="V48" s="740" t="str">
        <f>IF(AND(OR(LEFT([4]TH!L48,2)="15",LEFT([4]TH!M48,2)="15"),'[4]152-CT'!$J$8=[4]TH!F48),"x","")</f>
        <v/>
      </c>
      <c r="W48" s="740" t="str">
        <f>IF(AND(OR(LEFT([4]TH!L48,2)="15",LEFT([4]TH!M48,2)="15"),[4]TK!$E$7=[4]TH!F48),"x","")</f>
        <v/>
      </c>
      <c r="X48" s="740" t="str">
        <f>IF(OR([4]TH!L48=[4]TH!$X$7,M48=[4]TH!$X$7),"x","")</f>
        <v/>
      </c>
      <c r="Y48" s="740" t="str">
        <f>IF(AND(B48&lt;=[4]NKC!$N$8,B48&gt;=[4]NKC!$M$8),"x","")</f>
        <v>x</v>
      </c>
      <c r="Z48" s="584"/>
      <c r="AA48" s="573"/>
      <c r="AD48" s="573"/>
    </row>
    <row r="49" spans="1:30" s="539" customFormat="1" ht="15.75" customHeight="1">
      <c r="A49" s="553" t="str">
        <f>IF(B49&lt;&gt;"",IF(AND(B49&gt;=_TM1,B49&lt;=_TM2,OR([4]TH!L49="1111",[4]TH!M49="1111")),[4]TH!D49,""),"")</f>
        <v/>
      </c>
      <c r="B49" s="568">
        <f t="shared" si="2"/>
        <v>2</v>
      </c>
      <c r="C49" s="732">
        <f t="shared" si="3"/>
        <v>42794</v>
      </c>
      <c r="D49" s="741" t="s">
        <v>527</v>
      </c>
      <c r="E49" s="733">
        <v>42794</v>
      </c>
      <c r="F49" s="734" t="s">
        <v>964</v>
      </c>
      <c r="G49" s="735" t="s">
        <v>965</v>
      </c>
      <c r="H49" s="506"/>
      <c r="I49" s="737"/>
      <c r="J49" s="737"/>
      <c r="K49" s="738">
        <f>G38*$G49</f>
        <v>80250</v>
      </c>
      <c r="L49" s="742" t="s">
        <v>240</v>
      </c>
      <c r="M49" s="742" t="s">
        <v>339</v>
      </c>
      <c r="N49" s="740" t="str">
        <f>IF(AND('[4]331-CT'!$E$7=[4]TH!H49,OR(L49="331",M49="331")),"331",IF(AND(OR(L49="131",M49="131"),H49='[4]131-CT'!$E$7),"131",""))</f>
        <v/>
      </c>
      <c r="O49" s="740" t="str">
        <f>IF(AND($B49&gt;='[4]111'!$N$11,$B49&lt;='[4]111'!$O$11,OR($L49=$O$7,$M49=$O$7)),"x","")</f>
        <v/>
      </c>
      <c r="P49" s="740" t="str">
        <f>IF(AND($L49=$O$7,$B49&lt;'[4]111'!$N$11),"x","")</f>
        <v/>
      </c>
      <c r="Q49" s="740" t="str">
        <f>IF(AND($M49=$O$7,$B49&lt;'[4]111'!$N$11),"x","")</f>
        <v/>
      </c>
      <c r="R49" s="740" t="str">
        <f>IF(ISERROR(FIND('[4]112'!$M$9,G49,1)),"",IF((AND(FIND('[4]112'!$M$9,G49,1)&gt;=1,$B49&gt;='[4]112'!$N$8,$B49&lt;='[4]112'!$O$8,OR($L49='[4]112'!$I$6,$M49='[4]112'!$I$6))),"x",""))</f>
        <v/>
      </c>
      <c r="S49" s="740" t="str">
        <f>IF(ISERROR(FIND('[4]112'!$M$9,G49,1)),"",IF((AND(LEFT(G49,2)=LEFT('[4]112'!$M$9,2),B49&lt;'[4]112'!$N$8,$L49='[4]112'!$I$6)),"x",""))</f>
        <v/>
      </c>
      <c r="T49" s="740" t="str">
        <f>IF(ISERROR(FIND('[4]112'!$M$9,G49,1)),"",IF((AND(RIGHT(G49,2)=RIGHT('[4]112'!$M$9,2),B49&lt;'[4]112'!$N$8,$M49='[4]112'!$I$6)),"x",""))</f>
        <v/>
      </c>
      <c r="U49" s="740" t="str">
        <f>IF(AND(B49&gt;='[4]IN-NX'!$P$3,B49&lt;='[4]IN-NX'!$Q$3,'[4]IN-NX'!$D$7=D49,OR(LEFT(L49,2)="15",AND(LEFT(M49,2)&lt;&gt;"15",LEFT(M49,2)&lt;&gt;"33"))),"x","")</f>
        <v/>
      </c>
      <c r="V49" s="740" t="str">
        <f>IF(AND(OR(LEFT([4]TH!L49,2)="15",LEFT([4]TH!M49,2)="15"),'[4]152-CT'!$J$8=[4]TH!F49),"x","")</f>
        <v/>
      </c>
      <c r="W49" s="740" t="str">
        <f>IF(AND(OR(LEFT([4]TH!L49,2)="15",LEFT([4]TH!M49,2)="15"),[4]TK!$E$7=[4]TH!F49),"x","")</f>
        <v/>
      </c>
      <c r="X49" s="740" t="str">
        <f>IF(OR([4]TH!L49=[4]TH!$X$7,M49=[4]TH!$X$7),"x","")</f>
        <v/>
      </c>
      <c r="Y49" s="740" t="str">
        <f>IF(AND(B49&lt;=[4]NKC!$N$8,B49&gt;=[4]NKC!$M$8),"x","")</f>
        <v>x</v>
      </c>
      <c r="Z49" s="584"/>
      <c r="AA49" s="573"/>
      <c r="AD49" s="573"/>
    </row>
    <row r="50" spans="1:30" s="539" customFormat="1" ht="15.75" customHeight="1">
      <c r="A50" s="553" t="str">
        <f>IF(B50&lt;&gt;"",IF(AND(B50&gt;=_TM1,B50&lt;=_TM2,OR([4]TH!L50="1111",[4]TH!M50="1111")),[4]TH!D50,""),"")</f>
        <v/>
      </c>
      <c r="B50" s="568">
        <f t="shared" si="2"/>
        <v>2</v>
      </c>
      <c r="C50" s="732">
        <f t="shared" si="3"/>
        <v>42794</v>
      </c>
      <c r="D50" s="732" t="s">
        <v>527</v>
      </c>
      <c r="E50" s="733">
        <v>42794</v>
      </c>
      <c r="F50" s="734" t="s">
        <v>966</v>
      </c>
      <c r="G50" s="735"/>
      <c r="H50" s="736"/>
      <c r="I50" s="737"/>
      <c r="J50" s="737"/>
      <c r="K50" s="738">
        <f>G39*$G49</f>
        <v>39370</v>
      </c>
      <c r="L50" s="742" t="s">
        <v>240</v>
      </c>
      <c r="M50" s="742" t="s">
        <v>339</v>
      </c>
      <c r="N50" s="740" t="str">
        <f>IF(AND('[4]331-CT'!$E$7=[4]TH!H50,OR(L50="331",M50="331")),"331",IF(AND(OR(L50="131",M50="131"),H50='[4]131-CT'!$E$7),"131",""))</f>
        <v/>
      </c>
      <c r="O50" s="740" t="str">
        <f>IF(AND($B50&gt;='[4]111'!$N$11,$B50&lt;='[4]111'!$O$11,OR($L50=$O$7,$M50=$O$7)),"x","")</f>
        <v/>
      </c>
      <c r="P50" s="740" t="str">
        <f>IF(AND($L50=$O$7,$B50&lt;'[4]111'!$N$11),"x","")</f>
        <v/>
      </c>
      <c r="Q50" s="740" t="str">
        <f>IF(AND($M50=$O$7,$B50&lt;'[4]111'!$N$11),"x","")</f>
        <v/>
      </c>
      <c r="R50" s="740" t="str">
        <f>IF(ISERROR(FIND('[4]112'!$M$9,G50,1)),"",IF((AND(FIND('[4]112'!$M$9,G50,1)&gt;=1,$B50&gt;='[4]112'!$N$8,$B50&lt;='[4]112'!$O$8,OR($L50='[4]112'!$I$6,$M50='[4]112'!$I$6))),"x",""))</f>
        <v/>
      </c>
      <c r="S50" s="740" t="str">
        <f>IF(ISERROR(FIND('[4]112'!$M$9,G50,1)),"",IF((AND(LEFT(G50,2)=LEFT('[4]112'!$M$9,2),B50&lt;'[4]112'!$N$8,$L50='[4]112'!$I$6)),"x",""))</f>
        <v/>
      </c>
      <c r="T50" s="740" t="str">
        <f>IF(ISERROR(FIND('[4]112'!$M$9,G50,1)),"",IF((AND(RIGHT(G50,2)=RIGHT('[4]112'!$M$9,2),B50&lt;'[4]112'!$N$8,$M50='[4]112'!$I$6)),"x",""))</f>
        <v/>
      </c>
      <c r="U50" s="740" t="str">
        <f>IF(AND(B50&gt;='[4]IN-NX'!$P$3,B50&lt;='[4]IN-NX'!$Q$3,'[4]IN-NX'!$D$7=D50,OR(LEFT(L50,2)="15",AND(LEFT(M50,2)&lt;&gt;"15",LEFT(M50,2)&lt;&gt;"33"))),"x","")</f>
        <v/>
      </c>
      <c r="V50" s="740" t="str">
        <f>IF(AND(OR(LEFT([4]TH!L50,2)="15",LEFT([4]TH!M50,2)="15"),'[4]152-CT'!$J$8=[4]TH!F50),"x","")</f>
        <v/>
      </c>
      <c r="W50" s="740" t="str">
        <f>IF(AND(OR(LEFT([4]TH!L50,2)="15",LEFT([4]TH!M50,2)="15"),[4]TK!$E$7=[4]TH!F50),"x","")</f>
        <v/>
      </c>
      <c r="X50" s="740" t="str">
        <f>IF(OR([4]TH!L50=[4]TH!$X$7,M50=[4]TH!$X$7),"x","")</f>
        <v/>
      </c>
      <c r="Y50" s="740" t="str">
        <f>IF(AND(B50&lt;=[4]NKC!$N$8,B50&gt;=[4]NKC!$M$8),"x","")</f>
        <v>x</v>
      </c>
      <c r="Z50" s="584"/>
      <c r="AA50" s="573"/>
      <c r="AD50" s="573"/>
    </row>
    <row r="51" spans="1:30" s="539" customFormat="1" ht="15.75" customHeight="1">
      <c r="A51" s="553" t="str">
        <f>IF(B51&lt;&gt;"",IF(AND(B51&gt;=_TM1,B51&lt;=_TM2,OR([4]TH!L51="1111",[4]TH!M51="1111")),[4]TH!D51,""),"")</f>
        <v/>
      </c>
      <c r="B51" s="568">
        <f t="shared" si="2"/>
        <v>2</v>
      </c>
      <c r="C51" s="732">
        <f t="shared" si="3"/>
        <v>42794</v>
      </c>
      <c r="D51" s="732" t="s">
        <v>527</v>
      </c>
      <c r="E51" s="733">
        <v>42794</v>
      </c>
      <c r="F51" s="734" t="s">
        <v>967</v>
      </c>
      <c r="G51" s="735" t="s">
        <v>965</v>
      </c>
      <c r="H51" s="736"/>
      <c r="I51" s="737"/>
      <c r="J51" s="737"/>
      <c r="K51" s="738">
        <f>K49</f>
        <v>80250</v>
      </c>
      <c r="L51" s="742" t="s">
        <v>239</v>
      </c>
      <c r="M51" s="742" t="s">
        <v>339</v>
      </c>
      <c r="N51" s="740" t="str">
        <f>IF(AND('[4]331-CT'!$E$7=[4]TH!H51,OR(L51="331",M51="331")),"331",IF(AND(OR(L51="131",M51="131"),H51='[4]131-CT'!$E$7),"131",""))</f>
        <v/>
      </c>
      <c r="O51" s="740" t="str">
        <f>IF(AND($B51&gt;='[4]111'!$N$11,$B51&lt;='[4]111'!$O$11,OR($L51=$O$7,$M51=$O$7)),"x","")</f>
        <v/>
      </c>
      <c r="P51" s="740" t="str">
        <f>IF(AND($L51=$O$7,$B51&lt;'[4]111'!$N$11),"x","")</f>
        <v/>
      </c>
      <c r="Q51" s="740" t="str">
        <f>IF(AND($M51=$O$7,$B51&lt;'[4]111'!$N$11),"x","")</f>
        <v/>
      </c>
      <c r="R51" s="740" t="str">
        <f>IF(ISERROR(FIND('[4]112'!$M$9,G51,1)),"",IF((AND(FIND('[4]112'!$M$9,G51,1)&gt;=1,$B51&gt;='[4]112'!$N$8,$B51&lt;='[4]112'!$O$8,OR($L51='[4]112'!$I$6,$M51='[4]112'!$I$6))),"x",""))</f>
        <v/>
      </c>
      <c r="S51" s="740" t="str">
        <f>IF(ISERROR(FIND('[4]112'!$M$9,G51,1)),"",IF((AND(LEFT(G51,2)=LEFT('[4]112'!$M$9,2),B51&lt;'[4]112'!$N$8,$L51='[4]112'!$I$6)),"x",""))</f>
        <v/>
      </c>
      <c r="T51" s="740" t="str">
        <f>IF(ISERROR(FIND('[4]112'!$M$9,G51,1)),"",IF((AND(RIGHT(G51,2)=RIGHT('[4]112'!$M$9,2),B51&lt;'[4]112'!$N$8,$M51='[4]112'!$I$6)),"x",""))</f>
        <v/>
      </c>
      <c r="U51" s="740" t="str">
        <f>IF(AND(B51&gt;='[4]IN-NX'!$P$3,B51&lt;='[4]IN-NX'!$Q$3,'[4]IN-NX'!$D$7=D51,OR(LEFT(L51,2)="15",AND(LEFT(M51,2)&lt;&gt;"15",LEFT(M51,2)&lt;&gt;"33"))),"x","")</f>
        <v/>
      </c>
      <c r="V51" s="740" t="str">
        <f>IF(AND(OR(LEFT([4]TH!L51,2)="15",LEFT([4]TH!M51,2)="15"),'[4]152-CT'!$J$8=[4]TH!F51),"x","")</f>
        <v/>
      </c>
      <c r="W51" s="740" t="str">
        <f>IF(AND(OR(LEFT([4]TH!L51,2)="15",LEFT([4]TH!M51,2)="15"),[4]TK!$E$7=[4]TH!F51),"x","")</f>
        <v/>
      </c>
      <c r="X51" s="740" t="str">
        <f>IF(OR([4]TH!L51=[4]TH!$X$7,M51=[4]TH!$X$7),"x","")</f>
        <v/>
      </c>
      <c r="Y51" s="740" t="str">
        <f>IF(AND(B51&lt;=[4]NKC!$N$8,B51&gt;=[4]NKC!$M$8),"x","")</f>
        <v>x</v>
      </c>
      <c r="Z51" s="584"/>
      <c r="AA51" s="573"/>
      <c r="AD51" s="573"/>
    </row>
    <row r="52" spans="1:30" s="539" customFormat="1" ht="15.75" customHeight="1">
      <c r="A52" s="553" t="str">
        <f>IF(B52&lt;&gt;"",IF(AND(B52&gt;=_TM1,B52&lt;=_TM2,OR([4]TH!L52="1111",[4]TH!M52="1111")),[4]TH!D52,""),"")</f>
        <v/>
      </c>
      <c r="B52" s="568">
        <f t="shared" si="2"/>
        <v>2</v>
      </c>
      <c r="C52" s="732">
        <f t="shared" si="3"/>
        <v>42794</v>
      </c>
      <c r="D52" s="741" t="s">
        <v>527</v>
      </c>
      <c r="E52" s="733">
        <v>42794</v>
      </c>
      <c r="F52" s="734" t="s">
        <v>968</v>
      </c>
      <c r="G52" s="735"/>
      <c r="H52" s="506"/>
      <c r="I52" s="737"/>
      <c r="J52" s="737"/>
      <c r="K52" s="738">
        <f>K50</f>
        <v>39370</v>
      </c>
      <c r="L52" s="739" t="s">
        <v>158</v>
      </c>
      <c r="M52" s="742" t="s">
        <v>339</v>
      </c>
      <c r="N52" s="740" t="str">
        <f>IF(AND('[4]331-CT'!$E$7=[4]TH!H52,OR(L52="331",M52="331")),"331",IF(AND(OR(L52="131",M52="131"),H52='[4]131-CT'!$E$7),"131",""))</f>
        <v/>
      </c>
      <c r="O52" s="740" t="str">
        <f>IF(AND($B52&gt;='[4]111'!$N$11,$B52&lt;='[4]111'!$O$11,OR($L52=$O$7,$M52=$O$7)),"x","")</f>
        <v/>
      </c>
      <c r="P52" s="740" t="str">
        <f>IF(AND($L52=$O$7,$B52&lt;'[4]111'!$N$11),"x","")</f>
        <v/>
      </c>
      <c r="Q52" s="740" t="str">
        <f>IF(AND($M52=$O$7,$B52&lt;'[4]111'!$N$11),"x","")</f>
        <v/>
      </c>
      <c r="R52" s="740" t="str">
        <f>IF(ISERROR(FIND('[4]112'!$M$9,G52,1)),"",IF((AND(FIND('[4]112'!$M$9,G52,1)&gt;=1,$B52&gt;='[4]112'!$N$8,$B52&lt;='[4]112'!$O$8,OR($L52='[4]112'!$I$6,$M52='[4]112'!$I$6))),"x",""))</f>
        <v/>
      </c>
      <c r="S52" s="740" t="str">
        <f>IF(ISERROR(FIND('[4]112'!$M$9,G52,1)),"",IF((AND(LEFT(G52,2)=LEFT('[4]112'!$M$9,2),B52&lt;'[4]112'!$N$8,$L52='[4]112'!$I$6)),"x",""))</f>
        <v/>
      </c>
      <c r="T52" s="740" t="str">
        <f>IF(ISERROR(FIND('[4]112'!$M$9,G52,1)),"",IF((AND(RIGHT(G52,2)=RIGHT('[4]112'!$M$9,2),B52&lt;'[4]112'!$N$8,$M52='[4]112'!$I$6)),"x",""))</f>
        <v/>
      </c>
      <c r="U52" s="740" t="str">
        <f>IF(AND(B52&gt;='[4]IN-NX'!$P$3,B52&lt;='[4]IN-NX'!$Q$3,'[4]IN-NX'!$D$7=D52,OR(LEFT(L52,2)="15",AND(LEFT(M52,2)&lt;&gt;"15",LEFT(M52,2)&lt;&gt;"33"))),"x","")</f>
        <v/>
      </c>
      <c r="V52" s="740" t="str">
        <f>IF(AND(OR(LEFT([4]TH!L52,2)="15",LEFT([4]TH!M52,2)="15"),'[4]152-CT'!$J$8=[4]TH!F52),"x","")</f>
        <v/>
      </c>
      <c r="W52" s="740" t="str">
        <f>IF(AND(OR(LEFT([4]TH!L52,2)="15",LEFT([4]TH!M52,2)="15"),[4]TK!$E$7=[4]TH!F52),"x","")</f>
        <v/>
      </c>
      <c r="X52" s="740" t="str">
        <f>IF(OR([4]TH!L52=[4]TH!$X$7,M52=[4]TH!$X$7),"x","")</f>
        <v/>
      </c>
      <c r="Y52" s="740" t="str">
        <f>IF(AND(B52&lt;=[4]NKC!$N$8,B52&gt;=[4]NKC!$M$8),"x","")</f>
        <v>x</v>
      </c>
      <c r="Z52" s="584"/>
      <c r="AA52" s="573"/>
      <c r="AD52" s="573"/>
    </row>
    <row r="53" spans="1:30" s="539" customFormat="1" ht="15.75" customHeight="1">
      <c r="A53" s="553" t="str">
        <f>IF(B53&lt;&gt;"",IF(AND(B53&gt;=_TM1,B53&lt;=_TM2,OR([4]TH!L53="1111",[4]TH!M53="1111")),[4]TH!D53,""),"")</f>
        <v/>
      </c>
      <c r="B53" s="568">
        <f t="shared" ref="B53:B67" si="4">IF(C53&lt;&gt;"",MONTH(C53),"")</f>
        <v>3</v>
      </c>
      <c r="C53" s="732">
        <f t="shared" ref="C53:C67" si="5">E53</f>
        <v>42825</v>
      </c>
      <c r="D53" s="732" t="s">
        <v>527</v>
      </c>
      <c r="E53" s="733">
        <v>42825</v>
      </c>
      <c r="F53" s="734" t="s">
        <v>949</v>
      </c>
      <c r="G53" s="735">
        <v>15900000</v>
      </c>
      <c r="H53" s="736"/>
      <c r="I53" s="737"/>
      <c r="J53" s="737"/>
      <c r="K53" s="738">
        <v>14230500</v>
      </c>
      <c r="L53" s="739" t="s">
        <v>81</v>
      </c>
      <c r="M53" s="739" t="s">
        <v>240</v>
      </c>
      <c r="N53" s="740" t="str">
        <f>IF(AND('[4]331-CT'!$E$7=[4]TH!H53,OR(L53="331",M53="331")),"331",IF(AND(OR(L53="131",M53="131"),H53='[4]131-CT'!$E$7),"131",""))</f>
        <v/>
      </c>
      <c r="O53" s="740" t="str">
        <f>IF(AND($B53&gt;='[4]111'!$N$11,$B53&lt;='[4]111'!$O$11,OR($L53=$O$7,$M53=$O$7)),"x","")</f>
        <v/>
      </c>
      <c r="P53" s="740" t="str">
        <f>IF(AND($L53=$O$7,$B53&lt;'[4]111'!$N$11),"x","")</f>
        <v/>
      </c>
      <c r="Q53" s="740" t="str">
        <f>IF(AND($M53=$O$7,$B53&lt;'[4]111'!$N$11),"x","")</f>
        <v/>
      </c>
      <c r="R53" s="740" t="str">
        <f>IF(ISERROR(FIND('[4]112'!$M$9,G53,1)),"",IF((AND(FIND('[4]112'!$M$9,G53,1)&gt;=1,$B53&gt;='[4]112'!$N$8,$B53&lt;='[4]112'!$O$8,OR($L53='[4]112'!$I$6,$M53='[4]112'!$I$6))),"x",""))</f>
        <v/>
      </c>
      <c r="S53" s="740" t="str">
        <f>IF(ISERROR(FIND('[4]112'!$M$9,G53,1)),"",IF((AND(LEFT(G53,2)=LEFT('[4]112'!$M$9,2),B53&lt;'[4]112'!$N$8,$L53='[4]112'!$I$6)),"x",""))</f>
        <v/>
      </c>
      <c r="T53" s="740" t="str">
        <f>IF(ISERROR(FIND('[4]112'!$M$9,G53,1)),"",IF((AND(RIGHT(G53,2)=RIGHT('[4]112'!$M$9,2),B53&lt;'[4]112'!$N$8,$M53='[4]112'!$I$6)),"x",""))</f>
        <v/>
      </c>
      <c r="U53" s="740" t="str">
        <f>IF(AND(B53&gt;='[4]IN-NX'!$P$3,B53&lt;='[4]IN-NX'!$Q$3,'[4]IN-NX'!$D$7=D53,OR(LEFT(L53,2)="15",AND(LEFT(M53,2)&lt;&gt;"15",LEFT(M53,2)&lt;&gt;"33"))),"x","")</f>
        <v/>
      </c>
      <c r="V53" s="740" t="str">
        <f>IF(AND(OR(LEFT([4]TH!L53,2)="15",LEFT([4]TH!M53,2)="15"),'[4]152-CT'!$J$8=[4]TH!F53),"x","")</f>
        <v/>
      </c>
      <c r="W53" s="740" t="str">
        <f>IF(AND(OR(LEFT([4]TH!L53,2)="15",LEFT([4]TH!M53,2)="15"),[4]TK!$E$7=[4]TH!F53),"x","")</f>
        <v/>
      </c>
      <c r="X53" s="740" t="str">
        <f>IF(OR([4]TH!L53=[4]TH!$X$7,M53=[4]TH!$X$7),"x","")</f>
        <v/>
      </c>
      <c r="Y53" s="740" t="str">
        <f>IF(AND(B53&lt;=[4]NKC!$N$8,B53&gt;=[4]NKC!$M$8),"x","")</f>
        <v>x</v>
      </c>
      <c r="Z53" s="584"/>
      <c r="AA53" s="573"/>
      <c r="AD53" s="573"/>
    </row>
    <row r="54" spans="1:30" s="539" customFormat="1" ht="15.75" customHeight="1">
      <c r="A54" s="553" t="str">
        <f>IF(B54&lt;&gt;"",IF(AND(B54&gt;=_TM1,B54&lt;=_TM2,OR([4]TH!L54="1111",[4]TH!M54="1111")),[4]TH!D54,""),"")</f>
        <v/>
      </c>
      <c r="B54" s="568">
        <f t="shared" si="4"/>
        <v>3</v>
      </c>
      <c r="C54" s="732">
        <f t="shared" si="5"/>
        <v>42825</v>
      </c>
      <c r="D54" s="732" t="s">
        <v>527</v>
      </c>
      <c r="E54" s="733">
        <v>42825</v>
      </c>
      <c r="F54" s="734" t="s">
        <v>950</v>
      </c>
      <c r="G54" s="735">
        <v>7874000</v>
      </c>
      <c r="H54" s="736"/>
      <c r="I54" s="737"/>
      <c r="J54" s="737"/>
      <c r="K54" s="738">
        <v>7047230</v>
      </c>
      <c r="L54" s="739" t="s">
        <v>158</v>
      </c>
      <c r="M54" s="739" t="s">
        <v>240</v>
      </c>
      <c r="N54" s="740" t="str">
        <f>IF(AND('[4]331-CT'!$E$7=[4]TH!H54,OR(L54="331",M54="331")),"331",IF(AND(OR(L54="131",M54="131"),H54='[4]131-CT'!$E$7),"131",""))</f>
        <v/>
      </c>
      <c r="O54" s="740" t="str">
        <f>IF(AND($B54&gt;='[4]111'!$N$11,$B54&lt;='[4]111'!$O$11,OR($L54=$O$7,$M54=$O$7)),"x","")</f>
        <v/>
      </c>
      <c r="P54" s="740" t="str">
        <f>IF(AND($L54=$O$7,$B54&lt;'[4]111'!$N$11),"x","")</f>
        <v/>
      </c>
      <c r="Q54" s="740" t="str">
        <f>IF(AND($M54=$O$7,$B54&lt;'[4]111'!$N$11),"x","")</f>
        <v/>
      </c>
      <c r="R54" s="740" t="str">
        <f>IF(ISERROR(FIND('[4]112'!$M$9,G54,1)),"",IF((AND(FIND('[4]112'!$M$9,G54,1)&gt;=1,$B54&gt;='[4]112'!$N$8,$B54&lt;='[4]112'!$O$8,OR($L54='[4]112'!$I$6,$M54='[4]112'!$I$6))),"x",""))</f>
        <v/>
      </c>
      <c r="S54" s="740" t="str">
        <f>IF(ISERROR(FIND('[4]112'!$M$9,G54,1)),"",IF((AND(LEFT(G54,2)=LEFT('[4]112'!$M$9,2),B54&lt;'[4]112'!$N$8,$L54='[4]112'!$I$6)),"x",""))</f>
        <v/>
      </c>
      <c r="T54" s="740" t="str">
        <f>IF(ISERROR(FIND('[4]112'!$M$9,G54,1)),"",IF((AND(RIGHT(G54,2)=RIGHT('[4]112'!$M$9,2),B54&lt;'[4]112'!$N$8,$M54='[4]112'!$I$6)),"x",""))</f>
        <v/>
      </c>
      <c r="U54" s="740" t="str">
        <f>IF(AND(B54&gt;='[4]IN-NX'!$P$3,B54&lt;='[4]IN-NX'!$Q$3,'[4]IN-NX'!$D$7=D54,OR(LEFT(L54,2)="15",AND(LEFT(M54,2)&lt;&gt;"15",LEFT(M54,2)&lt;&gt;"33"))),"x","")</f>
        <v/>
      </c>
      <c r="V54" s="740" t="str">
        <f>IF(AND(OR(LEFT([4]TH!L54,2)="15",LEFT([4]TH!M54,2)="15"),'[4]152-CT'!$J$8=[4]TH!F54),"x","")</f>
        <v/>
      </c>
      <c r="W54" s="740" t="str">
        <f>IF(AND(OR(LEFT([4]TH!L54,2)="15",LEFT([4]TH!M54,2)="15"),[4]TK!$E$7=[4]TH!F54),"x","")</f>
        <v/>
      </c>
      <c r="X54" s="740" t="str">
        <f>IF(OR([4]TH!L54=[4]TH!$X$7,M54=[4]TH!$X$7),"x","")</f>
        <v/>
      </c>
      <c r="Y54" s="740" t="str">
        <f>IF(AND(B54&lt;=[4]NKC!$N$8,B54&gt;=[4]NKC!$M$8),"x","")</f>
        <v>x</v>
      </c>
      <c r="Z54" s="584"/>
      <c r="AA54" s="573"/>
      <c r="AD54" s="573"/>
    </row>
    <row r="55" spans="1:30" s="539" customFormat="1" ht="15.75" customHeight="1">
      <c r="A55" s="553" t="str">
        <f>IF(B55&lt;&gt;"",IF(AND(B55&gt;=_TM1,B55&lt;=_TM2,OR([4]TH!L55="1111",[4]TH!M55="1111")),[4]TH!D55,""),"")</f>
        <v/>
      </c>
      <c r="B55" s="568">
        <f t="shared" si="4"/>
        <v>3</v>
      </c>
      <c r="C55" s="732">
        <f t="shared" si="5"/>
        <v>42825</v>
      </c>
      <c r="D55" s="741" t="s">
        <v>951</v>
      </c>
      <c r="E55" s="733">
        <v>42825</v>
      </c>
      <c r="F55" s="734" t="s">
        <v>971</v>
      </c>
      <c r="G55" s="735"/>
      <c r="H55" s="506" t="s">
        <v>511</v>
      </c>
      <c r="I55" s="737"/>
      <c r="J55" s="737"/>
      <c r="K55" s="738">
        <f>K53+K54</f>
        <v>21277730</v>
      </c>
      <c r="L55" s="739" t="s">
        <v>240</v>
      </c>
      <c r="M55" s="739" t="s">
        <v>45</v>
      </c>
      <c r="N55" s="740" t="str">
        <f>IF(AND('[4]331-CT'!$E$7=[4]TH!H55,OR(L55="331",M55="331")),"331",IF(AND(OR(L55="131",M55="131"),H55='[4]131-CT'!$E$7),"131",""))</f>
        <v/>
      </c>
      <c r="O55" s="740" t="str">
        <f>IF(AND($B55&gt;='[4]111'!$N$11,$B55&lt;='[4]111'!$O$11,OR($L55=$O$7,$M55=$O$7)),"x","")</f>
        <v/>
      </c>
      <c r="P55" s="740" t="str">
        <f>IF(AND($L55=$O$7,$B55&lt;'[4]111'!$N$11),"x","")</f>
        <v/>
      </c>
      <c r="Q55" s="740" t="str">
        <f>IF(AND($M55=$O$7,$B55&lt;'[4]111'!$N$11),"x","")</f>
        <v>x</v>
      </c>
      <c r="R55" s="740" t="str">
        <f>IF(ISERROR(FIND('[4]112'!$M$9,G55,1)),"",IF((AND(FIND('[4]112'!$M$9,G55,1)&gt;=1,$B55&gt;='[4]112'!$N$8,$B55&lt;='[4]112'!$O$8,OR($L55='[4]112'!$I$6,$M55='[4]112'!$I$6))),"x",""))</f>
        <v/>
      </c>
      <c r="S55" s="740" t="str">
        <f>IF(ISERROR(FIND('[4]112'!$M$9,G55,1)),"",IF((AND(LEFT(G55,2)=LEFT('[4]112'!$M$9,2),B55&lt;'[4]112'!$N$8,$L55='[4]112'!$I$6)),"x",""))</f>
        <v/>
      </c>
      <c r="T55" s="740" t="str">
        <f>IF(ISERROR(FIND('[4]112'!$M$9,G55,1)),"",IF((AND(RIGHT(G55,2)=RIGHT('[4]112'!$M$9,2),B55&lt;'[4]112'!$N$8,$M55='[4]112'!$I$6)),"x",""))</f>
        <v/>
      </c>
      <c r="U55" s="740" t="str">
        <f>IF(AND(B55&gt;='[4]IN-NX'!$P$3,B55&lt;='[4]IN-NX'!$Q$3,'[4]IN-NX'!$D$7=D55,OR(LEFT(L55,2)="15",AND(LEFT(M55,2)&lt;&gt;"15",LEFT(M55,2)&lt;&gt;"33"))),"x","")</f>
        <v/>
      </c>
      <c r="V55" s="740" t="str">
        <f>IF(AND(OR(LEFT([4]TH!L55,2)="15",LEFT([4]TH!M55,2)="15"),'[4]152-CT'!$J$8=[4]TH!F55),"x","")</f>
        <v/>
      </c>
      <c r="W55" s="740" t="str">
        <f>IF(AND(OR(LEFT([4]TH!L55,2)="15",LEFT([4]TH!M55,2)="15"),[4]TK!$E$7=[4]TH!F55),"x","")</f>
        <v/>
      </c>
      <c r="X55" s="740" t="str">
        <f>IF(OR([4]TH!L55=[4]TH!$X$7,M55=[4]TH!$X$7),"x","")</f>
        <v/>
      </c>
      <c r="Y55" s="740" t="str">
        <f>IF(AND(B55&lt;=[4]NKC!$N$8,B55&gt;=[4]NKC!$M$8),"x","")</f>
        <v>x</v>
      </c>
      <c r="Z55" s="584"/>
      <c r="AA55" s="573"/>
      <c r="AD55" s="573"/>
    </row>
    <row r="56" spans="1:30" s="539" customFormat="1" ht="15.75" customHeight="1">
      <c r="A56" s="553" t="str">
        <f>IF(B56&lt;&gt;"",IF(AND(B56&gt;=_TM1,B56&lt;=_TM2,OR([4]TH!L56="1111",[4]TH!M56="1111")),[4]TH!D56,""),"")</f>
        <v/>
      </c>
      <c r="B56" s="568">
        <f t="shared" si="4"/>
        <v>3</v>
      </c>
      <c r="C56" s="732">
        <f t="shared" si="5"/>
        <v>42825</v>
      </c>
      <c r="D56" s="732" t="s">
        <v>527</v>
      </c>
      <c r="E56" s="733">
        <v>42825</v>
      </c>
      <c r="F56" s="734" t="s">
        <v>952</v>
      </c>
      <c r="G56" s="735" t="s">
        <v>953</v>
      </c>
      <c r="H56" s="736"/>
      <c r="I56" s="737"/>
      <c r="J56" s="737"/>
      <c r="K56" s="738">
        <f>ROUND(G53*$G56,0)</f>
        <v>1272000</v>
      </c>
      <c r="L56" s="742" t="s">
        <v>240</v>
      </c>
      <c r="M56" s="742" t="s">
        <v>336</v>
      </c>
      <c r="N56" s="740" t="str">
        <f>IF(AND('[4]331-CT'!$E$7=[4]TH!H56,OR(L56="331",M56="331")),"331",IF(AND(OR(L56="131",M56="131"),H56='[4]131-CT'!$E$7),"131",""))</f>
        <v/>
      </c>
      <c r="O56" s="740" t="str">
        <f>IF(AND($B56&gt;='[4]111'!$N$11,$B56&lt;='[4]111'!$O$11,OR($L56=$O$7,$M56=$O$7)),"x","")</f>
        <v/>
      </c>
      <c r="P56" s="740" t="str">
        <f>IF(AND($L56=$O$7,$B56&lt;'[4]111'!$N$11),"x","")</f>
        <v/>
      </c>
      <c r="Q56" s="740" t="str">
        <f>IF(AND($M56=$O$7,$B56&lt;'[4]111'!$N$11),"x","")</f>
        <v/>
      </c>
      <c r="R56" s="740" t="str">
        <f>IF(ISERROR(FIND('[4]112'!$M$9,G56,1)),"",IF((AND(FIND('[4]112'!$M$9,G56,1)&gt;=1,$B56&gt;='[4]112'!$N$8,$B56&lt;='[4]112'!$O$8,OR($L56='[4]112'!$I$6,$M56='[4]112'!$I$6))),"x",""))</f>
        <v/>
      </c>
      <c r="S56" s="740" t="str">
        <f>IF(ISERROR(FIND('[4]112'!$M$9,G56,1)),"",IF((AND(LEFT(G56,2)=LEFT('[4]112'!$M$9,2),B56&lt;'[4]112'!$N$8,$L56='[4]112'!$I$6)),"x",""))</f>
        <v/>
      </c>
      <c r="T56" s="740" t="str">
        <f>IF(ISERROR(FIND('[4]112'!$M$9,G56,1)),"",IF((AND(RIGHT(G56,2)=RIGHT('[4]112'!$M$9,2),B56&lt;'[4]112'!$N$8,$M56='[4]112'!$I$6)),"x",""))</f>
        <v/>
      </c>
      <c r="U56" s="740" t="str">
        <f>IF(AND(B56&gt;='[4]IN-NX'!$P$3,B56&lt;='[4]IN-NX'!$Q$3,'[4]IN-NX'!$D$7=D56,OR(LEFT(L56,2)="15",AND(LEFT(M56,2)&lt;&gt;"15",LEFT(M56,2)&lt;&gt;"33"))),"x","")</f>
        <v/>
      </c>
      <c r="V56" s="740" t="str">
        <f>IF(AND(OR(LEFT([4]TH!L56,2)="15",LEFT([4]TH!M56,2)="15"),'[4]152-CT'!$J$8=[4]TH!F56),"x","")</f>
        <v/>
      </c>
      <c r="W56" s="740" t="str">
        <f>IF(AND(OR(LEFT([4]TH!L56,2)="15",LEFT([4]TH!M56,2)="15"),[4]TK!$E$7=[4]TH!F56),"x","")</f>
        <v/>
      </c>
      <c r="X56" s="740" t="str">
        <f>IF(OR([4]TH!L56=[4]TH!$X$7,M56=[4]TH!$X$7),"x","")</f>
        <v/>
      </c>
      <c r="Y56" s="740" t="str">
        <f>IF(AND(B56&lt;=[4]NKC!$N$8,B56&gt;=[4]NKC!$M$8),"x","")</f>
        <v>x</v>
      </c>
      <c r="Z56" s="584"/>
      <c r="AA56" s="573"/>
      <c r="AD56" s="573"/>
    </row>
    <row r="57" spans="1:30" s="539" customFormat="1" ht="15.75" customHeight="1">
      <c r="A57" s="553" t="str">
        <f>IF(B57&lt;&gt;"",IF(AND(B57&gt;=_TM1,B57&lt;=_TM2,OR([4]TH!L57="1111",[4]TH!M57="1111")),[4]TH!D57,""),"")</f>
        <v/>
      </c>
      <c r="B57" s="568">
        <f t="shared" si="4"/>
        <v>3</v>
      </c>
      <c r="C57" s="732">
        <f t="shared" si="5"/>
        <v>42825</v>
      </c>
      <c r="D57" s="732" t="s">
        <v>527</v>
      </c>
      <c r="E57" s="733">
        <v>42825</v>
      </c>
      <c r="F57" s="734" t="s">
        <v>954</v>
      </c>
      <c r="G57" s="735"/>
      <c r="H57" s="736"/>
      <c r="I57" s="737"/>
      <c r="J57" s="737"/>
      <c r="K57" s="738">
        <f>ROUND(G56*G54,0)</f>
        <v>629920</v>
      </c>
      <c r="L57" s="739" t="s">
        <v>240</v>
      </c>
      <c r="M57" s="743" t="s">
        <v>336</v>
      </c>
      <c r="N57" s="740" t="str">
        <f>IF(AND('[4]331-CT'!$E$7=[4]TH!H57,OR(L57="331",M57="331")),"331",IF(AND(OR(L57="131",M57="131"),H57='[4]131-CT'!$E$7),"131",""))</f>
        <v/>
      </c>
      <c r="O57" s="740" t="str">
        <f>IF(AND($B57&gt;='[4]111'!$N$11,$B57&lt;='[4]111'!$O$11,OR($L57=$O$7,$M57=$O$7)),"x","")</f>
        <v/>
      </c>
      <c r="P57" s="740" t="str">
        <f>IF(AND($L57=$O$7,$B57&lt;'[4]111'!$N$11),"x","")</f>
        <v/>
      </c>
      <c r="Q57" s="740" t="str">
        <f>IF(AND($M57=$O$7,$B57&lt;'[4]111'!$N$11),"x","")</f>
        <v/>
      </c>
      <c r="R57" s="740" t="str">
        <f>IF(ISERROR(FIND('[4]112'!$M$9,G57,1)),"",IF((AND(FIND('[4]112'!$M$9,G57,1)&gt;=1,$B57&gt;='[4]112'!$N$8,$B57&lt;='[4]112'!$O$8,OR($L57='[4]112'!$I$6,$M57='[4]112'!$I$6))),"x",""))</f>
        <v/>
      </c>
      <c r="S57" s="740" t="str">
        <f>IF(ISERROR(FIND('[4]112'!$M$9,G57,1)),"",IF((AND(LEFT(G57,2)=LEFT('[4]112'!$M$9,2),B57&lt;'[4]112'!$N$8,$L57='[4]112'!$I$6)),"x",""))</f>
        <v/>
      </c>
      <c r="T57" s="740" t="str">
        <f>IF(ISERROR(FIND('[4]112'!$M$9,G57,1)),"",IF((AND(RIGHT(G57,2)=RIGHT('[4]112'!$M$9,2),B57&lt;'[4]112'!$N$8,$M57='[4]112'!$I$6)),"x",""))</f>
        <v/>
      </c>
      <c r="U57" s="740" t="str">
        <f>IF(AND(B57&gt;='[4]IN-NX'!$P$3,B57&lt;='[4]IN-NX'!$Q$3,'[4]IN-NX'!$D$7=D57,OR(LEFT(L57,2)="15",AND(LEFT(M57,2)&lt;&gt;"15",LEFT(M57,2)&lt;&gt;"33"))),"x","")</f>
        <v/>
      </c>
      <c r="V57" s="740" t="str">
        <f>IF(AND(OR(LEFT([4]TH!L57,2)="15",LEFT([4]TH!M57,2)="15"),'[4]152-CT'!$J$8=[4]TH!F57),"x","")</f>
        <v/>
      </c>
      <c r="W57" s="740" t="str">
        <f>IF(AND(OR(LEFT([4]TH!L57,2)="15",LEFT([4]TH!M57,2)="15"),[4]TK!$E$7=[4]TH!F57),"x","")</f>
        <v/>
      </c>
      <c r="X57" s="740" t="str">
        <f>IF(OR([4]TH!L57=[4]TH!$X$7,M57=[4]TH!$X$7),"x","")</f>
        <v/>
      </c>
      <c r="Y57" s="740" t="str">
        <f>IF(AND(B57&lt;=[4]NKC!$N$8,B57&gt;=[4]NKC!$M$8),"x","")</f>
        <v>x</v>
      </c>
      <c r="Z57" s="584"/>
      <c r="AA57" s="573"/>
      <c r="AD57" s="573"/>
    </row>
    <row r="58" spans="1:30" s="539" customFormat="1" ht="15.75" customHeight="1">
      <c r="A58" s="553" t="str">
        <f>IF(B58&lt;&gt;"",IF(AND(B58&gt;=_TM1,B58&lt;=_TM2,OR([4]TH!L58="1111",[4]TH!M58="1111")),[4]TH!D58,""),"")</f>
        <v/>
      </c>
      <c r="B58" s="568">
        <f t="shared" si="4"/>
        <v>3</v>
      </c>
      <c r="C58" s="732">
        <f t="shared" si="5"/>
        <v>42825</v>
      </c>
      <c r="D58" s="741" t="s">
        <v>527</v>
      </c>
      <c r="E58" s="733">
        <v>42825</v>
      </c>
      <c r="F58" s="734" t="s">
        <v>955</v>
      </c>
      <c r="G58" s="735" t="s">
        <v>956</v>
      </c>
      <c r="H58" s="506"/>
      <c r="I58" s="737"/>
      <c r="J58" s="737"/>
      <c r="K58" s="738">
        <f>ROUND(G53*$G58,0)</f>
        <v>2862000</v>
      </c>
      <c r="L58" s="742" t="s">
        <v>239</v>
      </c>
      <c r="M58" s="742" t="s">
        <v>336</v>
      </c>
      <c r="N58" s="740" t="str">
        <f>IF(AND('[4]331-CT'!$E$7=[4]TH!H58,OR(L58="331",M58="331")),"331",IF(AND(OR(L58="131",M58="131"),H58='[4]131-CT'!$E$7),"131",""))</f>
        <v/>
      </c>
      <c r="O58" s="740" t="str">
        <f>IF(AND($B58&gt;='[4]111'!$N$11,$B58&lt;='[4]111'!$O$11,OR($L58=$O$7,$M58=$O$7)),"x","")</f>
        <v/>
      </c>
      <c r="P58" s="740" t="str">
        <f>IF(AND($L58=$O$7,$B58&lt;'[4]111'!$N$11),"x","")</f>
        <v/>
      </c>
      <c r="Q58" s="740" t="str">
        <f>IF(AND($M58=$O$7,$B58&lt;'[4]111'!$N$11),"x","")</f>
        <v/>
      </c>
      <c r="R58" s="740" t="str">
        <f>IF(ISERROR(FIND('[4]112'!$M$9,G58,1)),"",IF((AND(FIND('[4]112'!$M$9,G58,1)&gt;=1,$B58&gt;='[4]112'!$N$8,$B58&lt;='[4]112'!$O$8,OR($L58='[4]112'!$I$6,$M58='[4]112'!$I$6))),"x",""))</f>
        <v/>
      </c>
      <c r="S58" s="740" t="str">
        <f>IF(ISERROR(FIND('[4]112'!$M$9,G58,1)),"",IF((AND(LEFT(G58,2)=LEFT('[4]112'!$M$9,2),B58&lt;'[4]112'!$N$8,$L58='[4]112'!$I$6)),"x",""))</f>
        <v/>
      </c>
      <c r="T58" s="740" t="str">
        <f>IF(ISERROR(FIND('[4]112'!$M$9,G58,1)),"",IF((AND(RIGHT(G58,2)=RIGHT('[4]112'!$M$9,2),B58&lt;'[4]112'!$N$8,$M58='[4]112'!$I$6)),"x",""))</f>
        <v/>
      </c>
      <c r="U58" s="740" t="str">
        <f>IF(AND(B58&gt;='[4]IN-NX'!$P$3,B58&lt;='[4]IN-NX'!$Q$3,'[4]IN-NX'!$D$7=D58,OR(LEFT(L58,2)="15",AND(LEFT(M58,2)&lt;&gt;"15",LEFT(M58,2)&lt;&gt;"33"))),"x","")</f>
        <v/>
      </c>
      <c r="V58" s="740" t="str">
        <f>IF(AND(OR(LEFT([4]TH!L58,2)="15",LEFT([4]TH!M58,2)="15"),'[4]152-CT'!$J$8=[4]TH!F58),"x","")</f>
        <v/>
      </c>
      <c r="W58" s="740" t="str">
        <f>IF(AND(OR(LEFT([4]TH!L58,2)="15",LEFT([4]TH!M58,2)="15"),[4]TK!$E$7=[4]TH!F58),"x","")</f>
        <v/>
      </c>
      <c r="X58" s="740" t="str">
        <f>IF(OR([4]TH!L58=[4]TH!$X$7,M58=[4]TH!$X$7),"x","")</f>
        <v/>
      </c>
      <c r="Y58" s="740" t="str">
        <f>IF(AND(B58&lt;=[4]NKC!$N$8,B58&gt;=[4]NKC!$M$8),"x","")</f>
        <v>x</v>
      </c>
      <c r="Z58" s="584"/>
      <c r="AA58" s="573"/>
      <c r="AD58" s="573"/>
    </row>
    <row r="59" spans="1:30" s="539" customFormat="1" ht="15.75" customHeight="1">
      <c r="A59" s="553" t="str">
        <f>IF(B59&lt;&gt;"",IF(AND(B59&gt;=_TM1,B59&lt;=_TM2,OR([4]TH!L59="1111",[4]TH!M59="1111")),[4]TH!D59,""),"")</f>
        <v/>
      </c>
      <c r="B59" s="568">
        <f t="shared" si="4"/>
        <v>3</v>
      </c>
      <c r="C59" s="732">
        <f t="shared" si="5"/>
        <v>42825</v>
      </c>
      <c r="D59" s="732" t="s">
        <v>527</v>
      </c>
      <c r="E59" s="733">
        <v>42825</v>
      </c>
      <c r="F59" s="734" t="s">
        <v>957</v>
      </c>
      <c r="G59" s="735"/>
      <c r="H59" s="736"/>
      <c r="I59" s="737"/>
      <c r="J59" s="737"/>
      <c r="K59" s="738">
        <f>ROUND(G54*$G58,0)</f>
        <v>1417320</v>
      </c>
      <c r="L59" s="739" t="s">
        <v>158</v>
      </c>
      <c r="M59" s="742" t="s">
        <v>336</v>
      </c>
      <c r="N59" s="740" t="str">
        <f>IF(AND('[4]331-CT'!$E$7=[4]TH!H59,OR(L59="331",M59="331")),"331",IF(AND(OR(L59="131",M59="131"),H59='[4]131-CT'!$E$7),"131",""))</f>
        <v/>
      </c>
      <c r="O59" s="740" t="str">
        <f>IF(AND($B59&gt;='[4]111'!$N$11,$B59&lt;='[4]111'!$O$11,OR($L59=$O$7,$M59=$O$7)),"x","")</f>
        <v/>
      </c>
      <c r="P59" s="740" t="str">
        <f>IF(AND($L59=$O$7,$B59&lt;'[4]111'!$N$11),"x","")</f>
        <v/>
      </c>
      <c r="Q59" s="740" t="str">
        <f>IF(AND($M59=$O$7,$B59&lt;'[4]111'!$N$11),"x","")</f>
        <v/>
      </c>
      <c r="R59" s="740" t="str">
        <f>IF(ISERROR(FIND('[4]112'!$M$9,G59,1)),"",IF((AND(FIND('[4]112'!$M$9,G59,1)&gt;=1,$B59&gt;='[4]112'!$N$8,$B59&lt;='[4]112'!$O$8,OR($L59='[4]112'!$I$6,$M59='[4]112'!$I$6))),"x",""))</f>
        <v/>
      </c>
      <c r="S59" s="740" t="str">
        <f>IF(ISERROR(FIND('[4]112'!$M$9,G59,1)),"",IF((AND(LEFT(G59,2)=LEFT('[4]112'!$M$9,2),B59&lt;'[4]112'!$N$8,$L59='[4]112'!$I$6)),"x",""))</f>
        <v/>
      </c>
      <c r="T59" s="740" t="str">
        <f>IF(ISERROR(FIND('[4]112'!$M$9,G59,1)),"",IF((AND(RIGHT(G59,2)=RIGHT('[4]112'!$M$9,2),B59&lt;'[4]112'!$N$8,$M59='[4]112'!$I$6)),"x",""))</f>
        <v/>
      </c>
      <c r="U59" s="740" t="str">
        <f>IF(AND(B59&gt;='[4]IN-NX'!$P$3,B59&lt;='[4]IN-NX'!$Q$3,'[4]IN-NX'!$D$7=D59,OR(LEFT(L59,2)="15",AND(LEFT(M59,2)&lt;&gt;"15",LEFT(M59,2)&lt;&gt;"33"))),"x","")</f>
        <v/>
      </c>
      <c r="V59" s="740" t="str">
        <f>IF(AND(OR(LEFT([4]TH!L59,2)="15",LEFT([4]TH!M59,2)="15"),'[4]152-CT'!$J$8=[4]TH!F59),"x","")</f>
        <v/>
      </c>
      <c r="W59" s="740" t="str">
        <f>IF(AND(OR(LEFT([4]TH!L59,2)="15",LEFT([4]TH!M59,2)="15"),[4]TK!$E$7=[4]TH!F59),"x","")</f>
        <v/>
      </c>
      <c r="X59" s="740" t="str">
        <f>IF(OR([4]TH!L59=[4]TH!$X$7,M59=[4]TH!$X$7),"x","")</f>
        <v/>
      </c>
      <c r="Y59" s="740" t="str">
        <f>IF(AND(B59&lt;=[4]NKC!$N$8,B59&gt;=[4]NKC!$M$8),"x","")</f>
        <v>x</v>
      </c>
      <c r="Z59" s="584"/>
      <c r="AA59" s="573"/>
      <c r="AD59" s="573"/>
    </row>
    <row r="60" spans="1:30" s="539" customFormat="1" ht="15.75" customHeight="1">
      <c r="A60" s="553" t="str">
        <f>IF(B60&lt;&gt;"",IF(AND(B60&gt;=_TM1,B60&lt;=_TM2,OR([4]TH!L60="1111",[4]TH!M60="1111")),[4]TH!D60,""),"")</f>
        <v/>
      </c>
      <c r="B60" s="568">
        <f t="shared" si="4"/>
        <v>3</v>
      </c>
      <c r="C60" s="732">
        <f t="shared" si="5"/>
        <v>42825</v>
      </c>
      <c r="D60" s="732" t="s">
        <v>527</v>
      </c>
      <c r="E60" s="733">
        <v>42825</v>
      </c>
      <c r="F60" s="734" t="s">
        <v>958</v>
      </c>
      <c r="G60" s="735" t="s">
        <v>959</v>
      </c>
      <c r="H60" s="736"/>
      <c r="I60" s="737"/>
      <c r="J60" s="737"/>
      <c r="K60" s="738">
        <f>G53*$G60</f>
        <v>238500</v>
      </c>
      <c r="L60" s="742" t="s">
        <v>240</v>
      </c>
      <c r="M60" s="742" t="s">
        <v>335</v>
      </c>
      <c r="N60" s="740" t="str">
        <f>IF(AND('[4]331-CT'!$E$7=[4]TH!H60,OR(L60="331",M60="331")),"331",IF(AND(OR(L60="131",M60="131"),H60='[4]131-CT'!$E$7),"131",""))</f>
        <v/>
      </c>
      <c r="O60" s="740" t="str">
        <f>IF(AND($B60&gt;='[4]111'!$N$11,$B60&lt;='[4]111'!$O$11,OR($L60=$O$7,$M60=$O$7)),"x","")</f>
        <v/>
      </c>
      <c r="P60" s="740" t="str">
        <f>IF(AND($L60=$O$7,$B60&lt;'[4]111'!$N$11),"x","")</f>
        <v/>
      </c>
      <c r="Q60" s="740" t="str">
        <f>IF(AND($M60=$O$7,$B60&lt;'[4]111'!$N$11),"x","")</f>
        <v/>
      </c>
      <c r="R60" s="740" t="str">
        <f>IF(ISERROR(FIND('[4]112'!$M$9,G60,1)),"",IF((AND(FIND('[4]112'!$M$9,G60,1)&gt;=1,$B60&gt;='[4]112'!$N$8,$B60&lt;='[4]112'!$O$8,OR($L60='[4]112'!$I$6,$M60='[4]112'!$I$6))),"x",""))</f>
        <v/>
      </c>
      <c r="S60" s="740" t="str">
        <f>IF(ISERROR(FIND('[4]112'!$M$9,G60,1)),"",IF((AND(LEFT(G60,2)=LEFT('[4]112'!$M$9,2),B60&lt;'[4]112'!$N$8,$L60='[4]112'!$I$6)),"x",""))</f>
        <v/>
      </c>
      <c r="T60" s="740" t="str">
        <f>IF(ISERROR(FIND('[4]112'!$M$9,G60,1)),"",IF((AND(RIGHT(G60,2)=RIGHT('[4]112'!$M$9,2),B60&lt;'[4]112'!$N$8,$M60='[4]112'!$I$6)),"x",""))</f>
        <v/>
      </c>
      <c r="U60" s="740" t="str">
        <f>IF(AND(B60&gt;='[4]IN-NX'!$P$3,B60&lt;='[4]IN-NX'!$Q$3,'[4]IN-NX'!$D$7=D60,OR(LEFT(L60,2)="15",AND(LEFT(M60,2)&lt;&gt;"15",LEFT(M60,2)&lt;&gt;"33"))),"x","")</f>
        <v/>
      </c>
      <c r="V60" s="740" t="str">
        <f>IF(AND(OR(LEFT([4]TH!L60,2)="15",LEFT([4]TH!M60,2)="15"),'[4]152-CT'!$J$8=[4]TH!F60),"x","")</f>
        <v/>
      </c>
      <c r="W60" s="740" t="str">
        <f>IF(AND(OR(LEFT([4]TH!L60,2)="15",LEFT([4]TH!M60,2)="15"),[4]TK!$E$7=[4]TH!F60),"x","")</f>
        <v/>
      </c>
      <c r="X60" s="740" t="str">
        <f>IF(OR([4]TH!L60=[4]TH!$X$7,M60=[4]TH!$X$7),"x","")</f>
        <v/>
      </c>
      <c r="Y60" s="740" t="str">
        <f>IF(AND(B60&lt;=[4]NKC!$N$8,B60&gt;=[4]NKC!$M$8),"x","")</f>
        <v>x</v>
      </c>
      <c r="Z60" s="584"/>
      <c r="AA60" s="573"/>
      <c r="AD60" s="573"/>
    </row>
    <row r="61" spans="1:30" s="539" customFormat="1" ht="15.75" customHeight="1">
      <c r="A61" s="553" t="str">
        <f>IF(B61&lt;&gt;"",IF(AND(B61&gt;=_TM1,B61&lt;=_TM2,OR([4]TH!L61="1111",[4]TH!M61="1111")),[4]TH!D61,""),"")</f>
        <v/>
      </c>
      <c r="B61" s="568">
        <f t="shared" si="4"/>
        <v>3</v>
      </c>
      <c r="C61" s="732">
        <f t="shared" si="5"/>
        <v>42825</v>
      </c>
      <c r="D61" s="741" t="s">
        <v>527</v>
      </c>
      <c r="E61" s="733">
        <v>42825</v>
      </c>
      <c r="F61" s="734" t="s">
        <v>960</v>
      </c>
      <c r="G61" s="735"/>
      <c r="H61" s="506"/>
      <c r="I61" s="737"/>
      <c r="J61" s="737"/>
      <c r="K61" s="738">
        <f>G54*$G60</f>
        <v>118110</v>
      </c>
      <c r="L61" s="742" t="s">
        <v>240</v>
      </c>
      <c r="M61" s="742" t="s">
        <v>335</v>
      </c>
      <c r="N61" s="740" t="str">
        <f>IF(AND('[4]331-CT'!$E$7=[4]TH!H61,OR(L61="331",M61="331")),"331",IF(AND(OR(L61="131",M61="131"),H61='[4]131-CT'!$E$7),"131",""))</f>
        <v/>
      </c>
      <c r="O61" s="740" t="str">
        <f>IF(AND($B61&gt;='[4]111'!$N$11,$B61&lt;='[4]111'!$O$11,OR($L61=$O$7,$M61=$O$7)),"x","")</f>
        <v/>
      </c>
      <c r="P61" s="740" t="str">
        <f>IF(AND($L61=$O$7,$B61&lt;'[4]111'!$N$11),"x","")</f>
        <v/>
      </c>
      <c r="Q61" s="740" t="str">
        <f>IF(AND($M61=$O$7,$B61&lt;'[4]111'!$N$11),"x","")</f>
        <v/>
      </c>
      <c r="R61" s="740" t="str">
        <f>IF(ISERROR(FIND('[4]112'!$M$9,G61,1)),"",IF((AND(FIND('[4]112'!$M$9,G61,1)&gt;=1,$B61&gt;='[4]112'!$N$8,$B61&lt;='[4]112'!$O$8,OR($L61='[4]112'!$I$6,$M61='[4]112'!$I$6))),"x",""))</f>
        <v/>
      </c>
      <c r="S61" s="740" t="str">
        <f>IF(ISERROR(FIND('[4]112'!$M$9,G61,1)),"",IF((AND(LEFT(G61,2)=LEFT('[4]112'!$M$9,2),B61&lt;'[4]112'!$N$8,$L61='[4]112'!$I$6)),"x",""))</f>
        <v/>
      </c>
      <c r="T61" s="740" t="str">
        <f>IF(ISERROR(FIND('[4]112'!$M$9,G61,1)),"",IF((AND(RIGHT(G61,2)=RIGHT('[4]112'!$M$9,2),B61&lt;'[4]112'!$N$8,$M61='[4]112'!$I$6)),"x",""))</f>
        <v/>
      </c>
      <c r="U61" s="740" t="str">
        <f>IF(AND(B61&gt;='[4]IN-NX'!$P$3,B61&lt;='[4]IN-NX'!$Q$3,'[4]IN-NX'!$D$7=D61,OR(LEFT(L61,2)="15",AND(LEFT(M61,2)&lt;&gt;"15",LEFT(M61,2)&lt;&gt;"33"))),"x","")</f>
        <v/>
      </c>
      <c r="V61" s="740" t="str">
        <f>IF(AND(OR(LEFT([4]TH!L61,2)="15",LEFT([4]TH!M61,2)="15"),'[4]152-CT'!$J$8=[4]TH!F61),"x","")</f>
        <v/>
      </c>
      <c r="W61" s="740" t="str">
        <f>IF(AND(OR(LEFT([4]TH!L61,2)="15",LEFT([4]TH!M61,2)="15"),[4]TK!$E$7=[4]TH!F61),"x","")</f>
        <v/>
      </c>
      <c r="X61" s="740" t="str">
        <f>IF(OR([4]TH!L61=[4]TH!$X$7,M61=[4]TH!$X$7),"x","")</f>
        <v/>
      </c>
      <c r="Y61" s="740" t="str">
        <f>IF(AND(B61&lt;=[4]NKC!$N$8,B61&gt;=[4]NKC!$M$8),"x","")</f>
        <v>x</v>
      </c>
      <c r="Z61" s="584"/>
      <c r="AA61" s="573"/>
      <c r="AD61" s="573"/>
    </row>
    <row r="62" spans="1:30" s="539" customFormat="1" ht="15.75" customHeight="1">
      <c r="A62" s="553" t="str">
        <f>IF(B62&lt;&gt;"",IF(AND(B62&gt;=_TM1,B62&lt;=_TM2,OR([4]TH!L62="1111",[4]TH!M62="1111")),[4]TH!D62,""),"")</f>
        <v/>
      </c>
      <c r="B62" s="568">
        <f t="shared" si="4"/>
        <v>3</v>
      </c>
      <c r="C62" s="732">
        <f t="shared" si="5"/>
        <v>42825</v>
      </c>
      <c r="D62" s="732" t="s">
        <v>527</v>
      </c>
      <c r="E62" s="733">
        <v>42825</v>
      </c>
      <c r="F62" s="734" t="s">
        <v>961</v>
      </c>
      <c r="G62" s="735" t="s">
        <v>962</v>
      </c>
      <c r="H62" s="736"/>
      <c r="I62" s="737"/>
      <c r="J62" s="737"/>
      <c r="K62" s="738">
        <f>G53*$G62</f>
        <v>477000</v>
      </c>
      <c r="L62" s="742" t="s">
        <v>239</v>
      </c>
      <c r="M62" s="742" t="s">
        <v>335</v>
      </c>
      <c r="N62" s="740" t="str">
        <f>IF(AND('[4]331-CT'!$E$7=[4]TH!H62,OR(L62="331",M62="331")),"331",IF(AND(OR(L62="131",M62="131"),H62='[4]131-CT'!$E$7),"131",""))</f>
        <v/>
      </c>
      <c r="O62" s="740" t="str">
        <f>IF(AND($B62&gt;='[4]111'!$N$11,$B62&lt;='[4]111'!$O$11,OR($L62=$O$7,$M62=$O$7)),"x","")</f>
        <v/>
      </c>
      <c r="P62" s="740" t="str">
        <f>IF(AND($L62=$O$7,$B62&lt;'[4]111'!$N$11),"x","")</f>
        <v/>
      </c>
      <c r="Q62" s="740" t="str">
        <f>IF(AND($M62=$O$7,$B62&lt;'[4]111'!$N$11),"x","")</f>
        <v/>
      </c>
      <c r="R62" s="740" t="str">
        <f>IF(ISERROR(FIND('[4]112'!$M$9,G62,1)),"",IF((AND(FIND('[4]112'!$M$9,G62,1)&gt;=1,$B62&gt;='[4]112'!$N$8,$B62&lt;='[4]112'!$O$8,OR($L62='[4]112'!$I$6,$M62='[4]112'!$I$6))),"x",""))</f>
        <v/>
      </c>
      <c r="S62" s="740" t="str">
        <f>IF(ISERROR(FIND('[4]112'!$M$9,G62,1)),"",IF((AND(LEFT(G62,2)=LEFT('[4]112'!$M$9,2),B62&lt;'[4]112'!$N$8,$L62='[4]112'!$I$6)),"x",""))</f>
        <v/>
      </c>
      <c r="T62" s="740" t="str">
        <f>IF(ISERROR(FIND('[4]112'!$M$9,G62,1)),"",IF((AND(RIGHT(G62,2)=RIGHT('[4]112'!$M$9,2),B62&lt;'[4]112'!$N$8,$M62='[4]112'!$I$6)),"x",""))</f>
        <v/>
      </c>
      <c r="U62" s="740" t="str">
        <f>IF(AND(B62&gt;='[4]IN-NX'!$P$3,B62&lt;='[4]IN-NX'!$Q$3,'[4]IN-NX'!$D$7=D62,OR(LEFT(L62,2)="15",AND(LEFT(M62,2)&lt;&gt;"15",LEFT(M62,2)&lt;&gt;"33"))),"x","")</f>
        <v/>
      </c>
      <c r="V62" s="740" t="str">
        <f>IF(AND(OR(LEFT([4]TH!L62,2)="15",LEFT([4]TH!M62,2)="15"),'[4]152-CT'!$J$8=[4]TH!F62),"x","")</f>
        <v/>
      </c>
      <c r="W62" s="740" t="str">
        <f>IF(AND(OR(LEFT([4]TH!L62,2)="15",LEFT([4]TH!M62,2)="15"),[4]TK!$E$7=[4]TH!F62),"x","")</f>
        <v/>
      </c>
      <c r="X62" s="740" t="str">
        <f>IF(OR([4]TH!L62=[4]TH!$X$7,M62=[4]TH!$X$7),"x","")</f>
        <v/>
      </c>
      <c r="Y62" s="740" t="str">
        <f>IF(AND(B62&lt;=[4]NKC!$N$8,B62&gt;=[4]NKC!$M$8),"x","")</f>
        <v>x</v>
      </c>
      <c r="Z62" s="584"/>
      <c r="AA62" s="573"/>
      <c r="AD62" s="573"/>
    </row>
    <row r="63" spans="1:30" s="539" customFormat="1" ht="15.75" customHeight="1">
      <c r="A63" s="553" t="str">
        <f>IF(B63&lt;&gt;"",IF(AND(B63&gt;=_TM1,B63&lt;=_TM2,OR([4]TH!L63="1111",[4]TH!M63="1111")),[4]TH!D63,""),"")</f>
        <v/>
      </c>
      <c r="B63" s="568">
        <f t="shared" si="4"/>
        <v>3</v>
      </c>
      <c r="C63" s="732">
        <f t="shared" si="5"/>
        <v>42825</v>
      </c>
      <c r="D63" s="732" t="s">
        <v>527</v>
      </c>
      <c r="E63" s="733">
        <v>42825</v>
      </c>
      <c r="F63" s="734" t="s">
        <v>963</v>
      </c>
      <c r="G63" s="735"/>
      <c r="H63" s="736"/>
      <c r="I63" s="737"/>
      <c r="J63" s="737"/>
      <c r="K63" s="738">
        <f>G54*$G62</f>
        <v>236220</v>
      </c>
      <c r="L63" s="739" t="s">
        <v>158</v>
      </c>
      <c r="M63" s="742" t="s">
        <v>335</v>
      </c>
      <c r="N63" s="740" t="str">
        <f>IF(AND('[4]331-CT'!$E$7=[4]TH!H63,OR(L63="331",M63="331")),"331",IF(AND(OR(L63="131",M63="131"),H63='[4]131-CT'!$E$7),"131",""))</f>
        <v/>
      </c>
      <c r="O63" s="740" t="str">
        <f>IF(AND($B63&gt;='[4]111'!$N$11,$B63&lt;='[4]111'!$O$11,OR($L63=$O$7,$M63=$O$7)),"x","")</f>
        <v/>
      </c>
      <c r="P63" s="740" t="str">
        <f>IF(AND($L63=$O$7,$B63&lt;'[4]111'!$N$11),"x","")</f>
        <v/>
      </c>
      <c r="Q63" s="740" t="str">
        <f>IF(AND($M63=$O$7,$B63&lt;'[4]111'!$N$11),"x","")</f>
        <v/>
      </c>
      <c r="R63" s="740" t="str">
        <f>IF(ISERROR(FIND('[4]112'!$M$9,G63,1)),"",IF((AND(FIND('[4]112'!$M$9,G63,1)&gt;=1,$B63&gt;='[4]112'!$N$8,$B63&lt;='[4]112'!$O$8,OR($L63='[4]112'!$I$6,$M63='[4]112'!$I$6))),"x",""))</f>
        <v/>
      </c>
      <c r="S63" s="740" t="str">
        <f>IF(ISERROR(FIND('[4]112'!$M$9,G63,1)),"",IF((AND(LEFT(G63,2)=LEFT('[4]112'!$M$9,2),B63&lt;'[4]112'!$N$8,$L63='[4]112'!$I$6)),"x",""))</f>
        <v/>
      </c>
      <c r="T63" s="740" t="str">
        <f>IF(ISERROR(FIND('[4]112'!$M$9,G63,1)),"",IF((AND(RIGHT(G63,2)=RIGHT('[4]112'!$M$9,2),B63&lt;'[4]112'!$N$8,$M63='[4]112'!$I$6)),"x",""))</f>
        <v/>
      </c>
      <c r="U63" s="740" t="str">
        <f>IF(AND(B63&gt;='[4]IN-NX'!$P$3,B63&lt;='[4]IN-NX'!$Q$3,'[4]IN-NX'!$D$7=D63,OR(LEFT(L63,2)="15",AND(LEFT(M63,2)&lt;&gt;"15",LEFT(M63,2)&lt;&gt;"33"))),"x","")</f>
        <v/>
      </c>
      <c r="V63" s="740" t="str">
        <f>IF(AND(OR(LEFT([4]TH!L63,2)="15",LEFT([4]TH!M63,2)="15"),'[4]152-CT'!$J$8=[4]TH!F63),"x","")</f>
        <v/>
      </c>
      <c r="W63" s="740" t="str">
        <f>IF(AND(OR(LEFT([4]TH!L63,2)="15",LEFT([4]TH!M63,2)="15"),[4]TK!$E$7=[4]TH!F63),"x","")</f>
        <v/>
      </c>
      <c r="X63" s="740" t="str">
        <f>IF(OR([4]TH!L63=[4]TH!$X$7,M63=[4]TH!$X$7),"x","")</f>
        <v/>
      </c>
      <c r="Y63" s="740" t="str">
        <f>IF(AND(B63&lt;=[4]NKC!$N$8,B63&gt;=[4]NKC!$M$8),"x","")</f>
        <v>x</v>
      </c>
      <c r="Z63" s="584"/>
      <c r="AA63" s="573"/>
      <c r="AD63" s="573"/>
    </row>
    <row r="64" spans="1:30" s="539" customFormat="1" ht="15.75" customHeight="1">
      <c r="A64" s="553" t="str">
        <f>IF(B64&lt;&gt;"",IF(AND(B64&gt;=_TM1,B64&lt;=_TM2,OR([4]TH!L64="1111",[4]TH!M64="1111")),[4]TH!D64,""),"")</f>
        <v/>
      </c>
      <c r="B64" s="568">
        <f t="shared" si="4"/>
        <v>3</v>
      </c>
      <c r="C64" s="732">
        <f t="shared" si="5"/>
        <v>42825</v>
      </c>
      <c r="D64" s="741" t="s">
        <v>527</v>
      </c>
      <c r="E64" s="733">
        <v>42825</v>
      </c>
      <c r="F64" s="734" t="s">
        <v>964</v>
      </c>
      <c r="G64" s="735" t="s">
        <v>965</v>
      </c>
      <c r="H64" s="506"/>
      <c r="I64" s="737"/>
      <c r="J64" s="737"/>
      <c r="K64" s="738">
        <f>G53*$G64</f>
        <v>159000</v>
      </c>
      <c r="L64" s="742" t="s">
        <v>240</v>
      </c>
      <c r="M64" s="742" t="s">
        <v>339</v>
      </c>
      <c r="N64" s="740" t="str">
        <f>IF(AND('[4]331-CT'!$E$7=[4]TH!H64,OR(L64="331",M64="331")),"331",IF(AND(OR(L64="131",M64="131"),H64='[4]131-CT'!$E$7),"131",""))</f>
        <v/>
      </c>
      <c r="O64" s="740" t="str">
        <f>IF(AND($B64&gt;='[4]111'!$N$11,$B64&lt;='[4]111'!$O$11,OR($L64=$O$7,$M64=$O$7)),"x","")</f>
        <v/>
      </c>
      <c r="P64" s="740" t="str">
        <f>IF(AND($L64=$O$7,$B64&lt;'[4]111'!$N$11),"x","")</f>
        <v/>
      </c>
      <c r="Q64" s="740" t="str">
        <f>IF(AND($M64=$O$7,$B64&lt;'[4]111'!$N$11),"x","")</f>
        <v/>
      </c>
      <c r="R64" s="740" t="str">
        <f>IF(ISERROR(FIND('[4]112'!$M$9,G64,1)),"",IF((AND(FIND('[4]112'!$M$9,G64,1)&gt;=1,$B64&gt;='[4]112'!$N$8,$B64&lt;='[4]112'!$O$8,OR($L64='[4]112'!$I$6,$M64='[4]112'!$I$6))),"x",""))</f>
        <v/>
      </c>
      <c r="S64" s="740" t="str">
        <f>IF(ISERROR(FIND('[4]112'!$M$9,G64,1)),"",IF((AND(LEFT(G64,2)=LEFT('[4]112'!$M$9,2),B64&lt;'[4]112'!$N$8,$L64='[4]112'!$I$6)),"x",""))</f>
        <v/>
      </c>
      <c r="T64" s="740" t="str">
        <f>IF(ISERROR(FIND('[4]112'!$M$9,G64,1)),"",IF((AND(RIGHT(G64,2)=RIGHT('[4]112'!$M$9,2),B64&lt;'[4]112'!$N$8,$M64='[4]112'!$I$6)),"x",""))</f>
        <v/>
      </c>
      <c r="U64" s="740" t="str">
        <f>IF(AND(B64&gt;='[4]IN-NX'!$P$3,B64&lt;='[4]IN-NX'!$Q$3,'[4]IN-NX'!$D$7=D64,OR(LEFT(L64,2)="15",AND(LEFT(M64,2)&lt;&gt;"15",LEFT(M64,2)&lt;&gt;"33"))),"x","")</f>
        <v/>
      </c>
      <c r="V64" s="740" t="str">
        <f>IF(AND(OR(LEFT([4]TH!L64,2)="15",LEFT([4]TH!M64,2)="15"),'[4]152-CT'!$J$8=[4]TH!F64),"x","")</f>
        <v/>
      </c>
      <c r="W64" s="740" t="str">
        <f>IF(AND(OR(LEFT([4]TH!L64,2)="15",LEFT([4]TH!M64,2)="15"),[4]TK!$E$7=[4]TH!F64),"x","")</f>
        <v/>
      </c>
      <c r="X64" s="740" t="str">
        <f>IF(OR([4]TH!L64=[4]TH!$X$7,M64=[4]TH!$X$7),"x","")</f>
        <v/>
      </c>
      <c r="Y64" s="740" t="str">
        <f>IF(AND(B64&lt;=[4]NKC!$N$8,B64&gt;=[4]NKC!$M$8),"x","")</f>
        <v>x</v>
      </c>
      <c r="Z64" s="584"/>
      <c r="AA64" s="573"/>
      <c r="AD64" s="573"/>
    </row>
    <row r="65" spans="1:30" s="539" customFormat="1" ht="15.75" customHeight="1">
      <c r="A65" s="553" t="str">
        <f>IF(B65&lt;&gt;"",IF(AND(B65&gt;=_TM1,B65&lt;=_TM2,OR([4]TH!L65="1111",[4]TH!M65="1111")),[4]TH!D65,""),"")</f>
        <v/>
      </c>
      <c r="B65" s="568">
        <f t="shared" si="4"/>
        <v>3</v>
      </c>
      <c r="C65" s="732">
        <f t="shared" si="5"/>
        <v>42825</v>
      </c>
      <c r="D65" s="732" t="s">
        <v>527</v>
      </c>
      <c r="E65" s="733">
        <v>42825</v>
      </c>
      <c r="F65" s="734" t="s">
        <v>966</v>
      </c>
      <c r="G65" s="735"/>
      <c r="H65" s="736"/>
      <c r="I65" s="737"/>
      <c r="J65" s="737"/>
      <c r="K65" s="738">
        <f>G54*$G64</f>
        <v>78740</v>
      </c>
      <c r="L65" s="742" t="s">
        <v>240</v>
      </c>
      <c r="M65" s="742" t="s">
        <v>339</v>
      </c>
      <c r="N65" s="740" t="str">
        <f>IF(AND('[4]331-CT'!$E$7=[4]TH!H65,OR(L65="331",M65="331")),"331",IF(AND(OR(L65="131",M65="131"),H65='[4]131-CT'!$E$7),"131",""))</f>
        <v/>
      </c>
      <c r="O65" s="740" t="str">
        <f>IF(AND($B65&gt;='[4]111'!$N$11,$B65&lt;='[4]111'!$O$11,OR($L65=$O$7,$M65=$O$7)),"x","")</f>
        <v/>
      </c>
      <c r="P65" s="740" t="str">
        <f>IF(AND($L65=$O$7,$B65&lt;'[4]111'!$N$11),"x","")</f>
        <v/>
      </c>
      <c r="Q65" s="740" t="str">
        <f>IF(AND($M65=$O$7,$B65&lt;'[4]111'!$N$11),"x","")</f>
        <v/>
      </c>
      <c r="R65" s="740" t="str">
        <f>IF(ISERROR(FIND('[4]112'!$M$9,G65,1)),"",IF((AND(FIND('[4]112'!$M$9,G65,1)&gt;=1,$B65&gt;='[4]112'!$N$8,$B65&lt;='[4]112'!$O$8,OR($L65='[4]112'!$I$6,$M65='[4]112'!$I$6))),"x",""))</f>
        <v/>
      </c>
      <c r="S65" s="740" t="str">
        <f>IF(ISERROR(FIND('[4]112'!$M$9,G65,1)),"",IF((AND(LEFT(G65,2)=LEFT('[4]112'!$M$9,2),B65&lt;'[4]112'!$N$8,$L65='[4]112'!$I$6)),"x",""))</f>
        <v/>
      </c>
      <c r="T65" s="740" t="str">
        <f>IF(ISERROR(FIND('[4]112'!$M$9,G65,1)),"",IF((AND(RIGHT(G65,2)=RIGHT('[4]112'!$M$9,2),B65&lt;'[4]112'!$N$8,$M65='[4]112'!$I$6)),"x",""))</f>
        <v/>
      </c>
      <c r="U65" s="740" t="str">
        <f>IF(AND(B65&gt;='[4]IN-NX'!$P$3,B65&lt;='[4]IN-NX'!$Q$3,'[4]IN-NX'!$D$7=D65,OR(LEFT(L65,2)="15",AND(LEFT(M65,2)&lt;&gt;"15",LEFT(M65,2)&lt;&gt;"33"))),"x","")</f>
        <v/>
      </c>
      <c r="V65" s="740" t="str">
        <f>IF(AND(OR(LEFT([4]TH!L65,2)="15",LEFT([4]TH!M65,2)="15"),'[4]152-CT'!$J$8=[4]TH!F65),"x","")</f>
        <v/>
      </c>
      <c r="W65" s="740" t="str">
        <f>IF(AND(OR(LEFT([4]TH!L65,2)="15",LEFT([4]TH!M65,2)="15"),[4]TK!$E$7=[4]TH!F65),"x","")</f>
        <v/>
      </c>
      <c r="X65" s="740" t="str">
        <f>IF(OR([4]TH!L65=[4]TH!$X$7,M65=[4]TH!$X$7),"x","")</f>
        <v/>
      </c>
      <c r="Y65" s="740" t="str">
        <f>IF(AND(B65&lt;=[4]NKC!$N$8,B65&gt;=[4]NKC!$M$8),"x","")</f>
        <v>x</v>
      </c>
      <c r="Z65" s="584"/>
      <c r="AA65" s="573"/>
      <c r="AD65" s="573"/>
    </row>
    <row r="66" spans="1:30" s="539" customFormat="1" ht="15.75" customHeight="1">
      <c r="A66" s="553" t="str">
        <f>IF(B66&lt;&gt;"",IF(AND(B66&gt;=_TM1,B66&lt;=_TM2,OR([4]TH!L66="1111",[4]TH!M66="1111")),[4]TH!D66,""),"")</f>
        <v/>
      </c>
      <c r="B66" s="568">
        <f t="shared" si="4"/>
        <v>3</v>
      </c>
      <c r="C66" s="732">
        <f t="shared" si="5"/>
        <v>42825</v>
      </c>
      <c r="D66" s="732" t="s">
        <v>527</v>
      </c>
      <c r="E66" s="733">
        <v>42825</v>
      </c>
      <c r="F66" s="734" t="s">
        <v>967</v>
      </c>
      <c r="G66" s="735" t="s">
        <v>965</v>
      </c>
      <c r="H66" s="736"/>
      <c r="I66" s="737"/>
      <c r="J66" s="737"/>
      <c r="K66" s="738">
        <f>K64</f>
        <v>159000</v>
      </c>
      <c r="L66" s="742" t="s">
        <v>239</v>
      </c>
      <c r="M66" s="742" t="s">
        <v>339</v>
      </c>
      <c r="N66" s="740" t="str">
        <f>IF(AND('[4]331-CT'!$E$7=[4]TH!H66,OR(L66="331",M66="331")),"331",IF(AND(OR(L66="131",M66="131"),H66='[4]131-CT'!$E$7),"131",""))</f>
        <v/>
      </c>
      <c r="O66" s="740" t="str">
        <f>IF(AND($B66&gt;='[4]111'!$N$11,$B66&lt;='[4]111'!$O$11,OR($L66=$O$7,$M66=$O$7)),"x","")</f>
        <v/>
      </c>
      <c r="P66" s="740" t="str">
        <f>IF(AND($L66=$O$7,$B66&lt;'[4]111'!$N$11),"x","")</f>
        <v/>
      </c>
      <c r="Q66" s="740" t="str">
        <f>IF(AND($M66=$O$7,$B66&lt;'[4]111'!$N$11),"x","")</f>
        <v/>
      </c>
      <c r="R66" s="740" t="str">
        <f>IF(ISERROR(FIND('[4]112'!$M$9,G66,1)),"",IF((AND(FIND('[4]112'!$M$9,G66,1)&gt;=1,$B66&gt;='[4]112'!$N$8,$B66&lt;='[4]112'!$O$8,OR($L66='[4]112'!$I$6,$M66='[4]112'!$I$6))),"x",""))</f>
        <v/>
      </c>
      <c r="S66" s="740" t="str">
        <f>IF(ISERROR(FIND('[4]112'!$M$9,G66,1)),"",IF((AND(LEFT(G66,2)=LEFT('[4]112'!$M$9,2),B66&lt;'[4]112'!$N$8,$L66='[4]112'!$I$6)),"x",""))</f>
        <v/>
      </c>
      <c r="T66" s="740" t="str">
        <f>IF(ISERROR(FIND('[4]112'!$M$9,G66,1)),"",IF((AND(RIGHT(G66,2)=RIGHT('[4]112'!$M$9,2),B66&lt;'[4]112'!$N$8,$M66='[4]112'!$I$6)),"x",""))</f>
        <v/>
      </c>
      <c r="U66" s="740" t="str">
        <f>IF(AND(B66&gt;='[4]IN-NX'!$P$3,B66&lt;='[4]IN-NX'!$Q$3,'[4]IN-NX'!$D$7=D66,OR(LEFT(L66,2)="15",AND(LEFT(M66,2)&lt;&gt;"15",LEFT(M66,2)&lt;&gt;"33"))),"x","")</f>
        <v/>
      </c>
      <c r="V66" s="740" t="str">
        <f>IF(AND(OR(LEFT([4]TH!L66,2)="15",LEFT([4]TH!M66,2)="15"),'[4]152-CT'!$J$8=[4]TH!F66),"x","")</f>
        <v/>
      </c>
      <c r="W66" s="740" t="str">
        <f>IF(AND(OR(LEFT([4]TH!L66,2)="15",LEFT([4]TH!M66,2)="15"),[4]TK!$E$7=[4]TH!F66),"x","")</f>
        <v/>
      </c>
      <c r="X66" s="740" t="str">
        <f>IF(OR([4]TH!L66=[4]TH!$X$7,M66=[4]TH!$X$7),"x","")</f>
        <v/>
      </c>
      <c r="Y66" s="740" t="str">
        <f>IF(AND(B66&lt;=[4]NKC!$N$8,B66&gt;=[4]NKC!$M$8),"x","")</f>
        <v>x</v>
      </c>
      <c r="Z66" s="584"/>
      <c r="AA66" s="573"/>
      <c r="AD66" s="573"/>
    </row>
    <row r="67" spans="1:30" s="539" customFormat="1" ht="15.75" customHeight="1">
      <c r="A67" s="553" t="str">
        <f>IF(B67&lt;&gt;"",IF(AND(B67&gt;=_TM1,B67&lt;=_TM2,OR([4]TH!L67="1111",[4]TH!M67="1111")),[4]TH!D67,""),"")</f>
        <v/>
      </c>
      <c r="B67" s="568">
        <f t="shared" si="4"/>
        <v>3</v>
      </c>
      <c r="C67" s="732">
        <f t="shared" si="5"/>
        <v>42825</v>
      </c>
      <c r="D67" s="741" t="s">
        <v>527</v>
      </c>
      <c r="E67" s="733">
        <v>42825</v>
      </c>
      <c r="F67" s="734" t="s">
        <v>968</v>
      </c>
      <c r="G67" s="735"/>
      <c r="H67" s="506"/>
      <c r="I67" s="737"/>
      <c r="J67" s="737"/>
      <c r="K67" s="738">
        <f>K65</f>
        <v>78740</v>
      </c>
      <c r="L67" s="739" t="s">
        <v>158</v>
      </c>
      <c r="M67" s="742" t="s">
        <v>339</v>
      </c>
      <c r="N67" s="740" t="str">
        <f>IF(AND('[4]331-CT'!$E$7=[4]TH!H67,OR(L67="331",M67="331")),"331",IF(AND(OR(L67="131",M67="131"),H67='[4]131-CT'!$E$7),"131",""))</f>
        <v/>
      </c>
      <c r="O67" s="740" t="str">
        <f>IF(AND($B67&gt;='[4]111'!$N$11,$B67&lt;='[4]111'!$O$11,OR($L67=$O$7,$M67=$O$7)),"x","")</f>
        <v/>
      </c>
      <c r="P67" s="740" t="str">
        <f>IF(AND($L67=$O$7,$B67&lt;'[4]111'!$N$11),"x","")</f>
        <v/>
      </c>
      <c r="Q67" s="740" t="str">
        <f>IF(AND($M67=$O$7,$B67&lt;'[4]111'!$N$11),"x","")</f>
        <v/>
      </c>
      <c r="R67" s="740" t="str">
        <f>IF(ISERROR(FIND('[4]112'!$M$9,G67,1)),"",IF((AND(FIND('[4]112'!$M$9,G67,1)&gt;=1,$B67&gt;='[4]112'!$N$8,$B67&lt;='[4]112'!$O$8,OR($L67='[4]112'!$I$6,$M67='[4]112'!$I$6))),"x",""))</f>
        <v/>
      </c>
      <c r="S67" s="740" t="str">
        <f>IF(ISERROR(FIND('[4]112'!$M$9,G67,1)),"",IF((AND(LEFT(G67,2)=LEFT('[4]112'!$M$9,2),B67&lt;'[4]112'!$N$8,$L67='[4]112'!$I$6)),"x",""))</f>
        <v/>
      </c>
      <c r="T67" s="740" t="str">
        <f>IF(ISERROR(FIND('[4]112'!$M$9,G67,1)),"",IF((AND(RIGHT(G67,2)=RIGHT('[4]112'!$M$9,2),B67&lt;'[4]112'!$N$8,$M67='[4]112'!$I$6)),"x",""))</f>
        <v/>
      </c>
      <c r="U67" s="740" t="str">
        <f>IF(AND(B67&gt;='[4]IN-NX'!$P$3,B67&lt;='[4]IN-NX'!$Q$3,'[4]IN-NX'!$D$7=D67,OR(LEFT(L67,2)="15",AND(LEFT(M67,2)&lt;&gt;"15",LEFT(M67,2)&lt;&gt;"33"))),"x","")</f>
        <v/>
      </c>
      <c r="V67" s="740" t="str">
        <f>IF(AND(OR(LEFT([4]TH!L67,2)="15",LEFT([4]TH!M67,2)="15"),'[4]152-CT'!$J$8=[4]TH!F67),"x","")</f>
        <v/>
      </c>
      <c r="W67" s="740" t="str">
        <f>IF(AND(OR(LEFT([4]TH!L67,2)="15",LEFT([4]TH!M67,2)="15"),[4]TK!$E$7=[4]TH!F67),"x","")</f>
        <v/>
      </c>
      <c r="X67" s="740" t="str">
        <f>IF(OR([4]TH!L67=[4]TH!$X$7,M67=[4]TH!$X$7),"x","")</f>
        <v/>
      </c>
      <c r="Y67" s="740" t="str">
        <f>IF(AND(B67&lt;=[4]NKC!$N$8,B67&gt;=[4]NKC!$M$8),"x","")</f>
        <v>x</v>
      </c>
      <c r="Z67" s="584"/>
      <c r="AA67" s="573"/>
      <c r="AD67" s="573"/>
    </row>
    <row r="68" spans="1:30" s="539" customFormat="1" ht="15.75" customHeight="1">
      <c r="A68" s="567" t="str">
        <f>IF(B68&lt;&gt;"",IF(AND(B68&gt;=_TM1,B68&lt;=_TM2,OR(TH!L68="1111",TH!M68="1111")),TH!D68,""),"")</f>
        <v/>
      </c>
      <c r="B68" s="568">
        <f t="shared" ref="B68:B105" si="6">IF(C68&lt;&gt;"",MONTH(C68),"")</f>
        <v>1</v>
      </c>
      <c r="C68" s="349">
        <f>E68</f>
        <v>42739</v>
      </c>
      <c r="D68" s="349" t="s">
        <v>507</v>
      </c>
      <c r="E68" s="349">
        <v>42739</v>
      </c>
      <c r="F68" s="279" t="s">
        <v>510</v>
      </c>
      <c r="G68" s="348" t="s">
        <v>316</v>
      </c>
      <c r="H68" s="507" t="s">
        <v>511</v>
      </c>
      <c r="I68" s="340"/>
      <c r="J68" s="340"/>
      <c r="K68" s="569">
        <v>3280000</v>
      </c>
      <c r="L68" s="570" t="s">
        <v>24</v>
      </c>
      <c r="M68" s="570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/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IF(AND('341-CT'!$E$9=H68,OR(LEFT(L68,3)=$X$7,LEFT(M68,3)=$X$7)),"x","")</f>
        <v/>
      </c>
      <c r="Y68" s="561" t="str">
        <f>IF(OR(TH!L68=TH!$Y$7,M68=TH!$Y$7),"x","")</f>
        <v/>
      </c>
      <c r="Z68" s="561" t="str">
        <f>IF(AND(B68&lt;=NKC!$N$8,B68&gt;=NKC!$M$8),"x","")</f>
        <v>x</v>
      </c>
      <c r="AA68" s="572"/>
      <c r="AB68" s="573"/>
    </row>
    <row r="69" spans="1:30" s="539" customFormat="1" ht="15.75" customHeight="1">
      <c r="A69" s="567" t="str">
        <f>IF(B69&lt;&gt;"",IF(AND(B69&gt;=_TM1,B69&lt;=_TM2,OR(TH!L69="1111",TH!M69="1111")),TH!D69,""),"")</f>
        <v/>
      </c>
      <c r="B69" s="568">
        <f t="shared" si="6"/>
        <v>1</v>
      </c>
      <c r="C69" s="349">
        <f t="shared" ref="C69:C80" si="7">E69</f>
        <v>42740</v>
      </c>
      <c r="D69" s="349" t="s">
        <v>507</v>
      </c>
      <c r="E69" s="349">
        <v>42740</v>
      </c>
      <c r="F69" s="279" t="s">
        <v>508</v>
      </c>
      <c r="G69" s="348" t="s">
        <v>316</v>
      </c>
      <c r="H69" s="506" t="s">
        <v>313</v>
      </c>
      <c r="I69" s="340"/>
      <c r="J69" s="340"/>
      <c r="K69" s="569">
        <v>40277600</v>
      </c>
      <c r="L69" s="570" t="s">
        <v>24</v>
      </c>
      <c r="M69" s="570" t="s">
        <v>238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2"/>
      <c r="AB69" s="573"/>
    </row>
    <row r="70" spans="1:30" s="539" customFormat="1" ht="15.75" customHeight="1">
      <c r="A70" s="567" t="str">
        <f>IF(B70&lt;&gt;"",IF(AND(B70&gt;=_TM1,B70&lt;=_TM2,OR(TH!L70="1111",TH!M70="1111")),TH!D70,""),"")</f>
        <v/>
      </c>
      <c r="B70" s="568">
        <f t="shared" si="6"/>
        <v>1</v>
      </c>
      <c r="C70" s="349">
        <f t="shared" si="7"/>
        <v>42741</v>
      </c>
      <c r="D70" s="349" t="s">
        <v>507</v>
      </c>
      <c r="E70" s="574">
        <v>42741</v>
      </c>
      <c r="F70" s="279" t="s">
        <v>508</v>
      </c>
      <c r="G70" s="348" t="s">
        <v>316</v>
      </c>
      <c r="H70" s="507" t="s">
        <v>305</v>
      </c>
      <c r="I70" s="340"/>
      <c r="J70" s="340"/>
      <c r="K70" s="569">
        <v>287127500</v>
      </c>
      <c r="L70" s="570" t="s">
        <v>24</v>
      </c>
      <c r="M70" s="570" t="s">
        <v>238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2"/>
      <c r="AB70" s="573"/>
    </row>
    <row r="71" spans="1:30" s="539" customFormat="1" ht="15.75" customHeight="1">
      <c r="A71" s="567" t="str">
        <f>IF(B71&lt;&gt;"",IF(AND(B71&gt;=_TM1,B71&lt;=_TM2,OR(TH!L71="1111",TH!M71="1111")),TH!D71,""),"")</f>
        <v/>
      </c>
      <c r="B71" s="568">
        <f t="shared" si="6"/>
        <v>1</v>
      </c>
      <c r="C71" s="349">
        <f t="shared" si="7"/>
        <v>42744</v>
      </c>
      <c r="D71" s="349" t="s">
        <v>507</v>
      </c>
      <c r="E71" s="574">
        <v>42744</v>
      </c>
      <c r="F71" s="279" t="s">
        <v>508</v>
      </c>
      <c r="G71" s="348" t="s">
        <v>316</v>
      </c>
      <c r="H71" s="506" t="s">
        <v>312</v>
      </c>
      <c r="I71" s="340"/>
      <c r="J71" s="340"/>
      <c r="K71" s="569">
        <v>165159143</v>
      </c>
      <c r="L71" s="570" t="s">
        <v>24</v>
      </c>
      <c r="M71" s="570" t="s">
        <v>238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/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2"/>
      <c r="AB71" s="573"/>
    </row>
    <row r="72" spans="1:30" s="539" customFormat="1" ht="15.75" customHeight="1">
      <c r="A72" s="567" t="str">
        <f>IF(B72&lt;&gt;"",IF(AND(B72&gt;=_TM1,B72&lt;=_TM2,OR(TH!L72="1111",TH!M72="1111")),TH!D72,""),"")</f>
        <v/>
      </c>
      <c r="B72" s="568">
        <f t="shared" si="6"/>
        <v>1</v>
      </c>
      <c r="C72" s="349">
        <f t="shared" si="7"/>
        <v>42746</v>
      </c>
      <c r="D72" s="349" t="s">
        <v>507</v>
      </c>
      <c r="E72" s="574">
        <v>42746</v>
      </c>
      <c r="F72" s="279" t="s">
        <v>508</v>
      </c>
      <c r="G72" s="348" t="s">
        <v>316</v>
      </c>
      <c r="H72" s="507" t="s">
        <v>299</v>
      </c>
      <c r="I72" s="340"/>
      <c r="J72" s="340"/>
      <c r="K72" s="569">
        <v>1829300</v>
      </c>
      <c r="L72" s="570" t="s">
        <v>24</v>
      </c>
      <c r="M72" s="570" t="s">
        <v>238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2"/>
      <c r="AB72" s="573"/>
    </row>
    <row r="73" spans="1:30" s="539" customFormat="1" ht="15.75" customHeight="1">
      <c r="A73" s="567" t="str">
        <f>IF(B73&lt;&gt;"",IF(AND(B73&gt;=_TM1,B73&lt;=_TM2,OR(TH!L73="1111",TH!M73="1111")),TH!D73,""),"")</f>
        <v/>
      </c>
      <c r="B73" s="568">
        <f t="shared" si="6"/>
        <v>1</v>
      </c>
      <c r="C73" s="349">
        <f t="shared" si="7"/>
        <v>42747</v>
      </c>
      <c r="D73" s="349" t="s">
        <v>507</v>
      </c>
      <c r="E73" s="574">
        <v>42747</v>
      </c>
      <c r="F73" s="279" t="s">
        <v>510</v>
      </c>
      <c r="G73" s="348" t="s">
        <v>316</v>
      </c>
      <c r="H73" s="507" t="s">
        <v>511</v>
      </c>
      <c r="I73" s="340"/>
      <c r="J73" s="340"/>
      <c r="K73" s="569">
        <v>11700000</v>
      </c>
      <c r="L73" s="570" t="s">
        <v>24</v>
      </c>
      <c r="M73" s="570" t="s">
        <v>45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/>
      </c>
      <c r="Q73" s="561" t="str">
        <f>IF(AND($M73=$O$7,$B73&lt;'111'!$N$11),"x","")</f>
        <v>x</v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2"/>
      <c r="AB73" s="573"/>
    </row>
    <row r="74" spans="1:30" s="539" customFormat="1" ht="15.75" customHeight="1">
      <c r="A74" s="567" t="str">
        <f>IF(B74&lt;&gt;"",IF(AND(B74&gt;=_TM1,B74&lt;=_TM2,OR(TH!L74="1111",TH!M74="1111")),TH!D74,""),"")</f>
        <v/>
      </c>
      <c r="B74" s="568">
        <f t="shared" si="6"/>
        <v>1</v>
      </c>
      <c r="C74" s="349">
        <f t="shared" si="7"/>
        <v>42748</v>
      </c>
      <c r="D74" s="349" t="s">
        <v>507</v>
      </c>
      <c r="E74" s="574">
        <v>42748</v>
      </c>
      <c r="F74" s="279" t="s">
        <v>508</v>
      </c>
      <c r="G74" s="348" t="s">
        <v>316</v>
      </c>
      <c r="H74" s="507" t="s">
        <v>440</v>
      </c>
      <c r="I74" s="340"/>
      <c r="J74" s="340"/>
      <c r="K74" s="569">
        <v>16685900</v>
      </c>
      <c r="L74" s="570" t="s">
        <v>24</v>
      </c>
      <c r="M74" s="570" t="s">
        <v>238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2"/>
      <c r="AB74" s="573"/>
    </row>
    <row r="75" spans="1:30" s="539" customFormat="1" ht="15.75" customHeight="1">
      <c r="A75" s="567" t="str">
        <f>IF(B75&lt;&gt;"",IF(AND(B75&gt;=_TM1,B75&lt;=_TM2,OR(TH!L75="1111",TH!M75="1111")),TH!D75,""),"")</f>
        <v/>
      </c>
      <c r="B75" s="568">
        <f t="shared" si="6"/>
        <v>1</v>
      </c>
      <c r="C75" s="349">
        <f t="shared" si="7"/>
        <v>42748</v>
      </c>
      <c r="D75" s="349" t="s">
        <v>507</v>
      </c>
      <c r="E75" s="574">
        <v>42748</v>
      </c>
      <c r="F75" s="279" t="s">
        <v>508</v>
      </c>
      <c r="G75" s="348" t="s">
        <v>316</v>
      </c>
      <c r="H75" s="507" t="s">
        <v>420</v>
      </c>
      <c r="I75" s="340"/>
      <c r="J75" s="340"/>
      <c r="K75" s="569">
        <v>11827200</v>
      </c>
      <c r="L75" s="570" t="s">
        <v>24</v>
      </c>
      <c r="M75" s="570" t="s">
        <v>238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/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2"/>
    </row>
    <row r="76" spans="1:30" s="539" customFormat="1" ht="15.75" customHeight="1">
      <c r="A76" s="567" t="str">
        <f>IF(B76&lt;&gt;"",IF(AND(B76&gt;=_TM1,B76&lt;=_TM2,OR(TH!L76="1111",TH!M76="1111")),TH!D76,""),"")</f>
        <v/>
      </c>
      <c r="B76" s="568">
        <f t="shared" si="6"/>
        <v>1</v>
      </c>
      <c r="C76" s="349">
        <f t="shared" si="7"/>
        <v>42754</v>
      </c>
      <c r="D76" s="349" t="s">
        <v>507</v>
      </c>
      <c r="E76" s="349">
        <v>42754</v>
      </c>
      <c r="F76" s="279" t="s">
        <v>510</v>
      </c>
      <c r="G76" s="348" t="s">
        <v>316</v>
      </c>
      <c r="H76" s="507" t="s">
        <v>511</v>
      </c>
      <c r="I76" s="340"/>
      <c r="J76" s="340"/>
      <c r="K76" s="569">
        <v>1200000</v>
      </c>
      <c r="L76" s="570" t="s">
        <v>24</v>
      </c>
      <c r="M76" s="570" t="s">
        <v>45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/>
      </c>
      <c r="Q76" s="561" t="str">
        <f>IF(AND($M76=$O$7,$B76&lt;'111'!$N$11),"x","")</f>
        <v>x</v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2"/>
      <c r="AB76" s="573"/>
    </row>
    <row r="77" spans="1:30" s="539" customFormat="1" ht="15.75" customHeight="1">
      <c r="A77" s="567" t="str">
        <f>IF(B77&lt;&gt;"",IF(AND(B77&gt;=_TM1,B77&lt;=_TM2,OR(TH!L77="1111",TH!M77="1111")),TH!D77,""),"")</f>
        <v/>
      </c>
      <c r="B77" s="568">
        <f t="shared" si="6"/>
        <v>1</v>
      </c>
      <c r="C77" s="349">
        <f t="shared" si="7"/>
        <v>42754</v>
      </c>
      <c r="D77" s="349" t="s">
        <v>507</v>
      </c>
      <c r="E77" s="349">
        <v>42754</v>
      </c>
      <c r="F77" s="279" t="s">
        <v>510</v>
      </c>
      <c r="G77" s="348" t="s">
        <v>316</v>
      </c>
      <c r="H77" s="507" t="s">
        <v>511</v>
      </c>
      <c r="I77" s="340"/>
      <c r="J77" s="340"/>
      <c r="K77" s="569">
        <v>1917000000</v>
      </c>
      <c r="L77" s="570" t="s">
        <v>24</v>
      </c>
      <c r="M77" s="570" t="s">
        <v>45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/>
      </c>
      <c r="Q77" s="561" t="str">
        <f>IF(AND($M77=$O$7,$B77&lt;'111'!$N$11),"x","")</f>
        <v>x</v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2"/>
      <c r="AB77" s="573"/>
    </row>
    <row r="78" spans="1:30" s="539" customFormat="1" ht="15.75" customHeight="1">
      <c r="A78" s="567" t="str">
        <f>IF(B78&lt;&gt;"",IF(AND(B78&gt;=_TM1,B78&lt;=_TM2,OR(TH!L78="1111",TH!M78="1111")),TH!D78,""),"")</f>
        <v/>
      </c>
      <c r="B78" s="568">
        <f t="shared" si="6"/>
        <v>1</v>
      </c>
      <c r="C78" s="349">
        <f t="shared" si="7"/>
        <v>42758</v>
      </c>
      <c r="D78" s="349" t="s">
        <v>507</v>
      </c>
      <c r="E78" s="349">
        <v>42758</v>
      </c>
      <c r="F78" s="279" t="s">
        <v>508</v>
      </c>
      <c r="G78" s="348" t="s">
        <v>316</v>
      </c>
      <c r="H78" s="506" t="s">
        <v>317</v>
      </c>
      <c r="I78" s="340"/>
      <c r="J78" s="340"/>
      <c r="K78" s="569">
        <v>8580000</v>
      </c>
      <c r="L78" s="570" t="s">
        <v>24</v>
      </c>
      <c r="M78" s="570" t="s">
        <v>238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2"/>
      <c r="AB78" s="573"/>
    </row>
    <row r="79" spans="1:30" s="539" customFormat="1" ht="15.75" customHeight="1">
      <c r="A79" s="567" t="str">
        <f>IF(B79&lt;&gt;"",IF(AND(B79&gt;=_TM1,B79&lt;=_TM2,OR(TH!L79="1111",TH!M79="1111")),TH!D79,""),"")</f>
        <v/>
      </c>
      <c r="B79" s="568">
        <f t="shared" si="6"/>
        <v>1</v>
      </c>
      <c r="C79" s="349">
        <f t="shared" si="7"/>
        <v>42760</v>
      </c>
      <c r="D79" s="349" t="s">
        <v>507</v>
      </c>
      <c r="E79" s="349">
        <v>42760</v>
      </c>
      <c r="F79" s="279" t="s">
        <v>509</v>
      </c>
      <c r="G79" s="348" t="s">
        <v>316</v>
      </c>
      <c r="H79" s="507"/>
      <c r="I79" s="340"/>
      <c r="J79" s="340"/>
      <c r="K79" s="569">
        <v>1424</v>
      </c>
      <c r="L79" s="570" t="s">
        <v>24</v>
      </c>
      <c r="M79" s="570" t="s">
        <v>38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2"/>
      <c r="AB79" s="573"/>
    </row>
    <row r="80" spans="1:30" s="539" customFormat="1" ht="15.75" customHeight="1">
      <c r="A80" s="567" t="str">
        <f>IF(B80&lt;&gt;"",IF(AND(B80&gt;=_TM1,B80&lt;=_TM2,OR(TH!L80="1111",TH!M80="1111")),TH!D80,""),"")</f>
        <v/>
      </c>
      <c r="B80" s="568">
        <f t="shared" si="6"/>
        <v>1</v>
      </c>
      <c r="C80" s="349">
        <f t="shared" si="7"/>
        <v>42739</v>
      </c>
      <c r="D80" s="349" t="s">
        <v>512</v>
      </c>
      <c r="E80" s="349">
        <v>42739</v>
      </c>
      <c r="F80" s="279" t="s">
        <v>513</v>
      </c>
      <c r="G80" s="348" t="s">
        <v>316</v>
      </c>
      <c r="H80" s="507"/>
      <c r="I80" s="340"/>
      <c r="J80" s="340"/>
      <c r="K80" s="569">
        <v>3273996</v>
      </c>
      <c r="L80" s="570" t="s">
        <v>336</v>
      </c>
      <c r="M80" s="570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2"/>
      <c r="AB80" s="573"/>
    </row>
    <row r="81" spans="1:28" s="539" customFormat="1" ht="15.75" customHeight="1">
      <c r="A81" s="567" t="str">
        <f>IF(B81&lt;&gt;"",IF(AND(B81&gt;=_TM1,B81&lt;=_TM2,OR(TH!L81="1111",TH!M81="1111")),TH!D81,""),"")</f>
        <v/>
      </c>
      <c r="B81" s="568">
        <f>IF(C81&lt;&gt;"",MONTH(C81),"")</f>
        <v>1</v>
      </c>
      <c r="C81" s="349">
        <f>E81</f>
        <v>42739</v>
      </c>
      <c r="D81" s="349" t="s">
        <v>512</v>
      </c>
      <c r="E81" s="349">
        <v>42739</v>
      </c>
      <c r="F81" s="278" t="s">
        <v>514</v>
      </c>
      <c r="G81" s="348" t="s">
        <v>316</v>
      </c>
      <c r="H81" s="507"/>
      <c r="I81" s="340"/>
      <c r="J81" s="340"/>
      <c r="K81" s="569">
        <v>10000</v>
      </c>
      <c r="L81" s="570" t="s">
        <v>81</v>
      </c>
      <c r="M81" s="570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2">
        <v>1</v>
      </c>
      <c r="AB81" s="573"/>
    </row>
    <row r="82" spans="1:28" s="539" customFormat="1" ht="15.75" customHeight="1">
      <c r="A82" s="567" t="str">
        <f>IF(B82&lt;&gt;"",IF(AND(B82&gt;=_TM1,B82&lt;=_TM2,OR(TH!L82="1111",TH!M82="1111")),TH!D82,""),"")</f>
        <v/>
      </c>
      <c r="B82" s="568">
        <f>IF(C82&lt;&gt;"",MONTH(C82),"")</f>
        <v>1</v>
      </c>
      <c r="C82" s="349">
        <f>E82</f>
        <v>42739</v>
      </c>
      <c r="D82" s="349" t="s">
        <v>512</v>
      </c>
      <c r="E82" s="349">
        <v>42739</v>
      </c>
      <c r="F82" s="278" t="s">
        <v>515</v>
      </c>
      <c r="G82" s="348" t="s">
        <v>316</v>
      </c>
      <c r="H82" s="507"/>
      <c r="I82" s="340"/>
      <c r="J82" s="340"/>
      <c r="K82" s="569">
        <v>1000</v>
      </c>
      <c r="L82" s="570" t="s">
        <v>9</v>
      </c>
      <c r="M82" s="570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2">
        <v>1</v>
      </c>
      <c r="AB82" s="573"/>
    </row>
    <row r="83" spans="1:28" s="539" customFormat="1" ht="15.75" customHeight="1">
      <c r="A83" s="567" t="str">
        <f>IF(B83&lt;&gt;"",IF(AND(B83&gt;=_TM1,B83&lt;=_TM2,OR(TH!L83="1111",TH!M83="1111")),TH!D83,""),"")</f>
        <v/>
      </c>
      <c r="B83" s="568">
        <f t="shared" si="6"/>
        <v>1</v>
      </c>
      <c r="C83" s="349">
        <f t="shared" ref="C83:C96" si="8">E83</f>
        <v>42739</v>
      </c>
      <c r="D83" s="349" t="s">
        <v>512</v>
      </c>
      <c r="E83" s="349">
        <v>42739</v>
      </c>
      <c r="F83" s="278" t="s">
        <v>514</v>
      </c>
      <c r="G83" s="348" t="s">
        <v>316</v>
      </c>
      <c r="H83" s="506"/>
      <c r="I83" s="340"/>
      <c r="J83" s="340"/>
      <c r="K83" s="569">
        <v>20000</v>
      </c>
      <c r="L83" s="570" t="s">
        <v>81</v>
      </c>
      <c r="M83" s="570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2">
        <v>1</v>
      </c>
      <c r="AB83" s="573"/>
    </row>
    <row r="84" spans="1:28" s="539" customFormat="1" ht="15.75" customHeight="1">
      <c r="A84" s="567" t="str">
        <f>IF(B84&lt;&gt;"",IF(AND(B84&gt;=_TM1,B84&lt;=_TM2,OR(TH!L84="1111",TH!M84="1111")),TH!D84,""),"")</f>
        <v/>
      </c>
      <c r="B84" s="568">
        <f t="shared" si="6"/>
        <v>1</v>
      </c>
      <c r="C84" s="349">
        <f t="shared" si="8"/>
        <v>42739</v>
      </c>
      <c r="D84" s="349" t="s">
        <v>512</v>
      </c>
      <c r="E84" s="349">
        <v>42739</v>
      </c>
      <c r="F84" s="278" t="s">
        <v>515</v>
      </c>
      <c r="G84" s="348" t="s">
        <v>316</v>
      </c>
      <c r="H84" s="506"/>
      <c r="I84" s="343"/>
      <c r="J84" s="340"/>
      <c r="K84" s="569">
        <v>2000</v>
      </c>
      <c r="L84" s="570" t="s">
        <v>9</v>
      </c>
      <c r="M84" s="570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2">
        <v>1</v>
      </c>
      <c r="AB84" s="573"/>
    </row>
    <row r="85" spans="1:28" s="539" customFormat="1" ht="15.75" customHeight="1">
      <c r="A85" s="567" t="str">
        <f>IF(B85&lt;&gt;"",IF(AND(B85&gt;=_TM1,B85&lt;=_TM2,OR(TH!L85="1111",TH!M85="1111")),TH!D85,""),"")</f>
        <v/>
      </c>
      <c r="B85" s="568">
        <f t="shared" si="6"/>
        <v>1</v>
      </c>
      <c r="C85" s="349">
        <f t="shared" si="8"/>
        <v>42740</v>
      </c>
      <c r="D85" s="349" t="s">
        <v>512</v>
      </c>
      <c r="E85" s="574">
        <v>42740</v>
      </c>
      <c r="F85" s="279" t="s">
        <v>516</v>
      </c>
      <c r="G85" s="348" t="s">
        <v>316</v>
      </c>
      <c r="H85" s="507"/>
      <c r="I85" s="340"/>
      <c r="J85" s="340"/>
      <c r="K85" s="569">
        <v>40200000</v>
      </c>
      <c r="L85" s="576" t="s">
        <v>45</v>
      </c>
      <c r="M85" s="570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>x</v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2"/>
      <c r="AB85" s="573"/>
    </row>
    <row r="86" spans="1:28" s="539" customFormat="1" ht="15.75" customHeight="1">
      <c r="A86" s="567" t="str">
        <f>IF(B86&lt;&gt;"",IF(AND(B86&gt;=_TM1,B86&lt;=_TM2,OR(TH!L86="1111",TH!M86="1111")),TH!D86,""),"")</f>
        <v/>
      </c>
      <c r="B86" s="568">
        <f t="shared" si="6"/>
        <v>1</v>
      </c>
      <c r="C86" s="349">
        <f t="shared" si="8"/>
        <v>42741</v>
      </c>
      <c r="D86" s="349" t="s">
        <v>512</v>
      </c>
      <c r="E86" s="574">
        <v>42741</v>
      </c>
      <c r="F86" s="279" t="s">
        <v>516</v>
      </c>
      <c r="G86" s="348" t="s">
        <v>316</v>
      </c>
      <c r="H86" s="507"/>
      <c r="I86" s="340"/>
      <c r="J86" s="340"/>
      <c r="K86" s="569">
        <v>287150000</v>
      </c>
      <c r="L86" s="576" t="s">
        <v>45</v>
      </c>
      <c r="M86" s="570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>x</v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2"/>
    </row>
    <row r="87" spans="1:28" s="539" customFormat="1" ht="15.75" customHeight="1">
      <c r="A87" s="567" t="str">
        <f>IF(B87&lt;&gt;"",IF(AND(B87&gt;=_TM1,B87&lt;=_TM2,OR(TH!L87="1111",TH!M87="1111")),TH!D87,""),"")</f>
        <v/>
      </c>
      <c r="B87" s="568">
        <f t="shared" si="6"/>
        <v>1</v>
      </c>
      <c r="C87" s="349">
        <f t="shared" si="8"/>
        <v>42744</v>
      </c>
      <c r="D87" s="349" t="s">
        <v>512</v>
      </c>
      <c r="E87" s="349">
        <v>42744</v>
      </c>
      <c r="F87" s="279" t="s">
        <v>516</v>
      </c>
      <c r="G87" s="348" t="s">
        <v>316</v>
      </c>
      <c r="H87" s="506"/>
      <c r="I87" s="340"/>
      <c r="J87" s="340"/>
      <c r="K87" s="569">
        <v>165100000</v>
      </c>
      <c r="L87" s="576" t="s">
        <v>45</v>
      </c>
      <c r="M87" s="570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>x</v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2"/>
      <c r="AB87" s="573"/>
    </row>
    <row r="88" spans="1:28" s="539" customFormat="1" ht="15.75" customHeight="1">
      <c r="A88" s="567" t="str">
        <f>IF(B88&lt;&gt;"",IF(AND(B88&gt;=_TM1,B88&lt;=_TM2,OR(TH!L88="1111",TH!M88="1111")),TH!D88,""),"")</f>
        <v/>
      </c>
      <c r="B88" s="568">
        <f t="shared" si="6"/>
        <v>1</v>
      </c>
      <c r="C88" s="349">
        <f t="shared" si="8"/>
        <v>42746</v>
      </c>
      <c r="D88" s="349" t="s">
        <v>512</v>
      </c>
      <c r="E88" s="349">
        <v>42746</v>
      </c>
      <c r="F88" s="279" t="s">
        <v>517</v>
      </c>
      <c r="G88" s="348" t="s">
        <v>316</v>
      </c>
      <c r="H88" s="506"/>
      <c r="I88" s="340"/>
      <c r="J88" s="340"/>
      <c r="K88" s="569">
        <v>20000</v>
      </c>
      <c r="L88" s="570" t="s">
        <v>81</v>
      </c>
      <c r="M88" s="570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2">
        <v>1</v>
      </c>
      <c r="AB88" s="573"/>
    </row>
    <row r="89" spans="1:28" s="539" customFormat="1" ht="15.75" customHeight="1">
      <c r="A89" s="567" t="str">
        <f>IF(B89&lt;&gt;"",IF(AND(B89&gt;=_TM1,B89&lt;=_TM2,OR(TH!L89="1111",TH!M89="1111")),TH!D89,""),"")</f>
        <v/>
      </c>
      <c r="B89" s="568">
        <f t="shared" si="6"/>
        <v>1</v>
      </c>
      <c r="C89" s="349">
        <f t="shared" si="8"/>
        <v>42746</v>
      </c>
      <c r="D89" s="349" t="s">
        <v>512</v>
      </c>
      <c r="E89" s="349">
        <v>42746</v>
      </c>
      <c r="F89" s="279" t="s">
        <v>518</v>
      </c>
      <c r="G89" s="348" t="s">
        <v>316</v>
      </c>
      <c r="H89" s="507"/>
      <c r="I89" s="340"/>
      <c r="J89" s="340"/>
      <c r="K89" s="569">
        <v>2000</v>
      </c>
      <c r="L89" s="570" t="s">
        <v>9</v>
      </c>
      <c r="M89" s="570" t="s">
        <v>24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2">
        <v>1</v>
      </c>
      <c r="AB89" s="573"/>
    </row>
    <row r="90" spans="1:28" s="539" customFormat="1" ht="15.75" customHeight="1">
      <c r="A90" s="567" t="str">
        <f>IF(B90&lt;&gt;"",IF(AND(B90&gt;=_TM1,B90&lt;=_TM2,OR(TH!L90="1111",TH!M90="1111")),TH!D90,""),"")</f>
        <v/>
      </c>
      <c r="B90" s="568">
        <f t="shared" si="6"/>
        <v>1</v>
      </c>
      <c r="C90" s="349">
        <f t="shared" si="8"/>
        <v>42747</v>
      </c>
      <c r="D90" s="349" t="s">
        <v>512</v>
      </c>
      <c r="E90" s="574">
        <v>42747</v>
      </c>
      <c r="F90" s="279" t="s">
        <v>519</v>
      </c>
      <c r="G90" s="348" t="s">
        <v>316</v>
      </c>
      <c r="H90" s="507" t="s">
        <v>291</v>
      </c>
      <c r="I90" s="340"/>
      <c r="J90" s="340"/>
      <c r="K90" s="569">
        <v>13595670</v>
      </c>
      <c r="L90" s="576" t="s">
        <v>8</v>
      </c>
      <c r="M90" s="570" t="s">
        <v>24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2"/>
      <c r="AB90" s="573"/>
    </row>
    <row r="91" spans="1:28" s="539" customFormat="1" ht="15.75" customHeight="1">
      <c r="A91" s="567" t="str">
        <f>IF(B91&lt;&gt;"",IF(AND(B91&gt;=_TM1,B91&lt;=_TM2,OR(TH!L91="1111",TH!M91="1111")),TH!D91,""),"")</f>
        <v/>
      </c>
      <c r="B91" s="568">
        <f t="shared" si="6"/>
        <v>1</v>
      </c>
      <c r="C91" s="349">
        <f t="shared" si="8"/>
        <v>42747</v>
      </c>
      <c r="D91" s="349" t="s">
        <v>512</v>
      </c>
      <c r="E91" s="574">
        <v>42747</v>
      </c>
      <c r="F91" s="278" t="s">
        <v>514</v>
      </c>
      <c r="G91" s="348" t="s">
        <v>316</v>
      </c>
      <c r="H91" s="507"/>
      <c r="I91" s="340"/>
      <c r="J91" s="340"/>
      <c r="K91" s="569">
        <v>10000</v>
      </c>
      <c r="L91" s="570" t="s">
        <v>81</v>
      </c>
      <c r="M91" s="570" t="s">
        <v>24</v>
      </c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2">
        <v>1</v>
      </c>
      <c r="AB91" s="573"/>
    </row>
    <row r="92" spans="1:28" s="539" customFormat="1" ht="15.75" customHeight="1">
      <c r="A92" s="567" t="str">
        <f>IF(B92&lt;&gt;"",IF(AND(B92&gt;=_TM1,B92&lt;=_TM2,OR(TH!L92="1111",TH!M92="1111")),TH!D92,""),"")</f>
        <v/>
      </c>
      <c r="B92" s="568">
        <f t="shared" si="6"/>
        <v>1</v>
      </c>
      <c r="C92" s="349">
        <f t="shared" si="8"/>
        <v>42747</v>
      </c>
      <c r="D92" s="349" t="s">
        <v>512</v>
      </c>
      <c r="E92" s="574">
        <v>42747</v>
      </c>
      <c r="F92" s="278" t="s">
        <v>515</v>
      </c>
      <c r="G92" s="348" t="s">
        <v>316</v>
      </c>
      <c r="H92" s="507"/>
      <c r="I92" s="340"/>
      <c r="J92" s="340"/>
      <c r="K92" s="569">
        <v>1000</v>
      </c>
      <c r="L92" s="570" t="s">
        <v>9</v>
      </c>
      <c r="M92" s="570" t="s">
        <v>24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2">
        <v>1</v>
      </c>
      <c r="AB92" s="573"/>
    </row>
    <row r="93" spans="1:28" s="539" customFormat="1" ht="15.75" customHeight="1">
      <c r="A93" s="567" t="str">
        <f>IF(B93&lt;&gt;"",IF(AND(B93&gt;=_TM1,B93&lt;=_TM2,OR(TH!L93="1111",TH!M93="1111")),TH!D93,""),"")</f>
        <v/>
      </c>
      <c r="B93" s="568">
        <f t="shared" si="6"/>
        <v>1</v>
      </c>
      <c r="C93" s="349">
        <f t="shared" si="8"/>
        <v>42750</v>
      </c>
      <c r="D93" s="349" t="s">
        <v>512</v>
      </c>
      <c r="E93" s="574">
        <v>42750</v>
      </c>
      <c r="F93" s="279" t="s">
        <v>520</v>
      </c>
      <c r="G93" s="348" t="s">
        <v>316</v>
      </c>
      <c r="H93" s="507"/>
      <c r="I93" s="340"/>
      <c r="J93" s="340"/>
      <c r="K93" s="569">
        <v>50000</v>
      </c>
      <c r="L93" s="570" t="s">
        <v>81</v>
      </c>
      <c r="M93" s="570" t="s">
        <v>24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2">
        <v>1</v>
      </c>
    </row>
    <row r="94" spans="1:28" s="539" customFormat="1" ht="15.75" customHeight="1">
      <c r="A94" s="567" t="str">
        <f>IF(B94&lt;&gt;"",IF(AND(B94&gt;=_TM1,B94&lt;=_TM2,OR(TH!L94="1111",TH!M94="1111")),TH!D94,""),"")</f>
        <v/>
      </c>
      <c r="B94" s="568">
        <f t="shared" si="6"/>
        <v>1</v>
      </c>
      <c r="C94" s="349">
        <f t="shared" si="8"/>
        <v>42750</v>
      </c>
      <c r="D94" s="349" t="s">
        <v>512</v>
      </c>
      <c r="E94" s="574">
        <v>42750</v>
      </c>
      <c r="F94" s="279" t="s">
        <v>521</v>
      </c>
      <c r="G94" s="348" t="s">
        <v>316</v>
      </c>
      <c r="H94" s="507"/>
      <c r="I94" s="340"/>
      <c r="J94" s="340"/>
      <c r="K94" s="569">
        <v>5000</v>
      </c>
      <c r="L94" s="570" t="s">
        <v>9</v>
      </c>
      <c r="M94" s="570" t="s">
        <v>24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2">
        <v>1</v>
      </c>
      <c r="AB94" s="573"/>
    </row>
    <row r="95" spans="1:28" s="539" customFormat="1" ht="15.75" customHeight="1">
      <c r="A95" s="567" t="str">
        <f>IF(B95&lt;&gt;"",IF(AND(B95&gt;=_TM1,B95&lt;=_TM2,OR(TH!L95="1111",TH!M95="1111")),TH!D95,""),"")</f>
        <v/>
      </c>
      <c r="B95" s="568">
        <f t="shared" si="6"/>
        <v>1</v>
      </c>
      <c r="C95" s="349">
        <f t="shared" si="8"/>
        <v>42751</v>
      </c>
      <c r="D95" s="349" t="s">
        <v>512</v>
      </c>
      <c r="E95" s="574">
        <v>42751</v>
      </c>
      <c r="F95" s="279" t="s">
        <v>522</v>
      </c>
      <c r="G95" s="348" t="s">
        <v>316</v>
      </c>
      <c r="H95" s="507"/>
      <c r="I95" s="340"/>
      <c r="J95" s="340"/>
      <c r="K95" s="569">
        <v>20000</v>
      </c>
      <c r="L95" s="570" t="s">
        <v>81</v>
      </c>
      <c r="M95" s="570" t="s">
        <v>24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2">
        <v>1</v>
      </c>
    </row>
    <row r="96" spans="1:28" s="539" customFormat="1" ht="15.75" customHeight="1">
      <c r="A96" s="567" t="str">
        <f>IF(B96&lt;&gt;"",IF(AND(B96&gt;=_TM1,B96&lt;=_TM2,OR(TH!L96="1111",TH!M96="1111")),TH!D96,""),"")</f>
        <v/>
      </c>
      <c r="B96" s="568">
        <f t="shared" si="6"/>
        <v>1</v>
      </c>
      <c r="C96" s="349">
        <f t="shared" si="8"/>
        <v>42751</v>
      </c>
      <c r="D96" s="349" t="s">
        <v>512</v>
      </c>
      <c r="E96" s="574">
        <v>42751</v>
      </c>
      <c r="F96" s="279" t="s">
        <v>523</v>
      </c>
      <c r="G96" s="348" t="s">
        <v>316</v>
      </c>
      <c r="H96" s="507"/>
      <c r="I96" s="314"/>
      <c r="J96" s="314"/>
      <c r="K96" s="569">
        <v>2000</v>
      </c>
      <c r="L96" s="570" t="s">
        <v>9</v>
      </c>
      <c r="M96" s="570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2">
        <v>1</v>
      </c>
      <c r="AB96" s="573"/>
    </row>
    <row r="97" spans="1:28" s="539" customFormat="1" ht="15.75" customHeight="1">
      <c r="A97" s="567" t="str">
        <f>IF(B97&lt;&gt;"",IF(AND(B97&gt;=_TM1,B97&lt;=_TM2,OR(TH!L97="1111",TH!M97="1111")),TH!D97,""),"")</f>
        <v/>
      </c>
      <c r="B97" s="568">
        <f t="shared" si="6"/>
        <v>1</v>
      </c>
      <c r="C97" s="349">
        <f t="shared" ref="C97:C128" si="9">E97</f>
        <v>42753</v>
      </c>
      <c r="D97" s="349" t="s">
        <v>512</v>
      </c>
      <c r="E97" s="318">
        <v>42753</v>
      </c>
      <c r="F97" s="279" t="s">
        <v>516</v>
      </c>
      <c r="G97" s="348" t="s">
        <v>316</v>
      </c>
      <c r="H97" s="507" t="s">
        <v>511</v>
      </c>
      <c r="I97" s="314"/>
      <c r="J97" s="314"/>
      <c r="K97" s="569">
        <v>28400000</v>
      </c>
      <c r="L97" s="570" t="s">
        <v>45</v>
      </c>
      <c r="M97" s="570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>x</v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2"/>
      <c r="AB97" s="573"/>
    </row>
    <row r="98" spans="1:28" s="539" customFormat="1" ht="15.75" customHeight="1">
      <c r="A98" s="567" t="str">
        <f>IF(B98&lt;&gt;"",IF(AND(B98&gt;=_TM1,B98&lt;=_TM2,OR(TH!L98="1111",TH!M98="1111")),TH!D98,""),"")</f>
        <v/>
      </c>
      <c r="B98" s="568">
        <f t="shared" si="6"/>
        <v>1</v>
      </c>
      <c r="C98" s="349">
        <f t="shared" si="9"/>
        <v>42754</v>
      </c>
      <c r="D98" s="349" t="s">
        <v>512</v>
      </c>
      <c r="E98" s="318">
        <v>42754</v>
      </c>
      <c r="F98" s="279" t="s">
        <v>519</v>
      </c>
      <c r="G98" s="348" t="s">
        <v>316</v>
      </c>
      <c r="H98" s="507" t="s">
        <v>292</v>
      </c>
      <c r="I98" s="340"/>
      <c r="J98" s="340"/>
      <c r="K98" s="569">
        <v>1916601419</v>
      </c>
      <c r="L98" s="576" t="s">
        <v>8</v>
      </c>
      <c r="M98" s="570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2"/>
    </row>
    <row r="99" spans="1:28" s="539" customFormat="1" ht="15.75" customHeight="1">
      <c r="A99" s="567" t="str">
        <f>IF(B99&lt;&gt;"",IF(AND(B99&gt;=_TM1,B99&lt;=_TM2,OR(TH!L99="1111",TH!M99="1111")),TH!D99,""),"")</f>
        <v/>
      </c>
      <c r="B99" s="568">
        <f t="shared" si="6"/>
        <v>1</v>
      </c>
      <c r="C99" s="349">
        <f t="shared" si="9"/>
        <v>42754</v>
      </c>
      <c r="D99" s="349" t="s">
        <v>512</v>
      </c>
      <c r="E99" s="318">
        <v>42754</v>
      </c>
      <c r="F99" s="278" t="s">
        <v>514</v>
      </c>
      <c r="G99" s="348" t="s">
        <v>316</v>
      </c>
      <c r="H99" s="506"/>
      <c r="I99" s="340"/>
      <c r="J99" s="340"/>
      <c r="K99" s="569">
        <f>1475766/1.1</f>
        <v>1341605.4545454544</v>
      </c>
      <c r="L99" s="570" t="s">
        <v>81</v>
      </c>
      <c r="M99" s="570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2">
        <v>1</v>
      </c>
    </row>
    <row r="100" spans="1:28" s="539" customFormat="1" ht="15.75" customHeight="1">
      <c r="A100" s="567" t="str">
        <f>IF(B100&lt;&gt;"",IF(AND(B100&gt;=_TM1,B100&lt;=_TM2,OR(TH!L100="1111",TH!M100="1111")),TH!D100,""),"")</f>
        <v/>
      </c>
      <c r="B100" s="568">
        <f t="shared" si="6"/>
        <v>1</v>
      </c>
      <c r="C100" s="349">
        <f t="shared" si="9"/>
        <v>42754</v>
      </c>
      <c r="D100" s="349" t="s">
        <v>512</v>
      </c>
      <c r="E100" s="318">
        <v>42754</v>
      </c>
      <c r="F100" s="278" t="s">
        <v>515</v>
      </c>
      <c r="G100" s="348" t="s">
        <v>316</v>
      </c>
      <c r="H100" s="507"/>
      <c r="I100" s="340"/>
      <c r="J100" s="340"/>
      <c r="K100" s="569">
        <v>134161</v>
      </c>
      <c r="L100" s="570" t="s">
        <v>9</v>
      </c>
      <c r="M100" s="570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2"/>
      <c r="AB100" s="573"/>
    </row>
    <row r="101" spans="1:28" s="539" customFormat="1" ht="15.75" customHeight="1">
      <c r="A101" s="567" t="str">
        <f>IF(B101&lt;&gt;"",IF(AND(B101&gt;=_TM1,B101&lt;=_TM2,OR(TH!L101="1111",TH!M101="1111")),TH!D101,""),"")</f>
        <v/>
      </c>
      <c r="B101" s="568">
        <f t="shared" si="6"/>
        <v>1</v>
      </c>
      <c r="C101" s="349">
        <f t="shared" si="9"/>
        <v>42754</v>
      </c>
      <c r="D101" s="349" t="s">
        <v>512</v>
      </c>
      <c r="E101" s="318">
        <v>42754</v>
      </c>
      <c r="F101" s="279" t="s">
        <v>516</v>
      </c>
      <c r="G101" s="348" t="s">
        <v>316</v>
      </c>
      <c r="H101" s="507" t="s">
        <v>528</v>
      </c>
      <c r="I101" s="340"/>
      <c r="J101" s="340"/>
      <c r="K101" s="569">
        <v>6700000</v>
      </c>
      <c r="L101" s="570" t="s">
        <v>45</v>
      </c>
      <c r="M101" s="570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>x</v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2"/>
    </row>
    <row r="102" spans="1:28" s="539" customFormat="1" ht="15.75" customHeight="1">
      <c r="A102" s="567" t="str">
        <f>IF(B102&lt;&gt;"",IF(AND(B102&gt;=_TM1,B102&lt;=_TM2,OR(TH!L102="1111",TH!M102="1111")),TH!D102,""),"")</f>
        <v/>
      </c>
      <c r="B102" s="568">
        <f t="shared" si="6"/>
        <v>1</v>
      </c>
      <c r="C102" s="349">
        <f t="shared" si="9"/>
        <v>42754</v>
      </c>
      <c r="D102" s="349" t="s">
        <v>512</v>
      </c>
      <c r="E102" s="318">
        <v>42754</v>
      </c>
      <c r="F102" s="279" t="s">
        <v>526</v>
      </c>
      <c r="G102" s="348" t="s">
        <v>316</v>
      </c>
      <c r="H102" s="506"/>
      <c r="I102" s="340"/>
      <c r="J102" s="340"/>
      <c r="K102" s="569">
        <v>2000000</v>
      </c>
      <c r="L102" s="571" t="s">
        <v>61</v>
      </c>
      <c r="M102" s="570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2"/>
    </row>
    <row r="103" spans="1:28" s="539" customFormat="1" ht="15.75" customHeight="1">
      <c r="A103" s="567" t="str">
        <f>IF(B103&lt;&gt;"",IF(AND(B103&gt;=_TM1,B103&lt;=_TM2,OR(TH!L103="1111",TH!M103="1111")),TH!D103,""),"")</f>
        <v/>
      </c>
      <c r="B103" s="568">
        <f>IF(C103&lt;&gt;"",MONTH(C103),"")</f>
        <v>1</v>
      </c>
      <c r="C103" s="349">
        <f t="shared" si="9"/>
        <v>42754</v>
      </c>
      <c r="D103" s="349" t="s">
        <v>527</v>
      </c>
      <c r="E103" s="318">
        <v>42754</v>
      </c>
      <c r="F103" s="279" t="s">
        <v>621</v>
      </c>
      <c r="G103" s="348"/>
      <c r="H103" s="506"/>
      <c r="I103" s="340"/>
      <c r="J103" s="340"/>
      <c r="K103" s="569">
        <v>2000000</v>
      </c>
      <c r="L103" s="571" t="s">
        <v>81</v>
      </c>
      <c r="M103" s="570" t="s">
        <v>61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2"/>
    </row>
    <row r="104" spans="1:28" s="539" customFormat="1" ht="15.75" customHeight="1">
      <c r="A104" s="567" t="str">
        <f>IF(B104&lt;&gt;"",IF(AND(B104&gt;=_TM1,B104&lt;=_TM2,OR(TH!L104="1111",TH!M104="1111")),TH!D104,""),"")</f>
        <v/>
      </c>
      <c r="B104" s="568">
        <f t="shared" si="6"/>
        <v>1</v>
      </c>
      <c r="C104" s="349">
        <f t="shared" si="9"/>
        <v>42760</v>
      </c>
      <c r="D104" s="349" t="s">
        <v>512</v>
      </c>
      <c r="E104" s="318">
        <v>42760</v>
      </c>
      <c r="F104" s="279" t="s">
        <v>524</v>
      </c>
      <c r="G104" s="348" t="s">
        <v>316</v>
      </c>
      <c r="H104" s="506"/>
      <c r="I104" s="340"/>
      <c r="J104" s="340"/>
      <c r="K104" s="569">
        <v>10000</v>
      </c>
      <c r="L104" s="570" t="s">
        <v>81</v>
      </c>
      <c r="M104" s="570" t="s">
        <v>24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2">
        <v>1</v>
      </c>
    </row>
    <row r="105" spans="1:28" s="539" customFormat="1" ht="15.75" customHeight="1">
      <c r="A105" s="567" t="str">
        <f>IF(B105&lt;&gt;"",IF(AND(B105&gt;=_TM1,B105&lt;=_TM2,OR(TH!L105="1111",TH!M105="1111")),TH!D105,""),"")</f>
        <v/>
      </c>
      <c r="B105" s="568">
        <f t="shared" si="6"/>
        <v>1</v>
      </c>
      <c r="C105" s="349">
        <f t="shared" si="9"/>
        <v>42760</v>
      </c>
      <c r="D105" s="349" t="s">
        <v>512</v>
      </c>
      <c r="E105" s="318">
        <v>42760</v>
      </c>
      <c r="F105" s="279" t="s">
        <v>525</v>
      </c>
      <c r="G105" s="348" t="s">
        <v>316</v>
      </c>
      <c r="H105" s="506"/>
      <c r="I105" s="340"/>
      <c r="J105" s="340"/>
      <c r="K105" s="569">
        <v>1000</v>
      </c>
      <c r="L105" s="570" t="s">
        <v>9</v>
      </c>
      <c r="M105" s="570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2">
        <v>1</v>
      </c>
    </row>
    <row r="106" spans="1:28" s="539" customFormat="1" ht="15.75" customHeight="1">
      <c r="A106" s="567" t="str">
        <f>IF(B106&lt;&gt;"",IF(AND(B106&gt;=_TM1,B106&lt;=_TM2,OR(TH!L106="1111",TH!M106="1111")),TH!D106,""),"")</f>
        <v/>
      </c>
      <c r="B106" s="568">
        <f t="shared" ref="B106:B137" si="10">IF(C106&lt;&gt;"",MONTH(C106),"")</f>
        <v>2</v>
      </c>
      <c r="C106" s="349">
        <f t="shared" si="9"/>
        <v>42770</v>
      </c>
      <c r="D106" s="349" t="s">
        <v>507</v>
      </c>
      <c r="E106" s="318">
        <v>42770</v>
      </c>
      <c r="F106" s="279" t="s">
        <v>509</v>
      </c>
      <c r="G106" s="348" t="s">
        <v>316</v>
      </c>
      <c r="H106" s="507"/>
      <c r="I106" s="340"/>
      <c r="J106" s="340"/>
      <c r="K106" s="569">
        <v>5708</v>
      </c>
      <c r="L106" s="576" t="s">
        <v>24</v>
      </c>
      <c r="M106" s="570" t="s">
        <v>38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2"/>
    </row>
    <row r="107" spans="1:28" s="539" customFormat="1" ht="15.75" customHeight="1">
      <c r="A107" s="567" t="str">
        <f>IF(B107&lt;&gt;"",IF(AND(B107&gt;=_TM1,B107&lt;=_TM2,OR(TH!L107="1111",TH!M107="1111")),TH!D107,""),"")</f>
        <v/>
      </c>
      <c r="B107" s="568">
        <f t="shared" si="10"/>
        <v>2</v>
      </c>
      <c r="C107" s="349">
        <f t="shared" si="9"/>
        <v>42777</v>
      </c>
      <c r="D107" s="349" t="s">
        <v>507</v>
      </c>
      <c r="E107" s="318">
        <v>42777</v>
      </c>
      <c r="F107" s="278" t="s">
        <v>508</v>
      </c>
      <c r="G107" s="348" t="s">
        <v>316</v>
      </c>
      <c r="H107" s="506"/>
      <c r="I107" s="340"/>
      <c r="J107" s="340"/>
      <c r="K107" s="569">
        <v>13998743</v>
      </c>
      <c r="L107" s="576" t="s">
        <v>24</v>
      </c>
      <c r="M107" s="570" t="s">
        <v>238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2"/>
    </row>
    <row r="108" spans="1:28" s="539" customFormat="1" ht="15.75" customHeight="1">
      <c r="A108" s="567" t="str">
        <f>IF(B108&lt;&gt;"",IF(AND(B108&gt;=_TM1,B108&lt;=_TM2,OR(TH!L108="1111",TH!M108="1111")),TH!D108,""),"")</f>
        <v/>
      </c>
      <c r="B108" s="568">
        <f t="shared" si="10"/>
        <v>2</v>
      </c>
      <c r="C108" s="349">
        <f t="shared" si="9"/>
        <v>42780</v>
      </c>
      <c r="D108" s="349" t="s">
        <v>507</v>
      </c>
      <c r="E108" s="318">
        <v>42780</v>
      </c>
      <c r="F108" s="278" t="s">
        <v>508</v>
      </c>
      <c r="G108" s="348" t="s">
        <v>316</v>
      </c>
      <c r="H108" s="507" t="s">
        <v>305</v>
      </c>
      <c r="I108" s="340"/>
      <c r="J108" s="340"/>
      <c r="K108" s="569">
        <v>321970000</v>
      </c>
      <c r="L108" s="576" t="s">
        <v>24</v>
      </c>
      <c r="M108" s="570" t="s">
        <v>238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2"/>
      <c r="AB108" s="573"/>
    </row>
    <row r="109" spans="1:28" s="539" customFormat="1" ht="15.75" customHeight="1">
      <c r="A109" s="567" t="str">
        <f>IF(B109&lt;&gt;"",IF(AND(B109&gt;=_TM1,B109&lt;=_TM2,OR(TH!L109="1111",TH!M109="1111")),TH!D109,""),"")</f>
        <v/>
      </c>
      <c r="B109" s="568">
        <f t="shared" si="10"/>
        <v>2</v>
      </c>
      <c r="C109" s="349">
        <f t="shared" si="9"/>
        <v>42782</v>
      </c>
      <c r="D109" s="349" t="s">
        <v>507</v>
      </c>
      <c r="E109" s="318">
        <v>42782</v>
      </c>
      <c r="F109" s="278" t="s">
        <v>508</v>
      </c>
      <c r="G109" s="348" t="s">
        <v>316</v>
      </c>
      <c r="H109" s="507" t="s">
        <v>299</v>
      </c>
      <c r="I109" s="340"/>
      <c r="J109" s="340"/>
      <c r="K109" s="569">
        <v>8008000</v>
      </c>
      <c r="L109" s="576" t="s">
        <v>24</v>
      </c>
      <c r="M109" s="570" t="s">
        <v>238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2"/>
    </row>
    <row r="110" spans="1:28" s="539" customFormat="1" ht="15.75" customHeight="1">
      <c r="A110" s="567" t="str">
        <f>IF(B110&lt;&gt;"",IF(AND(B110&gt;=_TM1,B110&lt;=_TM2,OR(TH!L110="1111",TH!M110="1111")),TH!D110,""),"")</f>
        <v/>
      </c>
      <c r="B110" s="568">
        <f t="shared" si="10"/>
        <v>2</v>
      </c>
      <c r="C110" s="349">
        <f t="shared" si="9"/>
        <v>42788</v>
      </c>
      <c r="D110" s="349" t="s">
        <v>507</v>
      </c>
      <c r="E110" s="318">
        <v>42788</v>
      </c>
      <c r="F110" s="278" t="s">
        <v>508</v>
      </c>
      <c r="G110" s="348" t="s">
        <v>316</v>
      </c>
      <c r="H110" s="507" t="s">
        <v>420</v>
      </c>
      <c r="I110" s="340"/>
      <c r="J110" s="340"/>
      <c r="K110" s="569">
        <v>6006000</v>
      </c>
      <c r="L110" s="576" t="s">
        <v>24</v>
      </c>
      <c r="M110" s="570" t="s">
        <v>238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2"/>
    </row>
    <row r="111" spans="1:28" s="539" customFormat="1" ht="15.75" customHeight="1">
      <c r="A111" s="567" t="str">
        <f>IF(B111&lt;&gt;"",IF(AND(B111&gt;=_TM1,B111&lt;=_TM2,OR(TH!L111="1111",TH!M111="1111")),TH!D111,""),"")</f>
        <v/>
      </c>
      <c r="B111" s="568">
        <f t="shared" si="10"/>
        <v>2</v>
      </c>
      <c r="C111" s="349">
        <f t="shared" si="9"/>
        <v>42789</v>
      </c>
      <c r="D111" s="349" t="s">
        <v>507</v>
      </c>
      <c r="E111" s="318">
        <v>42789</v>
      </c>
      <c r="F111" s="278" t="s">
        <v>508</v>
      </c>
      <c r="G111" s="348" t="s">
        <v>316</v>
      </c>
      <c r="H111" s="506" t="s">
        <v>313</v>
      </c>
      <c r="I111" s="340"/>
      <c r="J111" s="340"/>
      <c r="K111" s="569">
        <v>44528000</v>
      </c>
      <c r="L111" s="576" t="s">
        <v>24</v>
      </c>
      <c r="M111" s="570" t="s">
        <v>238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2"/>
    </row>
    <row r="112" spans="1:28" s="539" customFormat="1" ht="15.75" customHeight="1">
      <c r="A112" s="567" t="str">
        <f>IF(B112&lt;&gt;"",IF(AND(B112&gt;=_TM1,B112&lt;=_TM2,OR(TH!L112="1111",TH!M112="1111")),TH!D112,""),"")</f>
        <v/>
      </c>
      <c r="B112" s="568">
        <f t="shared" si="10"/>
        <v>2</v>
      </c>
      <c r="C112" s="349">
        <f t="shared" si="9"/>
        <v>42791</v>
      </c>
      <c r="D112" s="349" t="s">
        <v>507</v>
      </c>
      <c r="E112" s="318">
        <v>42791</v>
      </c>
      <c r="F112" s="279" t="s">
        <v>509</v>
      </c>
      <c r="G112" s="348" t="s">
        <v>316</v>
      </c>
      <c r="H112" s="506"/>
      <c r="I112" s="340"/>
      <c r="J112" s="340"/>
      <c r="K112" s="569">
        <v>570</v>
      </c>
      <c r="L112" s="576" t="s">
        <v>24</v>
      </c>
      <c r="M112" s="570" t="s">
        <v>38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2"/>
    </row>
    <row r="113" spans="1:28" s="539" customFormat="1" ht="15.75" customHeight="1">
      <c r="A113" s="567" t="str">
        <f>IF(B113&lt;&gt;"",IF(AND(B113&gt;=_TM1,B113&lt;=_TM2,OR(TH!L113="1111",TH!M113="1111")),TH!D113,""),"")</f>
        <v/>
      </c>
      <c r="B113" s="568">
        <f t="shared" si="10"/>
        <v>2</v>
      </c>
      <c r="C113" s="349">
        <f t="shared" si="9"/>
        <v>42793</v>
      </c>
      <c r="D113" s="349" t="s">
        <v>507</v>
      </c>
      <c r="E113" s="318">
        <v>42793</v>
      </c>
      <c r="F113" s="278" t="s">
        <v>622</v>
      </c>
      <c r="G113" s="348" t="s">
        <v>316</v>
      </c>
      <c r="H113" s="506" t="s">
        <v>511</v>
      </c>
      <c r="I113" s="340"/>
      <c r="J113" s="340"/>
      <c r="K113" s="569">
        <v>13550000</v>
      </c>
      <c r="L113" s="576" t="s">
        <v>24</v>
      </c>
      <c r="M113" s="570" t="s">
        <v>45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>x</v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2"/>
    </row>
    <row r="114" spans="1:28" s="539" customFormat="1" ht="15.75" customHeight="1">
      <c r="A114" s="567" t="str">
        <f>IF(B114&lt;&gt;"",IF(AND(B114&gt;=_TM1,B114&lt;=_TM2,OR(TH!L114="1111",TH!M114="1111")),TH!D114,""),"")</f>
        <v/>
      </c>
      <c r="B114" s="568">
        <f t="shared" si="10"/>
        <v>2</v>
      </c>
      <c r="C114" s="349">
        <f t="shared" si="9"/>
        <v>42777</v>
      </c>
      <c r="D114" s="349" t="s">
        <v>512</v>
      </c>
      <c r="E114" s="318">
        <v>42777</v>
      </c>
      <c r="F114" s="279" t="s">
        <v>520</v>
      </c>
      <c r="G114" s="348" t="s">
        <v>316</v>
      </c>
      <c r="H114" s="506"/>
      <c r="I114" s="340"/>
      <c r="J114" s="340"/>
      <c r="K114" s="569">
        <v>50000</v>
      </c>
      <c r="L114" s="570" t="s">
        <v>81</v>
      </c>
      <c r="M114" s="570" t="s">
        <v>24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2">
        <v>1</v>
      </c>
    </row>
    <row r="115" spans="1:28" s="539" customFormat="1" ht="15.75" customHeight="1">
      <c r="A115" s="567" t="str">
        <f>IF(B115&lt;&gt;"",IF(AND(B115&gt;=_TM1,B115&lt;=_TM2,OR(TH!L115="1111",TH!M115="1111")),TH!D115,""),"")</f>
        <v/>
      </c>
      <c r="B115" s="568">
        <f t="shared" si="10"/>
        <v>2</v>
      </c>
      <c r="C115" s="349">
        <f t="shared" si="9"/>
        <v>42777</v>
      </c>
      <c r="D115" s="349" t="s">
        <v>512</v>
      </c>
      <c r="E115" s="318">
        <v>42777</v>
      </c>
      <c r="F115" s="279" t="s">
        <v>521</v>
      </c>
      <c r="G115" s="348" t="s">
        <v>316</v>
      </c>
      <c r="H115" s="507"/>
      <c r="I115" s="340"/>
      <c r="J115" s="340"/>
      <c r="K115" s="569">
        <v>5000</v>
      </c>
      <c r="L115" s="570" t="s">
        <v>9</v>
      </c>
      <c r="M115" s="570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2">
        <v>1</v>
      </c>
      <c r="AB115" s="573"/>
    </row>
    <row r="116" spans="1:28" s="539" customFormat="1" ht="15.75" customHeight="1">
      <c r="A116" s="567" t="str">
        <f>IF(B116&lt;&gt;"",IF(AND(B116&gt;=_TM1,B116&lt;=_TM2,OR(TH!L116="1111",TH!M116="1111")),TH!D116,""),"")</f>
        <v/>
      </c>
      <c r="B116" s="568">
        <f t="shared" si="10"/>
        <v>2</v>
      </c>
      <c r="C116" s="349">
        <f t="shared" si="9"/>
        <v>42779</v>
      </c>
      <c r="D116" s="349" t="s">
        <v>512</v>
      </c>
      <c r="E116" s="318">
        <v>42779</v>
      </c>
      <c r="F116" s="279" t="s">
        <v>516</v>
      </c>
      <c r="G116" s="348" t="s">
        <v>316</v>
      </c>
      <c r="H116" s="507" t="s">
        <v>511</v>
      </c>
      <c r="I116" s="340"/>
      <c r="J116" s="340"/>
      <c r="K116" s="569">
        <v>4100000</v>
      </c>
      <c r="L116" s="570" t="s">
        <v>45</v>
      </c>
      <c r="M116" s="570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>x</v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2"/>
    </row>
    <row r="117" spans="1:28" s="539" customFormat="1" ht="15.75" customHeight="1">
      <c r="A117" s="567" t="str">
        <f>IF(B117&lt;&gt;"",IF(AND(B117&gt;=_TM1,B117&lt;=_TM2,OR(TH!L117="1111",TH!M117="1111")),TH!D117,""),"")</f>
        <v/>
      </c>
      <c r="B117" s="568">
        <f t="shared" si="10"/>
        <v>2</v>
      </c>
      <c r="C117" s="349">
        <f t="shared" si="9"/>
        <v>42779</v>
      </c>
      <c r="D117" s="349" t="s">
        <v>512</v>
      </c>
      <c r="E117" s="318">
        <v>42779</v>
      </c>
      <c r="F117" s="279" t="s">
        <v>519</v>
      </c>
      <c r="G117" s="348" t="s">
        <v>316</v>
      </c>
      <c r="H117" s="507" t="s">
        <v>291</v>
      </c>
      <c r="I117" s="340"/>
      <c r="J117" s="340"/>
      <c r="K117" s="569">
        <v>9754184</v>
      </c>
      <c r="L117" s="571" t="s">
        <v>8</v>
      </c>
      <c r="M117" s="570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2"/>
    </row>
    <row r="118" spans="1:28" s="539" customFormat="1" ht="15.75" customHeight="1">
      <c r="A118" s="567" t="str">
        <f>IF(B118&lt;&gt;"",IF(AND(B118&gt;=_TM1,B118&lt;=_TM2,OR(TH!L118="1111",TH!M118="1111")),TH!D118,""),"")</f>
        <v/>
      </c>
      <c r="B118" s="568">
        <f t="shared" si="10"/>
        <v>2</v>
      </c>
      <c r="C118" s="349">
        <f t="shared" si="9"/>
        <v>42780</v>
      </c>
      <c r="D118" s="349" t="s">
        <v>512</v>
      </c>
      <c r="E118" s="318">
        <v>42780</v>
      </c>
      <c r="F118" s="279" t="s">
        <v>516</v>
      </c>
      <c r="G118" s="348" t="s">
        <v>316</v>
      </c>
      <c r="H118" s="507" t="s">
        <v>511</v>
      </c>
      <c r="I118" s="340"/>
      <c r="J118" s="340"/>
      <c r="K118" s="569">
        <v>322100000</v>
      </c>
      <c r="L118" s="571" t="s">
        <v>45</v>
      </c>
      <c r="M118" s="570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>x</v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2"/>
    </row>
    <row r="119" spans="1:28" s="539" customFormat="1" ht="15.75" customHeight="1">
      <c r="A119" s="567" t="str">
        <f>IF(B119&lt;&gt;"",IF(AND(B119&gt;=_TM1,B119&lt;=_TM2,OR(TH!L119="1111",TH!M119="1111")),TH!D119,""),"")</f>
        <v/>
      </c>
      <c r="B119" s="568">
        <f t="shared" si="10"/>
        <v>2</v>
      </c>
      <c r="C119" s="349">
        <f t="shared" si="9"/>
        <v>42782</v>
      </c>
      <c r="D119" s="349" t="s">
        <v>512</v>
      </c>
      <c r="E119" s="318">
        <v>42782</v>
      </c>
      <c r="F119" s="279" t="s">
        <v>623</v>
      </c>
      <c r="G119" s="348" t="s">
        <v>316</v>
      </c>
      <c r="H119" s="506"/>
      <c r="I119" s="340"/>
      <c r="J119" s="340"/>
      <c r="K119" s="569">
        <v>71500</v>
      </c>
      <c r="L119" s="570" t="s">
        <v>81</v>
      </c>
      <c r="M119" s="570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2"/>
    </row>
    <row r="120" spans="1:28" s="539" customFormat="1" ht="15.75" customHeight="1">
      <c r="A120" s="567" t="str">
        <f>IF(B120&lt;&gt;"",IF(AND(B120&gt;=_TM1,B120&lt;=_TM2,OR(TH!L120="1111",TH!M120="1111")),TH!D120,""),"")</f>
        <v/>
      </c>
      <c r="B120" s="568">
        <f t="shared" si="10"/>
        <v>2</v>
      </c>
      <c r="C120" s="349">
        <f t="shared" si="9"/>
        <v>42783</v>
      </c>
      <c r="D120" s="349" t="s">
        <v>512</v>
      </c>
      <c r="E120" s="318">
        <v>42783</v>
      </c>
      <c r="F120" s="279" t="s">
        <v>516</v>
      </c>
      <c r="G120" s="348" t="s">
        <v>316</v>
      </c>
      <c r="H120" s="507" t="s">
        <v>511</v>
      </c>
      <c r="I120" s="340"/>
      <c r="J120" s="340"/>
      <c r="K120" s="569">
        <v>7900000</v>
      </c>
      <c r="L120" s="571" t="s">
        <v>45</v>
      </c>
      <c r="M120" s="570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>x</v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2"/>
    </row>
    <row r="121" spans="1:28" s="539" customFormat="1" ht="15.75" customHeight="1">
      <c r="A121" s="567" t="str">
        <f>IF(B121&lt;&gt;"",IF(AND(B121&gt;=_TM1,B121&lt;=_TM2,OR(TH!L121="1111",TH!M121="1111")),TH!D121,""),"")</f>
        <v/>
      </c>
      <c r="B121" s="568">
        <f t="shared" si="10"/>
        <v>2</v>
      </c>
      <c r="C121" s="349">
        <f t="shared" si="9"/>
        <v>42788</v>
      </c>
      <c r="D121" s="349" t="s">
        <v>512</v>
      </c>
      <c r="E121" s="318">
        <v>42788</v>
      </c>
      <c r="F121" s="279" t="s">
        <v>516</v>
      </c>
      <c r="G121" s="348" t="s">
        <v>316</v>
      </c>
      <c r="H121" s="507" t="s">
        <v>511</v>
      </c>
      <c r="I121" s="340"/>
      <c r="J121" s="340"/>
      <c r="K121" s="569">
        <v>6000000</v>
      </c>
      <c r="L121" s="571" t="s">
        <v>45</v>
      </c>
      <c r="M121" s="570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>x</v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2"/>
    </row>
    <row r="122" spans="1:28" s="539" customFormat="1" ht="15.75" customHeight="1">
      <c r="A122" s="567" t="str">
        <f>IF(B122&lt;&gt;"",IF(AND(B122&gt;=_TM1,B122&lt;=_TM2,OR(TH!L122="1111",TH!M122="1111")),TH!D122,""),"")</f>
        <v/>
      </c>
      <c r="B122" s="568">
        <f t="shared" si="10"/>
        <v>2</v>
      </c>
      <c r="C122" s="349">
        <f t="shared" si="9"/>
        <v>42789</v>
      </c>
      <c r="D122" s="349" t="s">
        <v>512</v>
      </c>
      <c r="E122" s="318">
        <v>42789</v>
      </c>
      <c r="F122" s="279" t="s">
        <v>516</v>
      </c>
      <c r="G122" s="348" t="s">
        <v>316</v>
      </c>
      <c r="H122" s="507" t="s">
        <v>511</v>
      </c>
      <c r="I122" s="340"/>
      <c r="J122" s="340"/>
      <c r="K122" s="569">
        <v>44500000</v>
      </c>
      <c r="L122" s="571" t="s">
        <v>45</v>
      </c>
      <c r="M122" s="570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>x</v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2"/>
      <c r="AB122" s="573"/>
    </row>
    <row r="123" spans="1:28" s="539" customFormat="1" ht="15.75" customHeight="1">
      <c r="A123" s="567" t="str">
        <f>IF(B123&lt;&gt;"",IF(AND(B123&gt;=_TM1,B123&lt;=_TM2,OR(TH!L123="1111",TH!M123="1111")),TH!D123,""),"")</f>
        <v/>
      </c>
      <c r="B123" s="568">
        <f t="shared" si="10"/>
        <v>2</v>
      </c>
      <c r="C123" s="349">
        <f t="shared" si="9"/>
        <v>42791</v>
      </c>
      <c r="D123" s="349" t="s">
        <v>512</v>
      </c>
      <c r="E123" s="318">
        <v>42791</v>
      </c>
      <c r="F123" s="279" t="s">
        <v>524</v>
      </c>
      <c r="G123" s="348" t="s">
        <v>316</v>
      </c>
      <c r="H123" s="507"/>
      <c r="I123" s="340"/>
      <c r="J123" s="340"/>
      <c r="K123" s="569">
        <v>10000</v>
      </c>
      <c r="L123" s="570" t="s">
        <v>81</v>
      </c>
      <c r="M123" s="570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2">
        <v>1</v>
      </c>
    </row>
    <row r="124" spans="1:28" s="539" customFormat="1" ht="15.75" customHeight="1">
      <c r="A124" s="567" t="str">
        <f>IF(B124&lt;&gt;"",IF(AND(B124&gt;=_TM1,B124&lt;=_TM2,OR(TH!L124="1111",TH!M124="1111")),TH!D124,""),"")</f>
        <v/>
      </c>
      <c r="B124" s="568">
        <f t="shared" si="10"/>
        <v>2</v>
      </c>
      <c r="C124" s="349">
        <f t="shared" si="9"/>
        <v>42791</v>
      </c>
      <c r="D124" s="349" t="s">
        <v>512</v>
      </c>
      <c r="E124" s="318">
        <v>42791</v>
      </c>
      <c r="F124" s="279" t="s">
        <v>525</v>
      </c>
      <c r="G124" s="348" t="s">
        <v>316</v>
      </c>
      <c r="H124" s="506"/>
      <c r="I124" s="340"/>
      <c r="J124" s="340"/>
      <c r="K124" s="569">
        <v>1000</v>
      </c>
      <c r="L124" s="570" t="s">
        <v>9</v>
      </c>
      <c r="M124" s="570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2">
        <v>1</v>
      </c>
    </row>
    <row r="125" spans="1:28" s="539" customFormat="1" ht="15.75" customHeight="1">
      <c r="A125" s="567" t="str">
        <f>IF(B125&lt;&gt;"",IF(AND(B125&gt;=_TM1,B125&lt;=_TM2,OR(TH!L125="1111",TH!M125="1111")),TH!D125,""),"")</f>
        <v/>
      </c>
      <c r="B125" s="568">
        <f t="shared" si="10"/>
        <v>2</v>
      </c>
      <c r="C125" s="349">
        <f t="shared" si="9"/>
        <v>42793</v>
      </c>
      <c r="D125" s="349" t="s">
        <v>512</v>
      </c>
      <c r="E125" s="318">
        <v>42793</v>
      </c>
      <c r="F125" s="279" t="s">
        <v>519</v>
      </c>
      <c r="G125" s="348" t="s">
        <v>316</v>
      </c>
      <c r="H125" s="507" t="s">
        <v>291</v>
      </c>
      <c r="I125" s="340"/>
      <c r="J125" s="340"/>
      <c r="K125" s="569">
        <v>13547465</v>
      </c>
      <c r="L125" s="571" t="s">
        <v>8</v>
      </c>
      <c r="M125" s="570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2"/>
    </row>
    <row r="126" spans="1:28" s="539" customFormat="1" ht="15.75" customHeight="1">
      <c r="A126" s="567" t="str">
        <f>IF(B126&lt;&gt;"",IF(AND(B126&gt;=_TM1,B126&lt;=_TM2,OR(TH!L126="1111",TH!M126="1111")),TH!D126,""),"")</f>
        <v/>
      </c>
      <c r="B126" s="568">
        <f t="shared" si="10"/>
        <v>3</v>
      </c>
      <c r="C126" s="349">
        <f t="shared" si="9"/>
        <v>42796</v>
      </c>
      <c r="D126" s="349" t="s">
        <v>507</v>
      </c>
      <c r="E126" s="318">
        <v>42796</v>
      </c>
      <c r="F126" s="278" t="s">
        <v>508</v>
      </c>
      <c r="G126" s="348" t="s">
        <v>316</v>
      </c>
      <c r="H126" s="507" t="s">
        <v>468</v>
      </c>
      <c r="I126" s="340"/>
      <c r="J126" s="340"/>
      <c r="K126" s="569">
        <v>87191366</v>
      </c>
      <c r="L126" s="570" t="s">
        <v>24</v>
      </c>
      <c r="M126" s="570" t="s">
        <v>238</v>
      </c>
      <c r="N126" s="561" t="str">
        <f>IF(AND('331-CT'!$E$7=TH!H126,OR(L126="331",M126="331")),"331",IF(AND(OR(L126="131",M126="131"),H126='131-CT'!$E$7),"131",""))</f>
        <v>131</v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2"/>
    </row>
    <row r="127" spans="1:28" s="539" customFormat="1" ht="15.75" customHeight="1">
      <c r="A127" s="567" t="str">
        <f>IF(B127&lt;&gt;"",IF(AND(B127&gt;=_TM1,B127&lt;=_TM2,OR(TH!L127="1111",TH!M127="1111")),TH!D127,""),"")</f>
        <v/>
      </c>
      <c r="B127" s="568">
        <f t="shared" si="10"/>
        <v>3</v>
      </c>
      <c r="C127" s="349">
        <f t="shared" si="9"/>
        <v>42797</v>
      </c>
      <c r="D127" s="349" t="s">
        <v>507</v>
      </c>
      <c r="E127" s="318">
        <v>42797</v>
      </c>
      <c r="F127" s="279" t="s">
        <v>510</v>
      </c>
      <c r="G127" s="348" t="s">
        <v>316</v>
      </c>
      <c r="H127" s="507" t="s">
        <v>511</v>
      </c>
      <c r="I127" s="340"/>
      <c r="J127" s="340"/>
      <c r="K127" s="569">
        <v>1778500000</v>
      </c>
      <c r="L127" s="570" t="s">
        <v>24</v>
      </c>
      <c r="M127" s="570" t="s">
        <v>45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>x</v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2"/>
    </row>
    <row r="128" spans="1:28" s="539" customFormat="1" ht="15.75" customHeight="1">
      <c r="A128" s="567" t="str">
        <f>IF(B128&lt;&gt;"",IF(AND(B128&gt;=_TM1,B128&lt;=_TM2,OR(TH!L128="1111",TH!M128="1111")),TH!D128,""),"")</f>
        <v/>
      </c>
      <c r="B128" s="568">
        <f t="shared" si="10"/>
        <v>3</v>
      </c>
      <c r="C128" s="349">
        <f t="shared" si="9"/>
        <v>42797</v>
      </c>
      <c r="D128" s="349" t="s">
        <v>507</v>
      </c>
      <c r="E128" s="318">
        <v>42797</v>
      </c>
      <c r="F128" s="279" t="s">
        <v>510</v>
      </c>
      <c r="G128" s="348" t="s">
        <v>316</v>
      </c>
      <c r="H128" s="507" t="s">
        <v>511</v>
      </c>
      <c r="I128" s="340"/>
      <c r="J128" s="340"/>
      <c r="K128" s="569">
        <v>1000000</v>
      </c>
      <c r="L128" s="570" t="s">
        <v>24</v>
      </c>
      <c r="M128" s="570" t="s">
        <v>45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>x</v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2"/>
      <c r="AB128" s="573"/>
    </row>
    <row r="129" spans="1:28" s="539" customFormat="1" ht="15.75" customHeight="1">
      <c r="A129" s="567" t="str">
        <f>IF(B129&lt;&gt;"",IF(AND(B129&gt;=_TM1,B129&lt;=_TM2,OR(TH!L129="1111",TH!M129="1111")),TH!D129,""),"")</f>
        <v/>
      </c>
      <c r="B129" s="568">
        <f t="shared" si="10"/>
        <v>3</v>
      </c>
      <c r="C129" s="349">
        <f t="shared" ref="C129:C157" si="11">E129</f>
        <v>42802</v>
      </c>
      <c r="D129" s="349" t="s">
        <v>507</v>
      </c>
      <c r="E129" s="318">
        <v>42802</v>
      </c>
      <c r="F129" s="278" t="s">
        <v>508</v>
      </c>
      <c r="G129" s="348" t="s">
        <v>316</v>
      </c>
      <c r="H129" s="507" t="s">
        <v>305</v>
      </c>
      <c r="I129" s="340"/>
      <c r="J129" s="340"/>
      <c r="K129" s="569">
        <v>150000000</v>
      </c>
      <c r="L129" s="570" t="s">
        <v>24</v>
      </c>
      <c r="M129" s="570" t="s">
        <v>238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2"/>
    </row>
    <row r="130" spans="1:28" s="539" customFormat="1" ht="15.75" customHeight="1">
      <c r="A130" s="567" t="str">
        <f>IF(B130&lt;&gt;"",IF(AND(B130&gt;=_TM1,B130&lt;=_TM2,OR(TH!L130="1111",TH!M130="1111")),TH!D130,""),"")</f>
        <v/>
      </c>
      <c r="B130" s="568">
        <f t="shared" si="10"/>
        <v>3</v>
      </c>
      <c r="C130" s="349">
        <f t="shared" si="11"/>
        <v>42802</v>
      </c>
      <c r="D130" s="349" t="s">
        <v>507</v>
      </c>
      <c r="E130" s="318">
        <v>42802</v>
      </c>
      <c r="F130" s="278" t="s">
        <v>508</v>
      </c>
      <c r="G130" s="348" t="s">
        <v>316</v>
      </c>
      <c r="H130" s="507" t="s">
        <v>305</v>
      </c>
      <c r="I130" s="340"/>
      <c r="J130" s="340"/>
      <c r="K130" s="569">
        <v>154260000</v>
      </c>
      <c r="L130" s="570" t="s">
        <v>24</v>
      </c>
      <c r="M130" s="570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2"/>
    </row>
    <row r="131" spans="1:28" s="539" customFormat="1" ht="15.75" customHeight="1">
      <c r="A131" s="567" t="str">
        <f>IF(B131&lt;&gt;"",IF(AND(B131&gt;=_TM1,B131&lt;=_TM2,OR(TH!L131="1111",TH!M131="1111")),TH!D131,""),"")</f>
        <v/>
      </c>
      <c r="B131" s="568">
        <f t="shared" si="10"/>
        <v>3</v>
      </c>
      <c r="C131" s="349">
        <f t="shared" si="11"/>
        <v>42804</v>
      </c>
      <c r="D131" s="349" t="s">
        <v>507</v>
      </c>
      <c r="E131" s="318">
        <v>42804</v>
      </c>
      <c r="F131" s="278" t="s">
        <v>508</v>
      </c>
      <c r="G131" s="348" t="s">
        <v>316</v>
      </c>
      <c r="H131" s="507" t="s">
        <v>440</v>
      </c>
      <c r="I131" s="340"/>
      <c r="J131" s="340"/>
      <c r="K131" s="569">
        <v>5287700</v>
      </c>
      <c r="L131" s="570" t="s">
        <v>24</v>
      </c>
      <c r="M131" s="570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2"/>
    </row>
    <row r="132" spans="1:28" s="539" customFormat="1" ht="15.75" customHeight="1">
      <c r="A132" s="567" t="str">
        <f>IF(B132&lt;&gt;"",IF(AND(B132&gt;=_TM1,B132&lt;=_TM2,OR(TH!L132="1111",TH!M132="1111")),TH!D132,""),"")</f>
        <v/>
      </c>
      <c r="B132" s="568">
        <f t="shared" si="10"/>
        <v>3</v>
      </c>
      <c r="C132" s="349">
        <f t="shared" si="11"/>
        <v>42808</v>
      </c>
      <c r="D132" s="349" t="s">
        <v>507</v>
      </c>
      <c r="E132" s="318">
        <v>42808</v>
      </c>
      <c r="F132" s="278" t="s">
        <v>508</v>
      </c>
      <c r="G132" s="348" t="s">
        <v>316</v>
      </c>
      <c r="H132" s="506" t="s">
        <v>313</v>
      </c>
      <c r="I132" s="340"/>
      <c r="J132" s="340"/>
      <c r="K132" s="569">
        <v>48070000</v>
      </c>
      <c r="L132" s="570" t="s">
        <v>24</v>
      </c>
      <c r="M132" s="570" t="s">
        <v>238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2"/>
    </row>
    <row r="133" spans="1:28" s="539" customFormat="1" ht="15.75" customHeight="1">
      <c r="A133" s="567" t="str">
        <f>IF(B133&lt;&gt;"",IF(AND(B133&gt;=_TM1,B133&lt;=_TM2,OR(TH!L133="1111",TH!M133="1111")),TH!D133,""),"")</f>
        <v/>
      </c>
      <c r="B133" s="568">
        <f t="shared" si="10"/>
        <v>3</v>
      </c>
      <c r="C133" s="349">
        <f t="shared" si="11"/>
        <v>42809</v>
      </c>
      <c r="D133" s="349" t="s">
        <v>507</v>
      </c>
      <c r="E133" s="318">
        <v>42809</v>
      </c>
      <c r="F133" s="278" t="s">
        <v>508</v>
      </c>
      <c r="G133" s="348" t="s">
        <v>316</v>
      </c>
      <c r="H133" s="508" t="s">
        <v>300</v>
      </c>
      <c r="I133" s="340"/>
      <c r="J133" s="340"/>
      <c r="K133" s="569">
        <v>5227200</v>
      </c>
      <c r="L133" s="570" t="s">
        <v>24</v>
      </c>
      <c r="M133" s="570" t="s">
        <v>238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2"/>
    </row>
    <row r="134" spans="1:28" s="539" customFormat="1" ht="15.75" customHeight="1">
      <c r="A134" s="567" t="str">
        <f>IF(B134&lt;&gt;"",IF(AND(B134&gt;=_TM1,B134&lt;=_TM2,OR(TH!L134="1111",TH!M134="1111")),TH!D134,""),"")</f>
        <v/>
      </c>
      <c r="B134" s="568">
        <f t="shared" si="10"/>
        <v>3</v>
      </c>
      <c r="C134" s="349">
        <f t="shared" si="11"/>
        <v>42810</v>
      </c>
      <c r="D134" s="349" t="s">
        <v>507</v>
      </c>
      <c r="E134" s="318">
        <v>42810</v>
      </c>
      <c r="F134" s="278" t="s">
        <v>508</v>
      </c>
      <c r="G134" s="348" t="s">
        <v>316</v>
      </c>
      <c r="H134" s="507" t="s">
        <v>420</v>
      </c>
      <c r="I134" s="340"/>
      <c r="J134" s="340"/>
      <c r="K134" s="569">
        <v>12277650</v>
      </c>
      <c r="L134" s="570" t="s">
        <v>24</v>
      </c>
      <c r="M134" s="570" t="s">
        <v>238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2"/>
    </row>
    <row r="135" spans="1:28" s="539" customFormat="1" ht="15.75" customHeight="1">
      <c r="A135" s="567" t="str">
        <f>IF(B135&lt;&gt;"",IF(AND(B135&gt;=_TM1,B135&lt;=_TM2,OR(TH!L135="1111",TH!M135="1111")),TH!D135,""),"")</f>
        <v/>
      </c>
      <c r="B135" s="568">
        <f t="shared" si="10"/>
        <v>3</v>
      </c>
      <c r="C135" s="349">
        <f t="shared" si="11"/>
        <v>42814</v>
      </c>
      <c r="D135" s="349" t="s">
        <v>507</v>
      </c>
      <c r="E135" s="318">
        <v>42814</v>
      </c>
      <c r="F135" s="278" t="s">
        <v>508</v>
      </c>
      <c r="G135" s="348" t="s">
        <v>316</v>
      </c>
      <c r="H135" s="507" t="s">
        <v>830</v>
      </c>
      <c r="I135" s="340"/>
      <c r="J135" s="340"/>
      <c r="K135" s="569">
        <v>1900000</v>
      </c>
      <c r="L135" s="570" t="s">
        <v>24</v>
      </c>
      <c r="M135" s="570" t="s">
        <v>238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2"/>
      <c r="AB135" s="573"/>
    </row>
    <row r="136" spans="1:28" s="539" customFormat="1" ht="15.75" customHeight="1">
      <c r="A136" s="567" t="str">
        <f>IF(B136&lt;&gt;"",IF(AND(B136&gt;=_TM1,B136&lt;=_TM2,OR(TH!L136="1111",TH!M136="1111")),TH!D136,""),"")</f>
        <v/>
      </c>
      <c r="B136" s="568">
        <f t="shared" si="10"/>
        <v>3</v>
      </c>
      <c r="C136" s="349">
        <f t="shared" si="11"/>
        <v>42815</v>
      </c>
      <c r="D136" s="349" t="s">
        <v>507</v>
      </c>
      <c r="E136" s="318">
        <v>42815</v>
      </c>
      <c r="F136" s="278" t="s">
        <v>508</v>
      </c>
      <c r="G136" s="348" t="s">
        <v>316</v>
      </c>
      <c r="H136" s="507" t="s">
        <v>468</v>
      </c>
      <c r="I136" s="340"/>
      <c r="J136" s="340"/>
      <c r="K136" s="569">
        <v>63890530</v>
      </c>
      <c r="L136" s="570" t="s">
        <v>24</v>
      </c>
      <c r="M136" s="570" t="s">
        <v>238</v>
      </c>
      <c r="N136" s="561" t="str">
        <f>IF(AND('331-CT'!$E$7=TH!H136,OR(L136="331",M136="331")),"331",IF(AND(OR(L136="131",M136="131"),H136='131-CT'!$E$7),"131",""))</f>
        <v>131</v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2"/>
    </row>
    <row r="137" spans="1:28" s="539" customFormat="1" ht="15.75" customHeight="1">
      <c r="A137" s="567" t="str">
        <f>IF(B137&lt;&gt;"",IF(AND(B137&gt;=_TM1,B137&lt;=_TM2,OR(TH!L137="1111",TH!M137="1111")),TH!D137,""),"")</f>
        <v/>
      </c>
      <c r="B137" s="568">
        <f t="shared" si="10"/>
        <v>3</v>
      </c>
      <c r="C137" s="349">
        <f t="shared" si="11"/>
        <v>42819</v>
      </c>
      <c r="D137" s="349" t="s">
        <v>507</v>
      </c>
      <c r="E137" s="318">
        <v>42819</v>
      </c>
      <c r="F137" s="279" t="s">
        <v>509</v>
      </c>
      <c r="G137" s="348" t="s">
        <v>316</v>
      </c>
      <c r="H137" s="506"/>
      <c r="I137" s="340"/>
      <c r="J137" s="340"/>
      <c r="K137" s="569">
        <v>1843</v>
      </c>
      <c r="L137" s="570" t="s">
        <v>24</v>
      </c>
      <c r="M137" s="570" t="s">
        <v>38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/>
      </c>
      <c r="Y137" s="561" t="str">
        <f>IF(OR(TH!L137=TH!$Y$7,M137=TH!$Y$7),"x","")</f>
        <v/>
      </c>
      <c r="Z137" s="561" t="str">
        <f>IF(AND(B137&lt;=NKC!$N$8,B137&gt;=NKC!$M$8),"x","")</f>
        <v>x</v>
      </c>
      <c r="AA137" s="572"/>
    </row>
    <row r="138" spans="1:28" s="539" customFormat="1" ht="15.75" customHeight="1">
      <c r="A138" s="567" t="str">
        <f>IF(B138&lt;&gt;"",IF(AND(B138&gt;=_TM1,B138&lt;=_TM2,OR(TH!L138="1111",TH!M138="1111")),TH!D138,""),"")</f>
        <v/>
      </c>
      <c r="B138" s="568">
        <f t="shared" ref="B138:B157" si="12">IF(C138&lt;&gt;"",MONTH(C138),"")</f>
        <v>3</v>
      </c>
      <c r="C138" s="349">
        <f t="shared" si="11"/>
        <v>42824</v>
      </c>
      <c r="D138" s="349" t="s">
        <v>507</v>
      </c>
      <c r="E138" s="318">
        <v>42824</v>
      </c>
      <c r="F138" s="279" t="s">
        <v>510</v>
      </c>
      <c r="G138" s="348" t="s">
        <v>316</v>
      </c>
      <c r="H138" s="507" t="s">
        <v>511</v>
      </c>
      <c r="I138" s="340"/>
      <c r="J138" s="340"/>
      <c r="K138" s="569">
        <v>3500000</v>
      </c>
      <c r="L138" s="570" t="s">
        <v>24</v>
      </c>
      <c r="M138" s="570" t="s">
        <v>45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>x</v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2"/>
    </row>
    <row r="139" spans="1:28" s="539" customFormat="1" ht="15.75" customHeight="1">
      <c r="A139" s="567" t="str">
        <f>IF(B139&lt;&gt;"",IF(AND(B139&gt;=_TM1,B139&lt;=_TM2,OR(TH!L139="1111",TH!M139="1111")),TH!D139,""),"")</f>
        <v/>
      </c>
      <c r="B139" s="568">
        <f t="shared" si="12"/>
        <v>3</v>
      </c>
      <c r="C139" s="349">
        <f t="shared" si="11"/>
        <v>42825</v>
      </c>
      <c r="D139" s="349" t="s">
        <v>507</v>
      </c>
      <c r="E139" s="318">
        <v>42825</v>
      </c>
      <c r="F139" s="279" t="s">
        <v>510</v>
      </c>
      <c r="G139" s="348" t="s">
        <v>316</v>
      </c>
      <c r="H139" s="507" t="s">
        <v>511</v>
      </c>
      <c r="I139" s="340"/>
      <c r="J139" s="340"/>
      <c r="K139" s="569">
        <v>10000000</v>
      </c>
      <c r="L139" s="570" t="s">
        <v>24</v>
      </c>
      <c r="M139" s="570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2"/>
    </row>
    <row r="140" spans="1:28" s="539" customFormat="1" ht="15.75" customHeight="1">
      <c r="A140" s="567" t="str">
        <f>IF(B140&lt;&gt;"",IF(AND(B140&gt;=_TM1,B140&lt;=_TM2,OR(TH!L140="1111",TH!M140="1111")),TH!D140,""),"")</f>
        <v/>
      </c>
      <c r="B140" s="568">
        <f t="shared" si="12"/>
        <v>3</v>
      </c>
      <c r="C140" s="349">
        <f t="shared" si="11"/>
        <v>42825</v>
      </c>
      <c r="D140" s="349" t="s">
        <v>507</v>
      </c>
      <c r="E140" s="318">
        <v>42825</v>
      </c>
      <c r="F140" s="278" t="s">
        <v>508</v>
      </c>
      <c r="G140" s="348" t="s">
        <v>316</v>
      </c>
      <c r="H140" s="507" t="s">
        <v>646</v>
      </c>
      <c r="I140" s="340"/>
      <c r="J140" s="340"/>
      <c r="K140" s="569">
        <v>46629143</v>
      </c>
      <c r="L140" s="570" t="s">
        <v>24</v>
      </c>
      <c r="M140" s="570" t="s">
        <v>238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/>
      </c>
      <c r="Z140" s="561" t="str">
        <f>IF(AND(B140&lt;=NKC!$N$8,B140&gt;=NKC!$M$8),"x","")</f>
        <v>x</v>
      </c>
      <c r="AA140" s="572"/>
    </row>
    <row r="141" spans="1:28" s="539" customFormat="1" ht="15.75" customHeight="1">
      <c r="A141" s="567" t="str">
        <f>IF(B141&lt;&gt;"",IF(AND(B141&gt;=_TM1,B141&lt;=_TM2,OR(TH!L141="1111",TH!M141="1111")),TH!D141,""),"")</f>
        <v/>
      </c>
      <c r="B141" s="568">
        <f t="shared" si="12"/>
        <v>3</v>
      </c>
      <c r="C141" s="349">
        <f t="shared" si="11"/>
        <v>42796</v>
      </c>
      <c r="D141" s="349" t="s">
        <v>512</v>
      </c>
      <c r="E141" s="318">
        <v>42796</v>
      </c>
      <c r="F141" s="279" t="s">
        <v>516</v>
      </c>
      <c r="G141" s="348" t="s">
        <v>316</v>
      </c>
      <c r="H141" s="507" t="s">
        <v>511</v>
      </c>
      <c r="I141" s="340"/>
      <c r="J141" s="340"/>
      <c r="K141" s="569">
        <v>87100000</v>
      </c>
      <c r="L141" s="570" t="s">
        <v>45</v>
      </c>
      <c r="M141" s="570" t="s">
        <v>24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>x</v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2"/>
      <c r="AB141" s="573"/>
    </row>
    <row r="142" spans="1:28" s="539" customFormat="1" ht="15.75" customHeight="1">
      <c r="A142" s="567" t="str">
        <f>IF(B142&lt;&gt;"",IF(AND(B142&gt;=_TM1,B142&lt;=_TM2,OR(TH!L142="1111",TH!M142="1111")),TH!D142,""),"")</f>
        <v/>
      </c>
      <c r="B142" s="568">
        <f t="shared" si="12"/>
        <v>3</v>
      </c>
      <c r="C142" s="349">
        <f t="shared" si="11"/>
        <v>42797</v>
      </c>
      <c r="D142" s="349" t="s">
        <v>512</v>
      </c>
      <c r="E142" s="318">
        <v>42797</v>
      </c>
      <c r="F142" s="279" t="s">
        <v>519</v>
      </c>
      <c r="G142" s="348" t="s">
        <v>316</v>
      </c>
      <c r="H142" s="507" t="s">
        <v>498</v>
      </c>
      <c r="I142" s="340"/>
      <c r="J142" s="340"/>
      <c r="K142" s="569">
        <v>1141242308</v>
      </c>
      <c r="L142" s="571" t="s">
        <v>8</v>
      </c>
      <c r="M142" s="570" t="s">
        <v>24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2"/>
    </row>
    <row r="143" spans="1:28" s="539" customFormat="1" ht="15.75" customHeight="1">
      <c r="A143" s="567" t="str">
        <f>IF(B143&lt;&gt;"",IF(AND(B143&gt;=_TM1,B143&lt;=_TM2,OR(TH!L143="1111",TH!M143="1111")),TH!D143,""),"")</f>
        <v/>
      </c>
      <c r="B143" s="568">
        <f t="shared" si="12"/>
        <v>3</v>
      </c>
      <c r="C143" s="349">
        <f t="shared" si="11"/>
        <v>42797</v>
      </c>
      <c r="D143" s="349" t="s">
        <v>512</v>
      </c>
      <c r="E143" s="318">
        <v>42797</v>
      </c>
      <c r="F143" s="278" t="s">
        <v>514</v>
      </c>
      <c r="G143" s="348" t="s">
        <v>316</v>
      </c>
      <c r="H143" s="506"/>
      <c r="I143" s="340"/>
      <c r="J143" s="340"/>
      <c r="K143" s="569">
        <v>456548</v>
      </c>
      <c r="L143" s="570" t="s">
        <v>81</v>
      </c>
      <c r="M143" s="570" t="s">
        <v>24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/>
      </c>
      <c r="Z143" s="561" t="str">
        <f>IF(AND(B143&lt;=NKC!$N$8,B143&gt;=NKC!$M$8),"x","")</f>
        <v>x</v>
      </c>
      <c r="AA143" s="572">
        <v>1</v>
      </c>
    </row>
    <row r="144" spans="1:28" s="539" customFormat="1" ht="15.75" customHeight="1">
      <c r="A144" s="567" t="str">
        <f>IF(B144&lt;&gt;"",IF(AND(B144&gt;=_TM1,B144&lt;=_TM2,OR(TH!L144="1111",TH!M144="1111")),TH!D144,""),"")</f>
        <v/>
      </c>
      <c r="B144" s="568">
        <f t="shared" si="12"/>
        <v>3</v>
      </c>
      <c r="C144" s="349">
        <f t="shared" si="11"/>
        <v>42797</v>
      </c>
      <c r="D144" s="349" t="s">
        <v>512</v>
      </c>
      <c r="E144" s="318">
        <v>42797</v>
      </c>
      <c r="F144" s="278" t="s">
        <v>515</v>
      </c>
      <c r="G144" s="348" t="s">
        <v>316</v>
      </c>
      <c r="H144" s="507"/>
      <c r="I144" s="340"/>
      <c r="J144" s="340"/>
      <c r="K144" s="569">
        <v>45655</v>
      </c>
      <c r="L144" s="570" t="s">
        <v>9</v>
      </c>
      <c r="M144" s="570" t="s">
        <v>24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/>
      </c>
      <c r="Z144" s="561" t="str">
        <f>IF(AND(B144&lt;=NKC!$N$8,B144&gt;=NKC!$M$8),"x","")</f>
        <v>x</v>
      </c>
      <c r="AA144" s="572">
        <v>1</v>
      </c>
      <c r="AB144" s="573"/>
    </row>
    <row r="145" spans="1:28" s="539" customFormat="1" ht="15.75" customHeight="1">
      <c r="A145" s="567" t="str">
        <f>IF(B145&lt;&gt;"",IF(AND(B145&gt;=_TM1,B145&lt;=_TM2,OR(TH!L145="1111",TH!M145="1111")),TH!D145,""),"")</f>
        <v/>
      </c>
      <c r="B145" s="568">
        <f t="shared" si="12"/>
        <v>3</v>
      </c>
      <c r="C145" s="349">
        <f t="shared" si="11"/>
        <v>42797</v>
      </c>
      <c r="D145" s="349" t="s">
        <v>512</v>
      </c>
      <c r="E145" s="318">
        <v>42797</v>
      </c>
      <c r="F145" s="279" t="s">
        <v>519</v>
      </c>
      <c r="G145" s="348" t="s">
        <v>316</v>
      </c>
      <c r="H145" s="507" t="s">
        <v>292</v>
      </c>
      <c r="I145" s="340"/>
      <c r="J145" s="340"/>
      <c r="K145" s="569">
        <v>637061359</v>
      </c>
      <c r="L145" s="571" t="s">
        <v>8</v>
      </c>
      <c r="M145" s="570" t="s">
        <v>24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2"/>
    </row>
    <row r="146" spans="1:28" s="539" customFormat="1" ht="15.75" customHeight="1">
      <c r="A146" s="567" t="str">
        <f>IF(B146&lt;&gt;"",IF(AND(B146&gt;=_TM1,B146&lt;=_TM2,OR(TH!L146="1111",TH!M146="1111")),TH!D146,""),"")</f>
        <v/>
      </c>
      <c r="B146" s="568">
        <f t="shared" si="12"/>
        <v>3</v>
      </c>
      <c r="C146" s="349">
        <f t="shared" si="11"/>
        <v>42797</v>
      </c>
      <c r="D146" s="349" t="s">
        <v>512</v>
      </c>
      <c r="E146" s="318">
        <v>42797</v>
      </c>
      <c r="F146" s="278" t="s">
        <v>514</v>
      </c>
      <c r="G146" s="348" t="s">
        <v>316</v>
      </c>
      <c r="H146" s="506"/>
      <c r="I146" s="340"/>
      <c r="J146" s="340"/>
      <c r="K146" s="569">
        <v>213123</v>
      </c>
      <c r="L146" s="570" t="s">
        <v>81</v>
      </c>
      <c r="M146" s="570" t="s">
        <v>24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2">
        <v>1</v>
      </c>
    </row>
    <row r="147" spans="1:28" s="539" customFormat="1" ht="15.75" customHeight="1">
      <c r="A147" s="567" t="str">
        <f>IF(B147&lt;&gt;"",IF(AND(B147&gt;=_TM1,B147&lt;=_TM2,OR(TH!L147="1111",TH!M147="1111")),TH!D147,""),"")</f>
        <v/>
      </c>
      <c r="B147" s="568">
        <f t="shared" si="12"/>
        <v>3</v>
      </c>
      <c r="C147" s="349">
        <f t="shared" si="11"/>
        <v>42797</v>
      </c>
      <c r="D147" s="349" t="s">
        <v>512</v>
      </c>
      <c r="E147" s="318">
        <v>42797</v>
      </c>
      <c r="F147" s="278" t="s">
        <v>515</v>
      </c>
      <c r="G147" s="348" t="s">
        <v>316</v>
      </c>
      <c r="H147" s="507"/>
      <c r="I147" s="340"/>
      <c r="J147" s="340"/>
      <c r="K147" s="569">
        <v>21312</v>
      </c>
      <c r="L147" s="570" t="s">
        <v>9</v>
      </c>
      <c r="M147" s="570" t="s">
        <v>24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/>
      </c>
      <c r="Z147" s="561" t="str">
        <f>IF(AND(B147&lt;=NKC!$N$8,B147&gt;=NKC!$M$8),"x","")</f>
        <v>x</v>
      </c>
      <c r="AA147" s="572">
        <v>1</v>
      </c>
      <c r="AB147" s="573"/>
    </row>
    <row r="148" spans="1:28" s="539" customFormat="1" ht="15.75" customHeight="1">
      <c r="A148" s="567" t="str">
        <f>IF(B148&lt;&gt;"",IF(AND(B148&gt;=_TM1,B148&lt;=_TM2,OR(TH!L148="1111",TH!M148="1111")),TH!D148,""),"")</f>
        <v/>
      </c>
      <c r="B148" s="568">
        <f t="shared" si="12"/>
        <v>3</v>
      </c>
      <c r="C148" s="349">
        <f t="shared" si="11"/>
        <v>42797</v>
      </c>
      <c r="D148" s="349" t="s">
        <v>512</v>
      </c>
      <c r="E148" s="318">
        <v>42797</v>
      </c>
      <c r="F148" s="279" t="s">
        <v>869</v>
      </c>
      <c r="G148" s="348" t="s">
        <v>316</v>
      </c>
      <c r="H148" s="506"/>
      <c r="I148" s="340"/>
      <c r="J148" s="340"/>
      <c r="K148" s="569">
        <v>533477</v>
      </c>
      <c r="L148" s="570" t="s">
        <v>81</v>
      </c>
      <c r="M148" s="570" t="s">
        <v>24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2">
        <v>1</v>
      </c>
    </row>
    <row r="149" spans="1:28" s="539" customFormat="1" ht="15.75" customHeight="1">
      <c r="A149" s="567" t="str">
        <f>IF(B149&lt;&gt;"",IF(AND(B149&gt;=_TM1,B149&lt;=_TM2,OR(TH!L149="1111",TH!M149="1111")),TH!D149,""),"")</f>
        <v/>
      </c>
      <c r="B149" s="568">
        <f t="shared" si="12"/>
        <v>3</v>
      </c>
      <c r="C149" s="349">
        <f t="shared" si="11"/>
        <v>42797</v>
      </c>
      <c r="D149" s="349" t="s">
        <v>512</v>
      </c>
      <c r="E149" s="318">
        <v>42797</v>
      </c>
      <c r="F149" s="279" t="s">
        <v>870</v>
      </c>
      <c r="G149" s="348" t="s">
        <v>316</v>
      </c>
      <c r="H149" s="506"/>
      <c r="I149" s="340"/>
      <c r="J149" s="340"/>
      <c r="K149" s="569">
        <v>53348</v>
      </c>
      <c r="L149" s="570" t="s">
        <v>9</v>
      </c>
      <c r="M149" s="570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2">
        <v>1</v>
      </c>
    </row>
    <row r="150" spans="1:28" s="539" customFormat="1" ht="15.75" customHeight="1">
      <c r="A150" s="567" t="str">
        <f>IF(B150&lt;&gt;"",IF(AND(B150&gt;=_TM1,B150&lt;=_TM2,OR(TH!L150="1111",TH!M150="1111")),TH!D150,""),"")</f>
        <v/>
      </c>
      <c r="B150" s="568">
        <f t="shared" si="12"/>
        <v>3</v>
      </c>
      <c r="C150" s="349">
        <f t="shared" si="11"/>
        <v>42802</v>
      </c>
      <c r="D150" s="349" t="s">
        <v>512</v>
      </c>
      <c r="E150" s="318">
        <v>42802</v>
      </c>
      <c r="F150" s="279" t="s">
        <v>516</v>
      </c>
      <c r="G150" s="348" t="s">
        <v>316</v>
      </c>
      <c r="H150" s="507" t="s">
        <v>511</v>
      </c>
      <c r="I150" s="340"/>
      <c r="J150" s="340"/>
      <c r="K150" s="569">
        <v>150000000</v>
      </c>
      <c r="L150" s="570" t="s">
        <v>45</v>
      </c>
      <c r="M150" s="570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>x</v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2"/>
    </row>
    <row r="151" spans="1:28" s="539" customFormat="1" ht="15.75" customHeight="1">
      <c r="A151" s="567" t="str">
        <f>IF(B151&lt;&gt;"",IF(AND(B151&gt;=_TM1,B151&lt;=_TM2,OR(TH!L151="1111",TH!M151="1111")),TH!D151,""),"")</f>
        <v/>
      </c>
      <c r="B151" s="568">
        <f t="shared" si="12"/>
        <v>3</v>
      </c>
      <c r="C151" s="349">
        <f t="shared" si="11"/>
        <v>42802</v>
      </c>
      <c r="D151" s="349" t="s">
        <v>512</v>
      </c>
      <c r="E151" s="318">
        <v>42802</v>
      </c>
      <c r="F151" s="279" t="s">
        <v>516</v>
      </c>
      <c r="G151" s="348" t="s">
        <v>316</v>
      </c>
      <c r="H151" s="507" t="s">
        <v>511</v>
      </c>
      <c r="I151" s="340"/>
      <c r="J151" s="340"/>
      <c r="K151" s="569">
        <v>154000000</v>
      </c>
      <c r="L151" s="570" t="s">
        <v>45</v>
      </c>
      <c r="M151" s="570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2"/>
    </row>
    <row r="152" spans="1:28" s="539" customFormat="1" ht="15.75" customHeight="1">
      <c r="A152" s="567" t="str">
        <f>IF(B152&lt;&gt;"",IF(AND(B152&gt;=_TM1,B152&lt;=_TM2,OR(TH!L152="1111",TH!M152="1111")),TH!D152,""),"")</f>
        <v/>
      </c>
      <c r="B152" s="568">
        <f t="shared" si="12"/>
        <v>3</v>
      </c>
      <c r="C152" s="349">
        <f t="shared" si="11"/>
        <v>42807</v>
      </c>
      <c r="D152" s="349" t="s">
        <v>512</v>
      </c>
      <c r="E152" s="318">
        <v>42807</v>
      </c>
      <c r="F152" s="279" t="s">
        <v>516</v>
      </c>
      <c r="G152" s="348" t="s">
        <v>316</v>
      </c>
      <c r="H152" s="507" t="s">
        <v>511</v>
      </c>
      <c r="I152" s="340"/>
      <c r="J152" s="340"/>
      <c r="K152" s="569">
        <v>5500000</v>
      </c>
      <c r="L152" s="570" t="s">
        <v>45</v>
      </c>
      <c r="M152" s="570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2"/>
    </row>
    <row r="153" spans="1:28" s="539" customFormat="1" ht="15.75" customHeight="1">
      <c r="A153" s="567" t="str">
        <f>IF(B153&lt;&gt;"",IF(AND(B153&gt;=_TM1,B153&lt;=_TM2,OR(TH!L153="1111",TH!M153="1111")),TH!D153,""),"")</f>
        <v/>
      </c>
      <c r="B153" s="568">
        <f t="shared" si="12"/>
        <v>3</v>
      </c>
      <c r="C153" s="349">
        <f t="shared" si="11"/>
        <v>42808</v>
      </c>
      <c r="D153" s="349" t="s">
        <v>512</v>
      </c>
      <c r="E153" s="318">
        <v>42808</v>
      </c>
      <c r="F153" s="279" t="s">
        <v>516</v>
      </c>
      <c r="G153" s="348" t="s">
        <v>316</v>
      </c>
      <c r="H153" s="507" t="s">
        <v>511</v>
      </c>
      <c r="I153" s="340"/>
      <c r="J153" s="340"/>
      <c r="K153" s="569">
        <v>48000000</v>
      </c>
      <c r="L153" s="570" t="s">
        <v>45</v>
      </c>
      <c r="M153" s="570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>x</v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2"/>
      <c r="AB153" s="573"/>
    </row>
    <row r="154" spans="1:28" s="539" customFormat="1" ht="15.75" customHeight="1">
      <c r="A154" s="567" t="str">
        <f>IF(B154&lt;&gt;"",IF(AND(B154&gt;=_TM1,B154&lt;=_TM2,OR(TH!L154="1111",TH!M154="1111")),TH!D154,""),"")</f>
        <v/>
      </c>
      <c r="B154" s="568">
        <f t="shared" si="12"/>
        <v>3</v>
      </c>
      <c r="C154" s="349">
        <f t="shared" si="11"/>
        <v>42811</v>
      </c>
      <c r="D154" s="349" t="s">
        <v>512</v>
      </c>
      <c r="E154" s="318">
        <v>42811</v>
      </c>
      <c r="F154" s="279" t="s">
        <v>516</v>
      </c>
      <c r="G154" s="348" t="s">
        <v>316</v>
      </c>
      <c r="H154" s="507" t="s">
        <v>511</v>
      </c>
      <c r="I154" s="340"/>
      <c r="J154" s="340"/>
      <c r="K154" s="569">
        <v>17500000</v>
      </c>
      <c r="L154" s="570" t="s">
        <v>45</v>
      </c>
      <c r="M154" s="570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>x</v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/>
      </c>
      <c r="Z154" s="561" t="str">
        <f>IF(AND(B154&lt;=NKC!$N$8,B154&gt;=NKC!$M$8),"x","")</f>
        <v>x</v>
      </c>
      <c r="AA154" s="572"/>
    </row>
    <row r="155" spans="1:28" s="539" customFormat="1" ht="15.75" customHeight="1">
      <c r="A155" s="567" t="str">
        <f>IF(B155&lt;&gt;"",IF(AND(B155&gt;=_TM1,B155&lt;=_TM2,OR(TH!L155="1111",TH!M155="1111")),TH!D155,""),"")</f>
        <v/>
      </c>
      <c r="B155" s="568">
        <f t="shared" si="12"/>
        <v>3</v>
      </c>
      <c r="C155" s="349">
        <f t="shared" si="11"/>
        <v>42812</v>
      </c>
      <c r="D155" s="349" t="s">
        <v>512</v>
      </c>
      <c r="E155" s="318">
        <v>42812</v>
      </c>
      <c r="F155" s="279" t="s">
        <v>520</v>
      </c>
      <c r="G155" s="348" t="s">
        <v>316</v>
      </c>
      <c r="H155" s="506"/>
      <c r="I155" s="340"/>
      <c r="J155" s="340"/>
      <c r="K155" s="569">
        <v>50000</v>
      </c>
      <c r="L155" s="570" t="s">
        <v>81</v>
      </c>
      <c r="M155" s="570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/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2">
        <v>1</v>
      </c>
    </row>
    <row r="156" spans="1:28" s="539" customFormat="1" ht="15.75" customHeight="1">
      <c r="A156" s="567" t="str">
        <f>IF(B156&lt;&gt;"",IF(AND(B156&gt;=_TM1,B156&lt;=_TM2,OR(TH!L156="1111",TH!M156="1111")),TH!D156,""),"")</f>
        <v/>
      </c>
      <c r="B156" s="568">
        <f t="shared" si="12"/>
        <v>3</v>
      </c>
      <c r="C156" s="349">
        <f t="shared" si="11"/>
        <v>42812</v>
      </c>
      <c r="D156" s="349" t="s">
        <v>512</v>
      </c>
      <c r="E156" s="318">
        <v>42812</v>
      </c>
      <c r="F156" s="279" t="s">
        <v>521</v>
      </c>
      <c r="G156" s="348" t="s">
        <v>316</v>
      </c>
      <c r="H156" s="507"/>
      <c r="I156" s="340"/>
      <c r="J156" s="340"/>
      <c r="K156" s="569">
        <v>5000</v>
      </c>
      <c r="L156" s="570" t="s">
        <v>9</v>
      </c>
      <c r="M156" s="570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2">
        <v>1</v>
      </c>
    </row>
    <row r="157" spans="1:28" s="539" customFormat="1" ht="15.75" customHeight="1">
      <c r="A157" s="567" t="str">
        <f>IF(B157&lt;&gt;"",IF(AND(B157&gt;=_TM1,B157&lt;=_TM2,OR(TH!L157="1111",TH!M157="1111")),TH!D157,""),"")</f>
        <v/>
      </c>
      <c r="B157" s="568">
        <f t="shared" si="12"/>
        <v>3</v>
      </c>
      <c r="C157" s="349">
        <f t="shared" si="11"/>
        <v>42817</v>
      </c>
      <c r="D157" s="349" t="s">
        <v>512</v>
      </c>
      <c r="E157" s="318">
        <v>42817</v>
      </c>
      <c r="F157" s="279" t="s">
        <v>516</v>
      </c>
      <c r="G157" s="348" t="s">
        <v>316</v>
      </c>
      <c r="H157" s="507" t="s">
        <v>511</v>
      </c>
      <c r="I157" s="340"/>
      <c r="J157" s="340"/>
      <c r="K157" s="569">
        <v>52800000</v>
      </c>
      <c r="L157" s="570" t="s">
        <v>45</v>
      </c>
      <c r="M157" s="570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>x</v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/>
      </c>
      <c r="Z157" s="561" t="str">
        <f>IF(AND(B157&lt;=NKC!$N$8,B157&gt;=NKC!$M$8),"x","")</f>
        <v>x</v>
      </c>
      <c r="AA157" s="572"/>
    </row>
    <row r="158" spans="1:28" s="539" customFormat="1" ht="15.75" customHeight="1">
      <c r="A158" s="567" t="str">
        <f>IF(B158&lt;&gt;"",IF(AND(B158&gt;=_TM1,B158&lt;=_TM2,OR(TH!L158="1111",TH!M158="1111")),TH!D158,""),"")</f>
        <v/>
      </c>
      <c r="B158" s="568">
        <f t="shared" ref="B158:B168" si="13">IF(C158&lt;&gt;"",MONTH(C158),"")</f>
        <v>3</v>
      </c>
      <c r="C158" s="349">
        <f t="shared" ref="C158:C168" si="14">E158</f>
        <v>42817</v>
      </c>
      <c r="D158" s="349" t="s">
        <v>512</v>
      </c>
      <c r="E158" s="318">
        <v>42817</v>
      </c>
      <c r="F158" s="279" t="s">
        <v>871</v>
      </c>
      <c r="G158" s="348" t="s">
        <v>316</v>
      </c>
      <c r="H158" s="507"/>
      <c r="I158" s="340"/>
      <c r="J158" s="340"/>
      <c r="K158" s="569">
        <v>4712619</v>
      </c>
      <c r="L158" s="571" t="s">
        <v>336</v>
      </c>
      <c r="M158" s="570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2"/>
      <c r="AB158" s="573"/>
    </row>
    <row r="159" spans="1:28" s="539" customFormat="1" ht="15.75" customHeight="1">
      <c r="A159" s="567" t="str">
        <f>IF(B159&lt;&gt;"",IF(AND(B159&gt;=_TM1,B159&lt;=_TM2,OR(TH!L159="1111",TH!M159="1111")),TH!D159,""),"")</f>
        <v/>
      </c>
      <c r="B159" s="568">
        <f t="shared" si="13"/>
        <v>3</v>
      </c>
      <c r="C159" s="349">
        <f t="shared" si="14"/>
        <v>42817</v>
      </c>
      <c r="D159" s="349" t="s">
        <v>512</v>
      </c>
      <c r="E159" s="318">
        <v>42817</v>
      </c>
      <c r="F159" s="278" t="s">
        <v>514</v>
      </c>
      <c r="G159" s="348" t="s">
        <v>316</v>
      </c>
      <c r="H159" s="507"/>
      <c r="I159" s="340"/>
      <c r="J159" s="340"/>
      <c r="K159" s="569">
        <v>10000</v>
      </c>
      <c r="L159" s="570" t="s">
        <v>81</v>
      </c>
      <c r="M159" s="570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2">
        <v>1</v>
      </c>
    </row>
    <row r="160" spans="1:28" s="539" customFormat="1" ht="15.75" customHeight="1">
      <c r="A160" s="567" t="str">
        <f>IF(B160&lt;&gt;"",IF(AND(B160&gt;=_TM1,B160&lt;=_TM2,OR(TH!L160="1111",TH!M160="1111")),TH!D160,""),"")</f>
        <v/>
      </c>
      <c r="B160" s="568">
        <f t="shared" si="13"/>
        <v>3</v>
      </c>
      <c r="C160" s="349">
        <f t="shared" si="14"/>
        <v>42817</v>
      </c>
      <c r="D160" s="349" t="s">
        <v>512</v>
      </c>
      <c r="E160" s="318">
        <v>42817</v>
      </c>
      <c r="F160" s="278" t="s">
        <v>515</v>
      </c>
      <c r="G160" s="348" t="s">
        <v>316</v>
      </c>
      <c r="H160" s="506"/>
      <c r="I160" s="340"/>
      <c r="J160" s="340"/>
      <c r="K160" s="569">
        <v>1000</v>
      </c>
      <c r="L160" s="570" t="s">
        <v>9</v>
      </c>
      <c r="M160" s="570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2">
        <v>1</v>
      </c>
    </row>
    <row r="161" spans="1:28" s="539" customFormat="1" ht="15.75" customHeight="1">
      <c r="A161" s="567" t="str">
        <f>IF(B161&lt;&gt;"",IF(AND(B161&gt;=_TM1,B161&lt;=_TM2,OR(TH!L161="1111",TH!M161="1111")),TH!D161,""),"")</f>
        <v/>
      </c>
      <c r="B161" s="568">
        <f t="shared" si="13"/>
        <v>3</v>
      </c>
      <c r="C161" s="349">
        <f t="shared" si="14"/>
        <v>42817</v>
      </c>
      <c r="D161" s="349" t="s">
        <v>512</v>
      </c>
      <c r="E161" s="318">
        <v>42817</v>
      </c>
      <c r="F161" s="279" t="s">
        <v>519</v>
      </c>
      <c r="G161" s="348" t="s">
        <v>316</v>
      </c>
      <c r="H161" s="507" t="s">
        <v>291</v>
      </c>
      <c r="I161" s="340"/>
      <c r="J161" s="340"/>
      <c r="K161" s="569">
        <v>2437883</v>
      </c>
      <c r="L161" s="571" t="s">
        <v>8</v>
      </c>
      <c r="M161" s="570" t="s">
        <v>24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2"/>
    </row>
    <row r="162" spans="1:28" s="539" customFormat="1" ht="15.75" customHeight="1">
      <c r="A162" s="567" t="str">
        <f>IF(B162&lt;&gt;"",IF(AND(B162&gt;=_TM1,B162&lt;=_TM2,OR(TH!L162="1111",TH!M162="1111")),TH!D162,""),"")</f>
        <v/>
      </c>
      <c r="B162" s="568">
        <f t="shared" si="13"/>
        <v>3</v>
      </c>
      <c r="C162" s="349">
        <f t="shared" si="14"/>
        <v>42817</v>
      </c>
      <c r="D162" s="349" t="s">
        <v>512</v>
      </c>
      <c r="E162" s="318">
        <v>42817</v>
      </c>
      <c r="F162" s="278" t="s">
        <v>514</v>
      </c>
      <c r="G162" s="348" t="s">
        <v>316</v>
      </c>
      <c r="H162" s="506"/>
      <c r="I162" s="340"/>
      <c r="J162" s="340"/>
      <c r="K162" s="569">
        <v>10000</v>
      </c>
      <c r="L162" s="570" t="s">
        <v>81</v>
      </c>
      <c r="M162" s="570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2">
        <v>1</v>
      </c>
    </row>
    <row r="163" spans="1:28" s="539" customFormat="1" ht="15.75" customHeight="1">
      <c r="A163" s="567" t="str">
        <f>IF(B163&lt;&gt;"",IF(AND(B163&gt;=_TM1,B163&lt;=_TM2,OR(TH!L163="1111",TH!M163="1111")),TH!D163,""),"")</f>
        <v/>
      </c>
      <c r="B163" s="568">
        <f t="shared" si="13"/>
        <v>3</v>
      </c>
      <c r="C163" s="349">
        <f t="shared" si="14"/>
        <v>42817</v>
      </c>
      <c r="D163" s="349" t="s">
        <v>512</v>
      </c>
      <c r="E163" s="318">
        <v>42817</v>
      </c>
      <c r="F163" s="278" t="s">
        <v>515</v>
      </c>
      <c r="G163" s="348" t="s">
        <v>316</v>
      </c>
      <c r="H163" s="506"/>
      <c r="I163" s="340"/>
      <c r="J163" s="340"/>
      <c r="K163" s="569">
        <v>1000</v>
      </c>
      <c r="L163" s="570" t="s">
        <v>9</v>
      </c>
      <c r="M163" s="570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2">
        <v>1</v>
      </c>
    </row>
    <row r="164" spans="1:28" s="539" customFormat="1" ht="15.75" customHeight="1">
      <c r="A164" s="567" t="str">
        <f>IF(B164&lt;&gt;"",IF(AND(B164&gt;=_TM1,B164&lt;=_TM2,OR(TH!L164="1111",TH!M164="1111")),TH!D164,""),"")</f>
        <v/>
      </c>
      <c r="B164" s="568">
        <f t="shared" si="13"/>
        <v>3</v>
      </c>
      <c r="C164" s="349">
        <f t="shared" si="14"/>
        <v>42819</v>
      </c>
      <c r="D164" s="349" t="s">
        <v>512</v>
      </c>
      <c r="E164" s="318">
        <v>42819</v>
      </c>
      <c r="F164" s="279" t="s">
        <v>524</v>
      </c>
      <c r="G164" s="348" t="s">
        <v>316</v>
      </c>
      <c r="H164" s="507"/>
      <c r="I164" s="340"/>
      <c r="J164" s="340"/>
      <c r="K164" s="569">
        <v>10000</v>
      </c>
      <c r="L164" s="570" t="s">
        <v>81</v>
      </c>
      <c r="M164" s="570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2">
        <v>1</v>
      </c>
    </row>
    <row r="165" spans="1:28" s="539" customFormat="1" ht="15.75" customHeight="1">
      <c r="A165" s="567" t="str">
        <f>IF(B165&lt;&gt;"",IF(AND(B165&gt;=_TM1,B165&lt;=_TM2,OR(TH!L165="1111",TH!M165="1111")),TH!D165,""),"")</f>
        <v/>
      </c>
      <c r="B165" s="568">
        <f t="shared" si="13"/>
        <v>3</v>
      </c>
      <c r="C165" s="349">
        <f t="shared" si="14"/>
        <v>42819</v>
      </c>
      <c r="D165" s="349" t="s">
        <v>512</v>
      </c>
      <c r="E165" s="318">
        <v>42819</v>
      </c>
      <c r="F165" s="279" t="s">
        <v>525</v>
      </c>
      <c r="G165" s="348" t="s">
        <v>316</v>
      </c>
      <c r="H165" s="506"/>
      <c r="I165" s="340"/>
      <c r="J165" s="340"/>
      <c r="K165" s="569">
        <v>1000</v>
      </c>
      <c r="L165" s="570" t="s">
        <v>9</v>
      </c>
      <c r="M165" s="570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2">
        <v>1</v>
      </c>
      <c r="AB165" s="573"/>
    </row>
    <row r="166" spans="1:28" s="539" customFormat="1" ht="15.75" customHeight="1">
      <c r="A166" s="567" t="str">
        <f>IF(B166&lt;&gt;"",IF(AND(B166&gt;=_TM1,B166&lt;=_TM2,OR(TH!L166="1111",TH!M166="1111")),TH!D166,""),"")</f>
        <v/>
      </c>
      <c r="B166" s="568">
        <f t="shared" si="13"/>
        <v>3</v>
      </c>
      <c r="C166" s="349">
        <f t="shared" si="14"/>
        <v>42824</v>
      </c>
      <c r="D166" s="349" t="s">
        <v>512</v>
      </c>
      <c r="E166" s="318">
        <v>42824</v>
      </c>
      <c r="F166" s="279" t="s">
        <v>519</v>
      </c>
      <c r="G166" s="348" t="s">
        <v>316</v>
      </c>
      <c r="H166" s="507" t="s">
        <v>291</v>
      </c>
      <c r="I166" s="340"/>
      <c r="J166" s="340"/>
      <c r="K166" s="569">
        <v>9268909</v>
      </c>
      <c r="L166" s="571" t="s">
        <v>8</v>
      </c>
      <c r="M166" s="570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2"/>
    </row>
    <row r="167" spans="1:28" s="539" customFormat="1" ht="15.75" customHeight="1">
      <c r="A167" s="567" t="str">
        <f>IF(B167&lt;&gt;"",IF(AND(B167&gt;=_TM1,B167&lt;=_TM2,OR(TH!L167="1111",TH!M167="1111")),TH!D167,""),"")</f>
        <v/>
      </c>
      <c r="B167" s="568">
        <f t="shared" si="13"/>
        <v>3</v>
      </c>
      <c r="C167" s="349">
        <f t="shared" si="14"/>
        <v>42824</v>
      </c>
      <c r="D167" s="349" t="s">
        <v>512</v>
      </c>
      <c r="E167" s="318">
        <v>42824</v>
      </c>
      <c r="F167" s="278" t="s">
        <v>514</v>
      </c>
      <c r="G167" s="348" t="s">
        <v>316</v>
      </c>
      <c r="H167" s="506"/>
      <c r="I167" s="340"/>
      <c r="J167" s="340"/>
      <c r="K167" s="569">
        <v>10000</v>
      </c>
      <c r="L167" s="570" t="s">
        <v>81</v>
      </c>
      <c r="M167" s="570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2">
        <v>1</v>
      </c>
    </row>
    <row r="168" spans="1:28" s="539" customFormat="1" ht="15.75" customHeight="1">
      <c r="A168" s="567" t="str">
        <f>IF(B168&lt;&gt;"",IF(AND(B168&gt;=_TM1,B168&lt;=_TM2,OR(TH!L168="1111",TH!M168="1111")),TH!D168,""),"")</f>
        <v/>
      </c>
      <c r="B168" s="568">
        <f t="shared" si="13"/>
        <v>3</v>
      </c>
      <c r="C168" s="349">
        <f t="shared" si="14"/>
        <v>42824</v>
      </c>
      <c r="D168" s="349" t="s">
        <v>512</v>
      </c>
      <c r="E168" s="318">
        <v>42824</v>
      </c>
      <c r="F168" s="278" t="s">
        <v>515</v>
      </c>
      <c r="G168" s="348" t="s">
        <v>316</v>
      </c>
      <c r="H168" s="506"/>
      <c r="I168" s="340"/>
      <c r="J168" s="340"/>
      <c r="K168" s="569">
        <v>1000</v>
      </c>
      <c r="L168" s="570" t="s">
        <v>9</v>
      </c>
      <c r="M168" s="570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2">
        <v>1</v>
      </c>
    </row>
    <row r="169" spans="1:28" s="539" customFormat="1" ht="15.75" customHeight="1">
      <c r="A169" s="567" t="str">
        <f>IF(B169&lt;&gt;"",IF(AND(B169&gt;=_TM1,B169&lt;=_TM2,OR(TH!L169="1111",TH!M169="1111")),TH!D169,""),"")</f>
        <v/>
      </c>
      <c r="B169" s="568">
        <f t="shared" ref="B169:B193" si="15">IF(C169&lt;&gt;"",MONTH(C169),"")</f>
        <v>3</v>
      </c>
      <c r="C169" s="349">
        <f t="shared" ref="C169:C193" si="16">E169</f>
        <v>42824</v>
      </c>
      <c r="D169" s="349" t="s">
        <v>512</v>
      </c>
      <c r="E169" s="318">
        <v>42824</v>
      </c>
      <c r="F169" s="278" t="s">
        <v>872</v>
      </c>
      <c r="G169" s="348" t="s">
        <v>316</v>
      </c>
      <c r="H169" s="507"/>
      <c r="I169" s="340"/>
      <c r="J169" s="340"/>
      <c r="K169" s="569">
        <v>20000</v>
      </c>
      <c r="L169" s="570" t="s">
        <v>81</v>
      </c>
      <c r="M169" s="570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2">
        <v>1</v>
      </c>
      <c r="AB169" s="573"/>
    </row>
    <row r="170" spans="1:28" s="539" customFormat="1" ht="15.75" customHeight="1">
      <c r="A170" s="567" t="str">
        <f>IF(B170&lt;&gt;"",IF(AND(B170&gt;=_TM1,B170&lt;=_TM2,OR(TH!L170="1111",TH!M170="1111")),TH!D170,""),"")</f>
        <v/>
      </c>
      <c r="B170" s="568">
        <f t="shared" si="15"/>
        <v>3</v>
      </c>
      <c r="C170" s="349">
        <f t="shared" si="16"/>
        <v>42824</v>
      </c>
      <c r="D170" s="349" t="s">
        <v>512</v>
      </c>
      <c r="E170" s="318">
        <v>42824</v>
      </c>
      <c r="F170" s="278" t="s">
        <v>873</v>
      </c>
      <c r="G170" s="348" t="s">
        <v>316</v>
      </c>
      <c r="H170" s="507"/>
      <c r="I170" s="340"/>
      <c r="J170" s="340"/>
      <c r="K170" s="569">
        <v>2000</v>
      </c>
      <c r="L170" s="570" t="s">
        <v>9</v>
      </c>
      <c r="M170" s="570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2">
        <v>1</v>
      </c>
    </row>
    <row r="171" spans="1:28" s="539" customFormat="1" ht="15.75" customHeight="1">
      <c r="A171" s="567" t="str">
        <f>IF(B171&lt;&gt;"",IF(AND(B171&gt;=_TM1,B171&lt;=_TM2,OR(TH!L171="1111",TH!M171="1111")),TH!D171,""),"")</f>
        <v/>
      </c>
      <c r="B171" s="568">
        <f t="shared" si="15"/>
        <v>3</v>
      </c>
      <c r="C171" s="349">
        <f t="shared" si="16"/>
        <v>42825</v>
      </c>
      <c r="D171" s="349" t="s">
        <v>512</v>
      </c>
      <c r="E171" s="318">
        <v>42825</v>
      </c>
      <c r="F171" s="279" t="s">
        <v>519</v>
      </c>
      <c r="G171" s="348" t="s">
        <v>316</v>
      </c>
      <c r="H171" s="507" t="s">
        <v>290</v>
      </c>
      <c r="I171" s="340"/>
      <c r="J171" s="340"/>
      <c r="K171" s="569">
        <v>10000000</v>
      </c>
      <c r="L171" s="571" t="s">
        <v>8</v>
      </c>
      <c r="M171" s="570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2"/>
    </row>
    <row r="172" spans="1:28" s="539" customFormat="1" ht="15.75" customHeight="1">
      <c r="A172" s="567" t="str">
        <f>IF(B172&lt;&gt;"",IF(AND(B172&gt;=_TM1,B172&lt;=_TM2,OR(TH!L172="1111",TH!M172="1111")),TH!D172,""),"")</f>
        <v/>
      </c>
      <c r="B172" s="568">
        <f t="shared" si="15"/>
        <v>3</v>
      </c>
      <c r="C172" s="349">
        <f t="shared" si="16"/>
        <v>42825</v>
      </c>
      <c r="D172" s="349" t="s">
        <v>512</v>
      </c>
      <c r="E172" s="318">
        <v>42825</v>
      </c>
      <c r="F172" s="278" t="s">
        <v>514</v>
      </c>
      <c r="G172" s="348" t="s">
        <v>316</v>
      </c>
      <c r="H172" s="506"/>
      <c r="I172" s="340"/>
      <c r="J172" s="340"/>
      <c r="K172" s="569">
        <v>20000</v>
      </c>
      <c r="L172" s="570" t="s">
        <v>81</v>
      </c>
      <c r="M172" s="570" t="s">
        <v>24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2">
        <v>1</v>
      </c>
    </row>
    <row r="173" spans="1:28" s="539" customFormat="1" ht="15.75" customHeight="1">
      <c r="A173" s="567" t="str">
        <f>IF(B173&lt;&gt;"",IF(AND(B173&gt;=_TM1,B173&lt;=_TM2,OR(TH!L173="1111",TH!M173="1111")),TH!D173,""),"")</f>
        <v/>
      </c>
      <c r="B173" s="568">
        <f t="shared" si="15"/>
        <v>3</v>
      </c>
      <c r="C173" s="349">
        <f t="shared" si="16"/>
        <v>42825</v>
      </c>
      <c r="D173" s="349" t="s">
        <v>512</v>
      </c>
      <c r="E173" s="318">
        <v>42825</v>
      </c>
      <c r="F173" s="278" t="s">
        <v>515</v>
      </c>
      <c r="G173" s="348" t="s">
        <v>316</v>
      </c>
      <c r="H173" s="506"/>
      <c r="I173" s="340"/>
      <c r="J173" s="340"/>
      <c r="K173" s="569">
        <v>2000</v>
      </c>
      <c r="L173" s="570" t="s">
        <v>9</v>
      </c>
      <c r="M173" s="570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2">
        <v>1</v>
      </c>
    </row>
    <row r="174" spans="1:28" s="539" customFormat="1" ht="15.75" customHeight="1">
      <c r="A174" s="567" t="str">
        <f>IF(B174&lt;&gt;"",IF(AND(B174&gt;=_TM1,B174&lt;=_TM2,OR(TH!L174="1111",TH!M174="1111")),TH!D174,""),"")</f>
        <v/>
      </c>
      <c r="B174" s="568">
        <f t="shared" si="15"/>
        <v>1</v>
      </c>
      <c r="C174" s="349">
        <f t="shared" si="16"/>
        <v>42746</v>
      </c>
      <c r="D174" s="349" t="s">
        <v>507</v>
      </c>
      <c r="E174" s="318">
        <v>42746</v>
      </c>
      <c r="F174" s="278" t="s">
        <v>508</v>
      </c>
      <c r="G174" s="348" t="s">
        <v>491</v>
      </c>
      <c r="H174" s="507" t="s">
        <v>468</v>
      </c>
      <c r="I174" s="340"/>
      <c r="J174" s="340"/>
      <c r="K174" s="569">
        <v>500000000</v>
      </c>
      <c r="L174" s="570" t="s">
        <v>24</v>
      </c>
      <c r="M174" s="570" t="s">
        <v>238</v>
      </c>
      <c r="N174" s="561" t="str">
        <f>IF(AND('331-CT'!$E$7=TH!H174,OR(L174="331",M174="331")),"331",IF(AND(OR(L174="131",M174="131"),H174='131-CT'!$E$7),"131",""))</f>
        <v>131</v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>x</v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2"/>
    </row>
    <row r="175" spans="1:28" s="539" customFormat="1" ht="15.75" customHeight="1">
      <c r="A175" s="567" t="str">
        <f>IF(B175&lt;&gt;"",IF(AND(B175&gt;=_TM1,B175&lt;=_TM2,OR(TH!L175="1111",TH!M175="1111")),TH!D175,""),"")</f>
        <v/>
      </c>
      <c r="B175" s="568">
        <f t="shared" si="15"/>
        <v>1</v>
      </c>
      <c r="C175" s="349">
        <f t="shared" si="16"/>
        <v>42747</v>
      </c>
      <c r="D175" s="349" t="s">
        <v>507</v>
      </c>
      <c r="E175" s="318">
        <v>42747</v>
      </c>
      <c r="F175" s="278" t="s">
        <v>508</v>
      </c>
      <c r="G175" s="348" t="s">
        <v>491</v>
      </c>
      <c r="H175" s="507" t="s">
        <v>306</v>
      </c>
      <c r="I175" s="340"/>
      <c r="J175" s="340"/>
      <c r="K175" s="569">
        <v>99967000</v>
      </c>
      <c r="L175" s="570" t="s">
        <v>24</v>
      </c>
      <c r="M175" s="570" t="s">
        <v>238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2"/>
    </row>
    <row r="176" spans="1:28" s="539" customFormat="1" ht="15.75" customHeight="1">
      <c r="A176" s="567" t="str">
        <f>IF(B176&lt;&gt;"",IF(AND(B176&gt;=_TM1,B176&lt;=_TM2,OR(TH!L176="1111",TH!M176="1111")),TH!D176,""),"")</f>
        <v/>
      </c>
      <c r="B176" s="568">
        <f t="shared" si="15"/>
        <v>1</v>
      </c>
      <c r="C176" s="349">
        <f t="shared" si="16"/>
        <v>42752</v>
      </c>
      <c r="D176" s="349" t="s">
        <v>507</v>
      </c>
      <c r="E176" s="318">
        <v>42752</v>
      </c>
      <c r="F176" s="278" t="s">
        <v>508</v>
      </c>
      <c r="G176" s="348" t="s">
        <v>491</v>
      </c>
      <c r="H176" s="507" t="s">
        <v>306</v>
      </c>
      <c r="I176" s="340"/>
      <c r="J176" s="340"/>
      <c r="K176" s="569">
        <v>106443467</v>
      </c>
      <c r="L176" s="570" t="s">
        <v>24</v>
      </c>
      <c r="M176" s="570" t="s">
        <v>238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2"/>
      <c r="AB176" s="573"/>
    </row>
    <row r="177" spans="1:28" s="539" customFormat="1" ht="15.75" customHeight="1">
      <c r="A177" s="567" t="str">
        <f>IF(B177&lt;&gt;"",IF(AND(B177&gt;=_TM1,B177&lt;=_TM2,OR(TH!L177="1111",TH!M177="1111")),TH!D177,""),"")</f>
        <v/>
      </c>
      <c r="B177" s="568">
        <f t="shared" si="15"/>
        <v>1</v>
      </c>
      <c r="C177" s="349">
        <f t="shared" si="16"/>
        <v>42752</v>
      </c>
      <c r="D177" s="349" t="s">
        <v>507</v>
      </c>
      <c r="E177" s="318">
        <v>42752</v>
      </c>
      <c r="F177" s="278" t="s">
        <v>879</v>
      </c>
      <c r="G177" s="348" t="s">
        <v>491</v>
      </c>
      <c r="H177" s="507" t="s">
        <v>511</v>
      </c>
      <c r="I177" s="340"/>
      <c r="J177" s="340"/>
      <c r="K177" s="569">
        <v>6200000</v>
      </c>
      <c r="L177" s="570" t="s">
        <v>24</v>
      </c>
      <c r="M177" s="570" t="s">
        <v>45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>x</v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2"/>
    </row>
    <row r="178" spans="1:28" s="539" customFormat="1" ht="15.75" customHeight="1">
      <c r="A178" s="567" t="str">
        <f>IF(B178&lt;&gt;"",IF(AND(B178&gt;=_TM1,B178&lt;=_TM2,OR(TH!L178="1111",TH!M178="1111")),TH!D178,""),"")</f>
        <v/>
      </c>
      <c r="B178" s="568">
        <f t="shared" si="15"/>
        <v>1</v>
      </c>
      <c r="C178" s="349">
        <f t="shared" si="16"/>
        <v>42766</v>
      </c>
      <c r="D178" s="349" t="s">
        <v>507</v>
      </c>
      <c r="E178" s="318">
        <v>42766</v>
      </c>
      <c r="F178" s="279" t="s">
        <v>509</v>
      </c>
      <c r="G178" s="348" t="s">
        <v>491</v>
      </c>
      <c r="H178" s="506"/>
      <c r="I178" s="340"/>
      <c r="J178" s="340"/>
      <c r="K178" s="569">
        <v>3484</v>
      </c>
      <c r="L178" s="570" t="s">
        <v>24</v>
      </c>
      <c r="M178" s="570" t="s">
        <v>38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/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2"/>
    </row>
    <row r="179" spans="1:28" s="539" customFormat="1" ht="15.75" customHeight="1">
      <c r="A179" s="567" t="str">
        <f>IF(B179&lt;&gt;"",IF(AND(B179&gt;=_TM1,B179&lt;=_TM2,OR(TH!L179="1111",TH!M179="1111")),TH!D179,""),"")</f>
        <v/>
      </c>
      <c r="B179" s="568">
        <f t="shared" si="15"/>
        <v>2</v>
      </c>
      <c r="C179" s="349">
        <f t="shared" si="16"/>
        <v>42786</v>
      </c>
      <c r="D179" s="349" t="s">
        <v>507</v>
      </c>
      <c r="E179" s="318">
        <v>42786</v>
      </c>
      <c r="F179" s="278" t="s">
        <v>879</v>
      </c>
      <c r="G179" s="348" t="s">
        <v>491</v>
      </c>
      <c r="H179" s="507" t="s">
        <v>511</v>
      </c>
      <c r="I179" s="340"/>
      <c r="J179" s="340"/>
      <c r="K179" s="569">
        <v>12500000</v>
      </c>
      <c r="L179" s="570" t="s">
        <v>24</v>
      </c>
      <c r="M179" s="570" t="s">
        <v>45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>x</v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2"/>
    </row>
    <row r="180" spans="1:28" s="539" customFormat="1" ht="15.75" customHeight="1">
      <c r="A180" s="567" t="str">
        <f>IF(B180&lt;&gt;"",IF(AND(B180&gt;=_TM1,B180&lt;=_TM2,OR(TH!L180="1111",TH!M180="1111")),TH!D180,""),"")</f>
        <v/>
      </c>
      <c r="B180" s="568">
        <f t="shared" si="15"/>
        <v>2</v>
      </c>
      <c r="C180" s="349">
        <f t="shared" si="16"/>
        <v>42793</v>
      </c>
      <c r="D180" s="349" t="s">
        <v>507</v>
      </c>
      <c r="E180" s="318">
        <v>42793</v>
      </c>
      <c r="F180" s="278" t="s">
        <v>876</v>
      </c>
      <c r="G180" s="348" t="s">
        <v>491</v>
      </c>
      <c r="H180" s="507" t="s">
        <v>511</v>
      </c>
      <c r="I180" s="340"/>
      <c r="J180" s="340"/>
      <c r="K180" s="569">
        <v>9100000</v>
      </c>
      <c r="L180" s="570" t="s">
        <v>24</v>
      </c>
      <c r="M180" s="570" t="s">
        <v>45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>x</v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2"/>
      <c r="AB180" s="573"/>
    </row>
    <row r="181" spans="1:28" s="539" customFormat="1" ht="15.75" customHeight="1">
      <c r="A181" s="567" t="str">
        <f>IF(B181&lt;&gt;"",IF(AND(B181&gt;=_TM1,B181&lt;=_TM2,OR(TH!L181="1111",TH!M181="1111")),TH!D181,""),"")</f>
        <v/>
      </c>
      <c r="B181" s="568">
        <f t="shared" si="15"/>
        <v>2</v>
      </c>
      <c r="C181" s="349">
        <f t="shared" si="16"/>
        <v>42794</v>
      </c>
      <c r="D181" s="349" t="s">
        <v>507</v>
      </c>
      <c r="E181" s="318">
        <v>42794</v>
      </c>
      <c r="F181" s="278" t="s">
        <v>876</v>
      </c>
      <c r="G181" s="348" t="s">
        <v>491</v>
      </c>
      <c r="H181" s="507" t="s">
        <v>511</v>
      </c>
      <c r="I181" s="340"/>
      <c r="J181" s="340"/>
      <c r="K181" s="569">
        <v>9100000</v>
      </c>
      <c r="L181" s="570" t="s">
        <v>24</v>
      </c>
      <c r="M181" s="570" t="s">
        <v>45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>x</v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2"/>
    </row>
    <row r="182" spans="1:28" s="539" customFormat="1" ht="15.75" customHeight="1">
      <c r="A182" s="567" t="str">
        <f>IF(B182&lt;&gt;"",IF(AND(B182&gt;=_TM1,B182&lt;=_TM2,OR(TH!L182="1111",TH!M182="1111")),TH!D182,""),"")</f>
        <v/>
      </c>
      <c r="B182" s="568">
        <f t="shared" si="15"/>
        <v>2</v>
      </c>
      <c r="C182" s="349">
        <f t="shared" si="16"/>
        <v>42794</v>
      </c>
      <c r="D182" s="349" t="s">
        <v>507</v>
      </c>
      <c r="E182" s="318">
        <v>42794</v>
      </c>
      <c r="F182" s="278" t="s">
        <v>875</v>
      </c>
      <c r="G182" s="348" t="s">
        <v>491</v>
      </c>
      <c r="H182" s="506" t="s">
        <v>881</v>
      </c>
      <c r="I182" s="340"/>
      <c r="J182" s="340"/>
      <c r="K182" s="569">
        <v>266000000</v>
      </c>
      <c r="L182" s="570" t="s">
        <v>24</v>
      </c>
      <c r="M182" s="570" t="s">
        <v>492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>x</v>
      </c>
      <c r="Y182" s="561" t="str">
        <f>IF(OR(TH!L182=TH!$Y$7,M182=TH!$Y$7),"x","")</f>
        <v>x</v>
      </c>
      <c r="Z182" s="561" t="str">
        <f>IF(AND(B182&lt;=NKC!$N$8,B182&gt;=NKC!$M$8),"x","")</f>
        <v>x</v>
      </c>
      <c r="AA182" s="572"/>
    </row>
    <row r="183" spans="1:28" s="539" customFormat="1" ht="15.75" customHeight="1">
      <c r="A183" s="567" t="str">
        <f>IF(B183&lt;&gt;"",IF(AND(B183&gt;=_TM1,B183&lt;=_TM2,OR(TH!L183="1111",TH!M183="1111")),TH!D183,""),"")</f>
        <v/>
      </c>
      <c r="B183" s="568">
        <f t="shared" si="15"/>
        <v>2</v>
      </c>
      <c r="C183" s="349">
        <f t="shared" si="16"/>
        <v>42794</v>
      </c>
      <c r="D183" s="349" t="s">
        <v>507</v>
      </c>
      <c r="E183" s="318">
        <v>42794</v>
      </c>
      <c r="F183" s="279" t="s">
        <v>509</v>
      </c>
      <c r="G183" s="348" t="s">
        <v>491</v>
      </c>
      <c r="H183" s="506"/>
      <c r="I183" s="340"/>
      <c r="J183" s="340"/>
      <c r="K183" s="569">
        <v>328</v>
      </c>
      <c r="L183" s="570" t="s">
        <v>24</v>
      </c>
      <c r="M183" s="570" t="s">
        <v>38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/>
      </c>
      <c r="Y183" s="561" t="str">
        <f>IF(OR(TH!L183=TH!$Y$7,M183=TH!$Y$7),"x","")</f>
        <v/>
      </c>
      <c r="Z183" s="561" t="str">
        <f>IF(AND(B183&lt;=NKC!$N$8,B183&gt;=NKC!$M$8),"x","")</f>
        <v>x</v>
      </c>
      <c r="AA183" s="572"/>
    </row>
    <row r="184" spans="1:28" s="539" customFormat="1" ht="15.75" customHeight="1">
      <c r="A184" s="567" t="str">
        <f>IF(B184&lt;&gt;"",IF(AND(B184&gt;=_TM1,B184&lt;=_TM2,OR(TH!L184="1111",TH!M184="1111")),TH!D184,""),"")</f>
        <v/>
      </c>
      <c r="B184" s="568">
        <f t="shared" si="15"/>
        <v>3</v>
      </c>
      <c r="C184" s="349">
        <f t="shared" si="16"/>
        <v>42795</v>
      </c>
      <c r="D184" s="349" t="s">
        <v>507</v>
      </c>
      <c r="E184" s="318">
        <v>42795</v>
      </c>
      <c r="F184" s="278" t="s">
        <v>876</v>
      </c>
      <c r="G184" s="348" t="s">
        <v>491</v>
      </c>
      <c r="H184" s="507" t="s">
        <v>511</v>
      </c>
      <c r="I184" s="340"/>
      <c r="J184" s="340"/>
      <c r="K184" s="569">
        <v>200000</v>
      </c>
      <c r="L184" s="570" t="s">
        <v>24</v>
      </c>
      <c r="M184" s="570" t="s">
        <v>45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>x</v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2"/>
    </row>
    <row r="185" spans="1:28" s="539" customFormat="1" ht="15.75" customHeight="1">
      <c r="A185" s="567" t="str">
        <f>IF(B185&lt;&gt;"",IF(AND(B185&gt;=_TM1,B185&lt;=_TM2,OR(TH!L185="1111",TH!M185="1111")),TH!D185,""),"")</f>
        <v/>
      </c>
      <c r="B185" s="568">
        <f t="shared" si="15"/>
        <v>3</v>
      </c>
      <c r="C185" s="349">
        <f t="shared" si="16"/>
        <v>42795</v>
      </c>
      <c r="D185" s="349" t="s">
        <v>507</v>
      </c>
      <c r="E185" s="318">
        <v>42795</v>
      </c>
      <c r="F185" s="278" t="s">
        <v>875</v>
      </c>
      <c r="G185" s="348" t="s">
        <v>491</v>
      </c>
      <c r="H185" s="506" t="s">
        <v>880</v>
      </c>
      <c r="I185" s="340"/>
      <c r="J185" s="340"/>
      <c r="K185" s="569">
        <v>133700000</v>
      </c>
      <c r="L185" s="570" t="s">
        <v>24</v>
      </c>
      <c r="M185" s="570" t="s">
        <v>492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>x</v>
      </c>
      <c r="Z185" s="561" t="str">
        <f>IF(AND(B185&lt;=NKC!$N$8,B185&gt;=NKC!$M$8),"x","")</f>
        <v>x</v>
      </c>
      <c r="AA185" s="572"/>
    </row>
    <row r="186" spans="1:28" s="539" customFormat="1" ht="15.75" customHeight="1">
      <c r="A186" s="567" t="str">
        <f>IF(B186&lt;&gt;"",IF(AND(B186&gt;=_TM1,B186&lt;=_TM2,OR(TH!L186="1111",TH!M186="1111")),TH!D186,""),"")</f>
        <v/>
      </c>
      <c r="B186" s="568">
        <f t="shared" si="15"/>
        <v>3</v>
      </c>
      <c r="C186" s="349">
        <f t="shared" si="16"/>
        <v>42800</v>
      </c>
      <c r="D186" s="349" t="s">
        <v>507</v>
      </c>
      <c r="E186" s="318">
        <v>42800</v>
      </c>
      <c r="F186" s="278" t="s">
        <v>508</v>
      </c>
      <c r="G186" s="348" t="s">
        <v>491</v>
      </c>
      <c r="H186" s="507" t="s">
        <v>306</v>
      </c>
      <c r="I186" s="340"/>
      <c r="J186" s="340"/>
      <c r="K186" s="569">
        <v>101079091</v>
      </c>
      <c r="L186" s="570" t="s">
        <v>24</v>
      </c>
      <c r="M186" s="570" t="s">
        <v>238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/>
      </c>
      <c r="Z186" s="561" t="str">
        <f>IF(AND(B186&lt;=NKC!$N$8,B186&gt;=NKC!$M$8),"x","")</f>
        <v>x</v>
      </c>
      <c r="AA186" s="572"/>
    </row>
    <row r="187" spans="1:28" s="539" customFormat="1" ht="15.75" customHeight="1">
      <c r="A187" s="567" t="str">
        <f>IF(B187&lt;&gt;"",IF(AND(B187&gt;=_TM1,B187&lt;=_TM2,OR(TH!L187="1111",TH!M187="1111")),TH!D187,""),"")</f>
        <v/>
      </c>
      <c r="B187" s="568">
        <f t="shared" si="15"/>
        <v>3</v>
      </c>
      <c r="C187" s="349">
        <f t="shared" si="16"/>
        <v>42811</v>
      </c>
      <c r="D187" s="349" t="s">
        <v>507</v>
      </c>
      <c r="E187" s="318">
        <v>42811</v>
      </c>
      <c r="F187" s="278" t="s">
        <v>879</v>
      </c>
      <c r="G187" s="348" t="s">
        <v>491</v>
      </c>
      <c r="H187" s="507" t="s">
        <v>511</v>
      </c>
      <c r="I187" s="340"/>
      <c r="J187" s="340"/>
      <c r="K187" s="569">
        <v>12500000</v>
      </c>
      <c r="L187" s="570" t="s">
        <v>24</v>
      </c>
      <c r="M187" s="570" t="s">
        <v>45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>x</v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2"/>
      <c r="AB187" s="573"/>
    </row>
    <row r="188" spans="1:28" s="539" customFormat="1" ht="15.75" customHeight="1">
      <c r="A188" s="567" t="str">
        <f>IF(B188&lt;&gt;"",IF(AND(B188&gt;=_TM1,B188&lt;=_TM2,OR(TH!L188="1111",TH!M188="1111")),TH!D188,""),"")</f>
        <v/>
      </c>
      <c r="B188" s="568">
        <f t="shared" si="15"/>
        <v>3</v>
      </c>
      <c r="C188" s="349">
        <f t="shared" si="16"/>
        <v>42814</v>
      </c>
      <c r="D188" s="349" t="s">
        <v>507</v>
      </c>
      <c r="E188" s="318">
        <v>42814</v>
      </c>
      <c r="F188" s="278" t="s">
        <v>875</v>
      </c>
      <c r="G188" s="348" t="s">
        <v>491</v>
      </c>
      <c r="H188" s="506" t="s">
        <v>877</v>
      </c>
      <c r="I188" s="340"/>
      <c r="J188" s="340"/>
      <c r="K188" s="569">
        <v>100242958</v>
      </c>
      <c r="L188" s="570" t="s">
        <v>24</v>
      </c>
      <c r="M188" s="570" t="s">
        <v>492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/>
      </c>
      <c r="Y188" s="561" t="str">
        <f>IF(OR(TH!L188=TH!$Y$7,M188=TH!$Y$7),"x","")</f>
        <v>x</v>
      </c>
      <c r="Z188" s="561" t="str">
        <f>IF(AND(B188&lt;=NKC!$N$8,B188&gt;=NKC!$M$8),"x","")</f>
        <v>x</v>
      </c>
      <c r="AA188" s="572"/>
    </row>
    <row r="189" spans="1:28" s="539" customFormat="1" ht="15.75" customHeight="1">
      <c r="A189" s="567" t="str">
        <f>IF(B189&lt;&gt;"",IF(AND(B189&gt;=_TM1,B189&lt;=_TM2,OR(TH!L189="1111",TH!M189="1111")),TH!D189,""),"")</f>
        <v/>
      </c>
      <c r="B189" s="568">
        <f t="shared" si="15"/>
        <v>3</v>
      </c>
      <c r="C189" s="349">
        <f t="shared" si="16"/>
        <v>42814</v>
      </c>
      <c r="D189" s="349" t="s">
        <v>507</v>
      </c>
      <c r="E189" s="318">
        <v>42814</v>
      </c>
      <c r="F189" s="278" t="s">
        <v>878</v>
      </c>
      <c r="G189" s="348" t="s">
        <v>491</v>
      </c>
      <c r="H189" s="506" t="s">
        <v>877</v>
      </c>
      <c r="I189" s="340"/>
      <c r="J189" s="340"/>
      <c r="K189" s="569">
        <v>17757042</v>
      </c>
      <c r="L189" s="570" t="s">
        <v>24</v>
      </c>
      <c r="M189" s="570" t="s">
        <v>492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>x</v>
      </c>
      <c r="Z189" s="561" t="str">
        <f>IF(AND(B189&lt;=NKC!$N$8,B189&gt;=NKC!$M$8),"x","")</f>
        <v>x</v>
      </c>
      <c r="AA189" s="572"/>
    </row>
    <row r="190" spans="1:28" s="539" customFormat="1" ht="15.75" customHeight="1">
      <c r="A190" s="567" t="str">
        <f>IF(B190&lt;&gt;"",IF(AND(B190&gt;=_TM1,B190&lt;=_TM2,OR(TH!L190="1111",TH!M190="1111")),TH!D190,""),"")</f>
        <v/>
      </c>
      <c r="B190" s="568">
        <f t="shared" si="15"/>
        <v>3</v>
      </c>
      <c r="C190" s="349">
        <f t="shared" si="16"/>
        <v>42814</v>
      </c>
      <c r="D190" s="349" t="s">
        <v>507</v>
      </c>
      <c r="E190" s="318">
        <v>42814</v>
      </c>
      <c r="F190" s="278" t="s">
        <v>508</v>
      </c>
      <c r="G190" s="348" t="s">
        <v>491</v>
      </c>
      <c r="H190" s="507" t="s">
        <v>306</v>
      </c>
      <c r="I190" s="340"/>
      <c r="J190" s="340"/>
      <c r="K190" s="569">
        <v>55145448</v>
      </c>
      <c r="L190" s="570" t="s">
        <v>24</v>
      </c>
      <c r="M190" s="570" t="s">
        <v>238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/>
      </c>
      <c r="Z190" s="561" t="str">
        <f>IF(AND(B190&lt;=NKC!$N$8,B190&gt;=NKC!$M$8),"x","")</f>
        <v>x</v>
      </c>
      <c r="AA190" s="572"/>
    </row>
    <row r="191" spans="1:28" s="539" customFormat="1" ht="15.75" customHeight="1">
      <c r="A191" s="567" t="str">
        <f>IF(B191&lt;&gt;"",IF(AND(B191&gt;=_TM1,B191&lt;=_TM2,OR(TH!L191="1111",TH!M191="1111")),TH!D191,""),"")</f>
        <v/>
      </c>
      <c r="B191" s="568">
        <f t="shared" si="15"/>
        <v>3</v>
      </c>
      <c r="C191" s="349">
        <f t="shared" si="16"/>
        <v>42823</v>
      </c>
      <c r="D191" s="349" t="s">
        <v>507</v>
      </c>
      <c r="E191" s="318">
        <v>42823</v>
      </c>
      <c r="F191" s="278" t="s">
        <v>876</v>
      </c>
      <c r="G191" s="348" t="s">
        <v>491</v>
      </c>
      <c r="H191" s="507" t="s">
        <v>511</v>
      </c>
      <c r="I191" s="340"/>
      <c r="J191" s="340"/>
      <c r="K191" s="569">
        <v>500000</v>
      </c>
      <c r="L191" s="570" t="s">
        <v>24</v>
      </c>
      <c r="M191" s="570" t="s">
        <v>45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/>
      </c>
      <c r="Q191" s="561" t="str">
        <f>IF(AND($M191=$O$7,$B191&lt;'111'!$N$11),"x","")</f>
        <v>x</v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2"/>
    </row>
    <row r="192" spans="1:28" s="539" customFormat="1" ht="15.75" customHeight="1">
      <c r="A192" s="567" t="str">
        <f>IF(B192&lt;&gt;"",IF(AND(B192&gt;=_TM1,B192&lt;=_TM2,OR(TH!L192="1111",TH!M192="1111")),TH!D192,""),"")</f>
        <v/>
      </c>
      <c r="B192" s="568">
        <f t="shared" si="15"/>
        <v>3</v>
      </c>
      <c r="C192" s="349">
        <f t="shared" si="16"/>
        <v>42823</v>
      </c>
      <c r="D192" s="349" t="s">
        <v>507</v>
      </c>
      <c r="E192" s="318">
        <v>42823</v>
      </c>
      <c r="F192" s="278" t="s">
        <v>875</v>
      </c>
      <c r="G192" s="348" t="s">
        <v>491</v>
      </c>
      <c r="H192" s="506" t="s">
        <v>874</v>
      </c>
      <c r="I192" s="340"/>
      <c r="J192" s="340"/>
      <c r="K192" s="569">
        <v>131000000</v>
      </c>
      <c r="L192" s="570" t="s">
        <v>24</v>
      </c>
      <c r="M192" s="570" t="s">
        <v>492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>x</v>
      </c>
      <c r="Z192" s="561" t="str">
        <f>IF(AND(B192&lt;=NKC!$N$8,B192&gt;=NKC!$M$8),"x","")</f>
        <v>x</v>
      </c>
      <c r="AA192" s="572"/>
    </row>
    <row r="193" spans="1:28" s="539" customFormat="1" ht="15.75" customHeight="1">
      <c r="A193" s="567" t="str">
        <f>IF(B193&lt;&gt;"",IF(AND(B193&gt;=_TM1,B193&lt;=_TM2,OR(TH!L193="1111",TH!M193="1111")),TH!D193,""),"")</f>
        <v/>
      </c>
      <c r="B193" s="568">
        <f t="shared" si="15"/>
        <v>3</v>
      </c>
      <c r="C193" s="349">
        <f t="shared" si="16"/>
        <v>42825</v>
      </c>
      <c r="D193" s="349" t="s">
        <v>507</v>
      </c>
      <c r="E193" s="318">
        <v>42825</v>
      </c>
      <c r="F193" s="279" t="s">
        <v>509</v>
      </c>
      <c r="G193" s="348" t="s">
        <v>491</v>
      </c>
      <c r="H193" s="507"/>
      <c r="I193" s="340"/>
      <c r="J193" s="340"/>
      <c r="K193" s="569">
        <v>2878</v>
      </c>
      <c r="L193" s="570" t="s">
        <v>24</v>
      </c>
      <c r="M193" s="570" t="s">
        <v>38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/>
      </c>
      <c r="Z193" s="561" t="str">
        <f>IF(AND(B193&lt;=NKC!$N$8,B193&gt;=NKC!$M$8),"x","")</f>
        <v>x</v>
      </c>
      <c r="AA193" s="572"/>
      <c r="AB193" s="573"/>
    </row>
    <row r="194" spans="1:28" s="539" customFormat="1" ht="15.75" customHeight="1">
      <c r="A194" s="567" t="str">
        <f>IF(B194&lt;&gt;"",IF(AND(B194&gt;=_TM1,B194&lt;=_TM2,OR(TH!L194="1111",TH!M194="1111")),TH!D194,""),"")</f>
        <v/>
      </c>
      <c r="B194" s="568">
        <f t="shared" ref="B194:B219" si="17">IF(C194&lt;&gt;"",MONTH(C194),"")</f>
        <v>1</v>
      </c>
      <c r="C194" s="349">
        <f t="shared" ref="C194:C219" si="18">E194</f>
        <v>42746</v>
      </c>
      <c r="D194" s="349" t="s">
        <v>512</v>
      </c>
      <c r="E194" s="318">
        <v>42746</v>
      </c>
      <c r="F194" s="279" t="s">
        <v>516</v>
      </c>
      <c r="G194" s="348" t="s">
        <v>491</v>
      </c>
      <c r="H194" s="507" t="s">
        <v>511</v>
      </c>
      <c r="I194" s="340"/>
      <c r="J194" s="340"/>
      <c r="K194" s="569">
        <v>500000000</v>
      </c>
      <c r="L194" s="570" t="s">
        <v>45</v>
      </c>
      <c r="M194" s="570" t="s">
        <v>24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>x</v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2"/>
    </row>
    <row r="195" spans="1:28" s="539" customFormat="1" ht="15.75" customHeight="1">
      <c r="A195" s="567" t="str">
        <f>IF(B195&lt;&gt;"",IF(AND(B195&gt;=_TM1,B195&lt;=_TM2,OR(TH!L195="1111",TH!M195="1111")),TH!D195,""),"")</f>
        <v/>
      </c>
      <c r="B195" s="568">
        <f t="shared" si="17"/>
        <v>1</v>
      </c>
      <c r="C195" s="349">
        <f t="shared" si="18"/>
        <v>42747</v>
      </c>
      <c r="D195" s="349" t="s">
        <v>512</v>
      </c>
      <c r="E195" s="318">
        <v>42747</v>
      </c>
      <c r="F195" s="279" t="s">
        <v>897</v>
      </c>
      <c r="G195" s="348" t="s">
        <v>491</v>
      </c>
      <c r="H195" s="507" t="s">
        <v>511</v>
      </c>
      <c r="I195" s="340"/>
      <c r="J195" s="340"/>
      <c r="K195" s="569">
        <v>1127000</v>
      </c>
      <c r="L195" s="570" t="s">
        <v>45</v>
      </c>
      <c r="M195" s="570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>x</v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2"/>
    </row>
    <row r="196" spans="1:28" s="539" customFormat="1" ht="15.75" customHeight="1">
      <c r="A196" s="567" t="str">
        <f>IF(B196&lt;&gt;"",IF(AND(B196&gt;=_TM1,B196&lt;=_TM2,OR(TH!L196="1111",TH!M196="1111")),TH!D196,""),"")</f>
        <v/>
      </c>
      <c r="B196" s="568">
        <f t="shared" si="17"/>
        <v>1</v>
      </c>
      <c r="C196" s="349">
        <f t="shared" si="18"/>
        <v>42748</v>
      </c>
      <c r="D196" s="349" t="s">
        <v>512</v>
      </c>
      <c r="E196" s="318">
        <v>42748</v>
      </c>
      <c r="F196" s="279" t="s">
        <v>516</v>
      </c>
      <c r="G196" s="348" t="s">
        <v>491</v>
      </c>
      <c r="H196" s="507" t="s">
        <v>511</v>
      </c>
      <c r="I196" s="340"/>
      <c r="J196" s="340"/>
      <c r="K196" s="569">
        <v>99000000</v>
      </c>
      <c r="L196" s="570" t="s">
        <v>45</v>
      </c>
      <c r="M196" s="570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>x</v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>x</v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2"/>
    </row>
    <row r="197" spans="1:28" s="539" customFormat="1" ht="15.75" customHeight="1">
      <c r="A197" s="567" t="str">
        <f>IF(B197&lt;&gt;"",IF(AND(B197&gt;=_TM1,B197&lt;=_TM2,OR(TH!L197="1111",TH!M197="1111")),TH!D197,""),"")</f>
        <v/>
      </c>
      <c r="B197" s="568">
        <f t="shared" si="17"/>
        <v>1</v>
      </c>
      <c r="C197" s="349">
        <f t="shared" si="18"/>
        <v>42752</v>
      </c>
      <c r="D197" s="349" t="s">
        <v>512</v>
      </c>
      <c r="E197" s="318">
        <v>42752</v>
      </c>
      <c r="F197" s="279" t="s">
        <v>516</v>
      </c>
      <c r="G197" s="348" t="s">
        <v>491</v>
      </c>
      <c r="H197" s="507" t="s">
        <v>511</v>
      </c>
      <c r="I197" s="340"/>
      <c r="J197" s="340"/>
      <c r="K197" s="569">
        <v>99700000</v>
      </c>
      <c r="L197" s="570" t="s">
        <v>45</v>
      </c>
      <c r="M197" s="570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>x</v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>x</v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2"/>
      <c r="AB197" s="573"/>
    </row>
    <row r="198" spans="1:28" s="539" customFormat="1" ht="15.75" customHeight="1">
      <c r="A198" s="567" t="str">
        <f>IF(B198&lt;&gt;"",IF(AND(B198&gt;=_TM1,B198&lt;=_TM2,OR(TH!L198="1111",TH!M198="1111")),TH!D198,""),"")</f>
        <v/>
      </c>
      <c r="B198" s="568">
        <f t="shared" si="17"/>
        <v>1</v>
      </c>
      <c r="C198" s="349">
        <f t="shared" si="18"/>
        <v>42755</v>
      </c>
      <c r="D198" s="349" t="s">
        <v>512</v>
      </c>
      <c r="E198" s="318">
        <v>42755</v>
      </c>
      <c r="F198" s="279" t="s">
        <v>898</v>
      </c>
      <c r="G198" s="348" t="s">
        <v>491</v>
      </c>
      <c r="H198" s="507"/>
      <c r="I198" s="340"/>
      <c r="J198" s="340"/>
      <c r="K198" s="569">
        <v>3218318</v>
      </c>
      <c r="L198" s="570" t="s">
        <v>79</v>
      </c>
      <c r="M198" s="570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>x</v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2"/>
    </row>
    <row r="199" spans="1:28" s="539" customFormat="1" ht="15.75" customHeight="1">
      <c r="A199" s="567" t="str">
        <f>IF(B199&lt;&gt;"",IF(AND(B199&gt;=_TM1,B199&lt;=_TM2,OR(TH!L199="1111",TH!M199="1111")),TH!D199,""),"")</f>
        <v/>
      </c>
      <c r="B199" s="568">
        <f t="shared" si="17"/>
        <v>1</v>
      </c>
      <c r="C199" s="349">
        <f t="shared" si="18"/>
        <v>42755</v>
      </c>
      <c r="D199" s="349" t="s">
        <v>512</v>
      </c>
      <c r="E199" s="318">
        <v>42755</v>
      </c>
      <c r="F199" s="279" t="s">
        <v>899</v>
      </c>
      <c r="G199" s="348" t="s">
        <v>491</v>
      </c>
      <c r="H199" s="506" t="s">
        <v>900</v>
      </c>
      <c r="I199" s="340"/>
      <c r="J199" s="340"/>
      <c r="K199" s="569">
        <v>9420000</v>
      </c>
      <c r="L199" s="571" t="s">
        <v>492</v>
      </c>
      <c r="M199" s="570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>x</v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>x</v>
      </c>
      <c r="Z199" s="561" t="str">
        <f>IF(AND(B199&lt;=NKC!$N$8,B199&gt;=NKC!$M$8),"x","")</f>
        <v>x</v>
      </c>
      <c r="AA199" s="572"/>
    </row>
    <row r="200" spans="1:28" s="539" customFormat="1" ht="15.75" customHeight="1">
      <c r="A200" s="567" t="str">
        <f>IF(B200&lt;&gt;"",IF(AND(B200&gt;=_TM1,B200&lt;=_TM2,OR(TH!L200="1111",TH!M200="1111")),TH!D200,""),"")</f>
        <v/>
      </c>
      <c r="B200" s="568">
        <f t="shared" si="17"/>
        <v>1</v>
      </c>
      <c r="C200" s="349">
        <f t="shared" si="18"/>
        <v>42760</v>
      </c>
      <c r="D200" s="349" t="s">
        <v>512</v>
      </c>
      <c r="E200" s="318">
        <v>42760</v>
      </c>
      <c r="F200" s="279" t="s">
        <v>897</v>
      </c>
      <c r="G200" s="348" t="s">
        <v>491</v>
      </c>
      <c r="H200" s="507" t="s">
        <v>511</v>
      </c>
      <c r="I200" s="340"/>
      <c r="J200" s="340"/>
      <c r="K200" s="569">
        <v>300000</v>
      </c>
      <c r="L200" s="570" t="s">
        <v>45</v>
      </c>
      <c r="M200" s="570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>x</v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>x</v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/>
      </c>
      <c r="Z200" s="561" t="str">
        <f>IF(AND(B200&lt;=NKC!$N$8,B200&gt;=NKC!$M$8),"x","")</f>
        <v>x</v>
      </c>
      <c r="AA200" s="572"/>
    </row>
    <row r="201" spans="1:28" s="539" customFormat="1" ht="15.75" customHeight="1">
      <c r="A201" s="567" t="str">
        <f>IF(B201&lt;&gt;"",IF(AND(B201&gt;=_TM1,B201&lt;=_TM2,OR(TH!L201="1111",TH!M201="1111")),TH!D201,""),"")</f>
        <v/>
      </c>
      <c r="B201" s="568">
        <f t="shared" si="17"/>
        <v>2</v>
      </c>
      <c r="C201" s="349">
        <f t="shared" si="18"/>
        <v>42786</v>
      </c>
      <c r="D201" s="349" t="s">
        <v>512</v>
      </c>
      <c r="E201" s="318">
        <v>42786</v>
      </c>
      <c r="F201" s="279" t="s">
        <v>898</v>
      </c>
      <c r="G201" s="348" t="s">
        <v>491</v>
      </c>
      <c r="H201" s="507"/>
      <c r="I201" s="340"/>
      <c r="J201" s="340"/>
      <c r="K201" s="569">
        <v>3015101</v>
      </c>
      <c r="L201" s="570" t="s">
        <v>79</v>
      </c>
      <c r="M201" s="570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>x</v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2"/>
    </row>
    <row r="202" spans="1:28" s="539" customFormat="1" ht="15.75" customHeight="1">
      <c r="A202" s="567" t="str">
        <f>IF(B202&lt;&gt;"",IF(AND(B202&gt;=_TM1,B202&lt;=_TM2,OR(TH!L202="1111",TH!M202="1111")),TH!D202,""),"")</f>
        <v/>
      </c>
      <c r="B202" s="568">
        <f t="shared" si="17"/>
        <v>2</v>
      </c>
      <c r="C202" s="349">
        <f t="shared" si="18"/>
        <v>42786</v>
      </c>
      <c r="D202" s="349" t="s">
        <v>512</v>
      </c>
      <c r="E202" s="318">
        <v>42786</v>
      </c>
      <c r="F202" s="279" t="s">
        <v>899</v>
      </c>
      <c r="G202" s="348" t="s">
        <v>491</v>
      </c>
      <c r="H202" s="506" t="s">
        <v>900</v>
      </c>
      <c r="I202" s="340"/>
      <c r="J202" s="340"/>
      <c r="K202" s="569">
        <v>9420000</v>
      </c>
      <c r="L202" s="571" t="s">
        <v>492</v>
      </c>
      <c r="M202" s="570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>x</v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>x</v>
      </c>
      <c r="Z202" s="561" t="str">
        <f>IF(AND(B202&lt;=NKC!$N$8,B202&gt;=NKC!$M$8),"x","")</f>
        <v>x</v>
      </c>
      <c r="AA202" s="572"/>
    </row>
    <row r="203" spans="1:28" s="539" customFormat="1" ht="15.75" customHeight="1">
      <c r="A203" s="567" t="str">
        <f>IF(B203&lt;&gt;"",IF(AND(B203&gt;=_TM1,B203&lt;=_TM2,OR(TH!L203="1111",TH!M203="1111")),TH!D203,""),"")</f>
        <v/>
      </c>
      <c r="B203" s="568">
        <f t="shared" si="17"/>
        <v>2</v>
      </c>
      <c r="C203" s="349">
        <f t="shared" si="18"/>
        <v>42793</v>
      </c>
      <c r="D203" s="349" t="s">
        <v>512</v>
      </c>
      <c r="E203" s="318">
        <v>42793</v>
      </c>
      <c r="F203" s="278" t="s">
        <v>901</v>
      </c>
      <c r="G203" s="348" t="s">
        <v>491</v>
      </c>
      <c r="H203" s="506" t="s">
        <v>902</v>
      </c>
      <c r="I203" s="340"/>
      <c r="J203" s="340"/>
      <c r="K203" s="569">
        <v>77312</v>
      </c>
      <c r="L203" s="570" t="s">
        <v>85</v>
      </c>
      <c r="M203" s="570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>x</v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/>
      </c>
      <c r="Z203" s="561" t="str">
        <f>IF(AND(B203&lt;=NKC!$N$8,B203&gt;=NKC!$M$8),"x","")</f>
        <v>x</v>
      </c>
      <c r="AA203" s="572"/>
    </row>
    <row r="204" spans="1:28" s="539" customFormat="1" ht="15.75" customHeight="1">
      <c r="A204" s="567" t="str">
        <f>IF(B204&lt;&gt;"",IF(AND(B204&gt;=_TM1,B204&lt;=_TM2,OR(TH!L204="1111",TH!M204="1111")),TH!D204,""),"")</f>
        <v/>
      </c>
      <c r="B204" s="568">
        <f t="shared" si="17"/>
        <v>2</v>
      </c>
      <c r="C204" s="349">
        <f t="shared" si="18"/>
        <v>42793</v>
      </c>
      <c r="D204" s="349" t="s">
        <v>512</v>
      </c>
      <c r="E204" s="318">
        <v>42793</v>
      </c>
      <c r="F204" s="278" t="s">
        <v>901</v>
      </c>
      <c r="G204" s="348" t="s">
        <v>491</v>
      </c>
      <c r="H204" s="506" t="s">
        <v>902</v>
      </c>
      <c r="I204" s="340"/>
      <c r="J204" s="340"/>
      <c r="K204" s="569">
        <v>9100000</v>
      </c>
      <c r="L204" s="570" t="s">
        <v>85</v>
      </c>
      <c r="M204" s="570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>x</v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2"/>
      <c r="AB204" s="573"/>
    </row>
    <row r="205" spans="1:28" s="539" customFormat="1" ht="15.75" customHeight="1">
      <c r="A205" s="567" t="str">
        <f>IF(B205&lt;&gt;"",IF(AND(B205&gt;=_TM1,B205&lt;=_TM2,OR(TH!L205="1111",TH!M205="1111")),TH!D205,""),"")</f>
        <v/>
      </c>
      <c r="B205" s="568">
        <f t="shared" si="17"/>
        <v>2</v>
      </c>
      <c r="C205" s="349">
        <f t="shared" si="18"/>
        <v>42794</v>
      </c>
      <c r="D205" s="349" t="s">
        <v>512</v>
      </c>
      <c r="E205" s="318">
        <v>42794</v>
      </c>
      <c r="F205" s="279" t="s">
        <v>905</v>
      </c>
      <c r="G205" s="348" t="s">
        <v>491</v>
      </c>
      <c r="H205" s="507"/>
      <c r="I205" s="340"/>
      <c r="J205" s="340"/>
      <c r="K205" s="569">
        <v>8925000</v>
      </c>
      <c r="L205" s="570" t="s">
        <v>85</v>
      </c>
      <c r="M205" s="570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>x</v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2"/>
    </row>
    <row r="206" spans="1:28" s="539" customFormat="1" ht="15.75" customHeight="1">
      <c r="A206" s="567" t="str">
        <f>IF(B206&lt;&gt;"",IF(AND(B206&gt;=_TM1,B206&lt;=_TM2,OR(TH!L206="1111",TH!M206="1111")),TH!D206,""),"")</f>
        <v/>
      </c>
      <c r="B206" s="568">
        <f t="shared" si="17"/>
        <v>2</v>
      </c>
      <c r="C206" s="349">
        <f t="shared" si="18"/>
        <v>42794</v>
      </c>
      <c r="D206" s="349" t="s">
        <v>512</v>
      </c>
      <c r="E206" s="318">
        <v>42794</v>
      </c>
      <c r="F206" s="279" t="s">
        <v>519</v>
      </c>
      <c r="G206" s="348" t="s">
        <v>491</v>
      </c>
      <c r="H206" s="507" t="s">
        <v>468</v>
      </c>
      <c r="I206" s="340"/>
      <c r="J206" s="340"/>
      <c r="K206" s="569">
        <v>39609680</v>
      </c>
      <c r="L206" s="571" t="s">
        <v>8</v>
      </c>
      <c r="M206" s="570" t="s">
        <v>24</v>
      </c>
      <c r="N206" s="561" t="str">
        <f>IF(AND('331-CT'!$E$7=TH!H206,OR(L206="331",M206="331")),"331",IF(AND(OR(L206="131",M206="131"),H206='131-CT'!$E$7),"131",""))</f>
        <v>331</v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>x</v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2"/>
    </row>
    <row r="207" spans="1:28" s="539" customFormat="1" ht="15.75" customHeight="1">
      <c r="A207" s="567" t="str">
        <f>IF(B207&lt;&gt;"",IF(AND(B207&gt;=_TM1,B207&lt;=_TM2,OR(TH!L207="1111",TH!M207="1111")),TH!D207,""),"")</f>
        <v/>
      </c>
      <c r="B207" s="568">
        <f t="shared" si="17"/>
        <v>2</v>
      </c>
      <c r="C207" s="349">
        <f t="shared" si="18"/>
        <v>42794</v>
      </c>
      <c r="D207" s="349" t="s">
        <v>512</v>
      </c>
      <c r="E207" s="318">
        <v>42794</v>
      </c>
      <c r="F207" s="278" t="s">
        <v>514</v>
      </c>
      <c r="G207" s="348" t="s">
        <v>491</v>
      </c>
      <c r="H207" s="506"/>
      <c r="I207" s="340"/>
      <c r="J207" s="340"/>
      <c r="K207" s="569">
        <v>25000</v>
      </c>
      <c r="L207" s="570" t="s">
        <v>81</v>
      </c>
      <c r="M207" s="570" t="s">
        <v>24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>x</v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2">
        <v>1</v>
      </c>
    </row>
    <row r="208" spans="1:28" s="539" customFormat="1" ht="15.75" customHeight="1">
      <c r="A208" s="567" t="str">
        <f>IF(B208&lt;&gt;"",IF(AND(B208&gt;=_TM1,B208&lt;=_TM2,OR(TH!L208="1111",TH!M208="1111")),TH!D208,""),"")</f>
        <v/>
      </c>
      <c r="B208" s="568">
        <f t="shared" si="17"/>
        <v>2</v>
      </c>
      <c r="C208" s="349">
        <f t="shared" si="18"/>
        <v>42794</v>
      </c>
      <c r="D208" s="349" t="s">
        <v>512</v>
      </c>
      <c r="E208" s="318">
        <v>42794</v>
      </c>
      <c r="F208" s="278" t="s">
        <v>515</v>
      </c>
      <c r="G208" s="348" t="s">
        <v>491</v>
      </c>
      <c r="H208" s="506"/>
      <c r="I208" s="340"/>
      <c r="J208" s="340"/>
      <c r="K208" s="569">
        <v>2500</v>
      </c>
      <c r="L208" s="570" t="s">
        <v>9</v>
      </c>
      <c r="M208" s="570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>x</v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2">
        <v>1</v>
      </c>
    </row>
    <row r="209" spans="1:28" s="539" customFormat="1" ht="15.75" customHeight="1">
      <c r="A209" s="567" t="str">
        <f>IF(B209&lt;&gt;"",IF(AND(B209&gt;=_TM1,B209&lt;=_TM2,OR(TH!L209="1111",TH!M209="1111")),TH!D209,""),"")</f>
        <v/>
      </c>
      <c r="B209" s="568">
        <f t="shared" si="17"/>
        <v>2</v>
      </c>
      <c r="C209" s="349">
        <f t="shared" si="18"/>
        <v>42794</v>
      </c>
      <c r="D209" s="349" t="s">
        <v>512</v>
      </c>
      <c r="E209" s="318">
        <v>42794</v>
      </c>
      <c r="F209" s="279" t="s">
        <v>519</v>
      </c>
      <c r="G209" s="348" t="s">
        <v>491</v>
      </c>
      <c r="H209" s="507" t="s">
        <v>385</v>
      </c>
      <c r="I209" s="340"/>
      <c r="J209" s="340"/>
      <c r="K209" s="569">
        <v>204416630</v>
      </c>
      <c r="L209" s="571" t="s">
        <v>8</v>
      </c>
      <c r="M209" s="570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>x</v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2"/>
    </row>
    <row r="210" spans="1:28" s="539" customFormat="1" ht="15.75" customHeight="1">
      <c r="A210" s="567" t="str">
        <f>IF(B210&lt;&gt;"",IF(AND(B210&gt;=_TM1,B210&lt;=_TM2,OR(TH!L210="1111",TH!M210="1111")),TH!D210,""),"")</f>
        <v/>
      </c>
      <c r="B210" s="568">
        <f t="shared" si="17"/>
        <v>2</v>
      </c>
      <c r="C210" s="349">
        <f t="shared" si="18"/>
        <v>42794</v>
      </c>
      <c r="D210" s="349" t="s">
        <v>512</v>
      </c>
      <c r="E210" s="318">
        <v>42794</v>
      </c>
      <c r="F210" s="278" t="s">
        <v>514</v>
      </c>
      <c r="G210" s="348" t="s">
        <v>491</v>
      </c>
      <c r="H210" s="507"/>
      <c r="I210" s="340"/>
      <c r="J210" s="340"/>
      <c r="K210" s="569">
        <v>40883</v>
      </c>
      <c r="L210" s="570" t="s">
        <v>81</v>
      </c>
      <c r="M210" s="570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>x</v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2">
        <v>1</v>
      </c>
      <c r="AB210" s="573"/>
    </row>
    <row r="211" spans="1:28" s="539" customFormat="1" ht="15.75" customHeight="1">
      <c r="A211" s="567" t="str">
        <f>IF(B211&lt;&gt;"",IF(AND(B211&gt;=_TM1,B211&lt;=_TM2,OR(TH!L211="1111",TH!M211="1111")),TH!D211,""),"")</f>
        <v/>
      </c>
      <c r="B211" s="568">
        <f t="shared" si="17"/>
        <v>2</v>
      </c>
      <c r="C211" s="349">
        <f t="shared" si="18"/>
        <v>42794</v>
      </c>
      <c r="D211" s="349" t="s">
        <v>512</v>
      </c>
      <c r="E211" s="318">
        <v>42794</v>
      </c>
      <c r="F211" s="278" t="s">
        <v>515</v>
      </c>
      <c r="G211" s="348" t="s">
        <v>491</v>
      </c>
      <c r="H211" s="507"/>
      <c r="I211" s="340"/>
      <c r="J211" s="340"/>
      <c r="K211" s="569">
        <v>4088</v>
      </c>
      <c r="L211" s="570" t="s">
        <v>9</v>
      </c>
      <c r="M211" s="570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>x</v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2">
        <v>1</v>
      </c>
    </row>
    <row r="212" spans="1:28" s="539" customFormat="1" ht="15.75" customHeight="1">
      <c r="A212" s="567" t="str">
        <f>IF(B212&lt;&gt;"",IF(AND(B212&gt;=_TM1,B212&lt;=_TM2,OR(TH!L212="1111",TH!M212="1111")),TH!D212,""),"")</f>
        <v/>
      </c>
      <c r="B212" s="568">
        <f t="shared" si="17"/>
        <v>2</v>
      </c>
      <c r="C212" s="349">
        <f t="shared" si="18"/>
        <v>42794</v>
      </c>
      <c r="D212" s="349" t="s">
        <v>512</v>
      </c>
      <c r="E212" s="318">
        <v>42794</v>
      </c>
      <c r="F212" s="279" t="s">
        <v>519</v>
      </c>
      <c r="G212" s="348" t="s">
        <v>491</v>
      </c>
      <c r="H212" s="507" t="s">
        <v>290</v>
      </c>
      <c r="I212" s="340"/>
      <c r="J212" s="340"/>
      <c r="K212" s="569">
        <v>22042769</v>
      </c>
      <c r="L212" s="571" t="s">
        <v>8</v>
      </c>
      <c r="M212" s="570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>x</v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2"/>
    </row>
    <row r="213" spans="1:28" s="539" customFormat="1" ht="15.75" customHeight="1">
      <c r="A213" s="567" t="str">
        <f>IF(B213&lt;&gt;"",IF(AND(B213&gt;=_TM1,B213&lt;=_TM2,OR(TH!L213="1111",TH!M213="1111")),TH!D213,""),"")</f>
        <v/>
      </c>
      <c r="B213" s="568">
        <f t="shared" si="17"/>
        <v>2</v>
      </c>
      <c r="C213" s="349">
        <f t="shared" si="18"/>
        <v>42794</v>
      </c>
      <c r="D213" s="349" t="s">
        <v>512</v>
      </c>
      <c r="E213" s="318">
        <v>42794</v>
      </c>
      <c r="F213" s="278" t="s">
        <v>514</v>
      </c>
      <c r="G213" s="348" t="s">
        <v>491</v>
      </c>
      <c r="H213" s="506"/>
      <c r="I213" s="340"/>
      <c r="J213" s="340"/>
      <c r="K213" s="569">
        <v>25000</v>
      </c>
      <c r="L213" s="570" t="s">
        <v>81</v>
      </c>
      <c r="M213" s="570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>x</v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2">
        <v>1</v>
      </c>
    </row>
    <row r="214" spans="1:28" s="539" customFormat="1" ht="15.75" customHeight="1">
      <c r="A214" s="567" t="str">
        <f>IF(B214&lt;&gt;"",IF(AND(B214&gt;=_TM1,B214&lt;=_TM2,OR(TH!L214="1111",TH!M214="1111")),TH!D214,""),"")</f>
        <v/>
      </c>
      <c r="B214" s="568">
        <f t="shared" si="17"/>
        <v>2</v>
      </c>
      <c r="C214" s="349">
        <f t="shared" si="18"/>
        <v>42794</v>
      </c>
      <c r="D214" s="349" t="s">
        <v>512</v>
      </c>
      <c r="E214" s="318">
        <v>42794</v>
      </c>
      <c r="F214" s="278" t="s">
        <v>515</v>
      </c>
      <c r="G214" s="348" t="s">
        <v>491</v>
      </c>
      <c r="H214" s="507"/>
      <c r="I214" s="340"/>
      <c r="J214" s="340"/>
      <c r="K214" s="569">
        <v>2500</v>
      </c>
      <c r="L214" s="570" t="s">
        <v>9</v>
      </c>
      <c r="M214" s="570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>x</v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2">
        <v>1</v>
      </c>
      <c r="AB214" s="573"/>
    </row>
    <row r="215" spans="1:28" s="539" customFormat="1" ht="15.75" customHeight="1">
      <c r="A215" s="567" t="str">
        <f>IF(B215&lt;&gt;"",IF(AND(B215&gt;=_TM1,B215&lt;=_TM2,OR(TH!L215="1111",TH!M215="1111")),TH!D215,""),"")</f>
        <v/>
      </c>
      <c r="B215" s="568">
        <f t="shared" si="17"/>
        <v>3</v>
      </c>
      <c r="C215" s="349">
        <f t="shared" si="18"/>
        <v>42795</v>
      </c>
      <c r="D215" s="349" t="s">
        <v>512</v>
      </c>
      <c r="E215" s="318">
        <v>42795</v>
      </c>
      <c r="F215" s="279" t="s">
        <v>903</v>
      </c>
      <c r="G215" s="348" t="s">
        <v>491</v>
      </c>
      <c r="H215" s="507"/>
      <c r="I215" s="340"/>
      <c r="J215" s="340"/>
      <c r="K215" s="569">
        <v>20000</v>
      </c>
      <c r="L215" s="570" t="s">
        <v>81</v>
      </c>
      <c r="M215" s="570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>x</v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2">
        <v>1</v>
      </c>
    </row>
    <row r="216" spans="1:28" s="539" customFormat="1" ht="15.75" customHeight="1">
      <c r="A216" s="567" t="str">
        <f>IF(B216&lt;&gt;"",IF(AND(B216&gt;=_TM1,B216&lt;=_TM2,OR(TH!L216="1111",TH!M216="1111")),TH!D216,""),"")</f>
        <v/>
      </c>
      <c r="B216" s="568">
        <f t="shared" si="17"/>
        <v>3</v>
      </c>
      <c r="C216" s="349">
        <f t="shared" si="18"/>
        <v>42795</v>
      </c>
      <c r="D216" s="349" t="s">
        <v>512</v>
      </c>
      <c r="E216" s="318">
        <v>42795</v>
      </c>
      <c r="F216" s="279" t="s">
        <v>904</v>
      </c>
      <c r="G216" s="348" t="s">
        <v>491</v>
      </c>
      <c r="H216" s="506"/>
      <c r="I216" s="340"/>
      <c r="J216" s="340"/>
      <c r="K216" s="569">
        <v>2000</v>
      </c>
      <c r="L216" s="570" t="s">
        <v>9</v>
      </c>
      <c r="M216" s="570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>x</v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2">
        <v>1</v>
      </c>
    </row>
    <row r="217" spans="1:28" s="539" customFormat="1" ht="15.75" customHeight="1">
      <c r="A217" s="567" t="str">
        <f>IF(B217&lt;&gt;"",IF(AND(B217&gt;=_TM1,B217&lt;=_TM2,OR(TH!L217="1111",TH!M217="1111")),TH!D217,""),"")</f>
        <v/>
      </c>
      <c r="B217" s="568">
        <f t="shared" si="17"/>
        <v>3</v>
      </c>
      <c r="C217" s="349">
        <f t="shared" si="18"/>
        <v>42795</v>
      </c>
      <c r="D217" s="349" t="s">
        <v>512</v>
      </c>
      <c r="E217" s="318">
        <v>42795</v>
      </c>
      <c r="F217" s="279" t="s">
        <v>519</v>
      </c>
      <c r="G217" s="348" t="s">
        <v>491</v>
      </c>
      <c r="H217" s="507" t="s">
        <v>468</v>
      </c>
      <c r="I217" s="340"/>
      <c r="J217" s="340"/>
      <c r="K217" s="569">
        <v>87191366</v>
      </c>
      <c r="L217" s="571" t="s">
        <v>8</v>
      </c>
      <c r="M217" s="570" t="s">
        <v>24</v>
      </c>
      <c r="N217" s="561" t="str">
        <f>IF(AND('331-CT'!$E$7=TH!H217,OR(L217="331",M217="331")),"331",IF(AND(OR(L217="131",M217="131"),H217='131-CT'!$E$7),"131",""))</f>
        <v>331</v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>x</v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2"/>
    </row>
    <row r="218" spans="1:28" s="539" customFormat="1" ht="15.75" customHeight="1">
      <c r="A218" s="567" t="str">
        <f>IF(B218&lt;&gt;"",IF(AND(B218&gt;=_TM1,B218&lt;=_TM2,OR(TH!L218="1111",TH!M218="1111")),TH!D218,""),"")</f>
        <v/>
      </c>
      <c r="B218" s="568">
        <f t="shared" si="17"/>
        <v>3</v>
      </c>
      <c r="C218" s="349">
        <f t="shared" si="18"/>
        <v>42795</v>
      </c>
      <c r="D218" s="349" t="s">
        <v>512</v>
      </c>
      <c r="E218" s="318">
        <v>42795</v>
      </c>
      <c r="F218" s="278" t="s">
        <v>514</v>
      </c>
      <c r="G218" s="348" t="s">
        <v>491</v>
      </c>
      <c r="H218" s="506"/>
      <c r="I218" s="340"/>
      <c r="J218" s="340"/>
      <c r="K218" s="569">
        <v>43596</v>
      </c>
      <c r="L218" s="570" t="s">
        <v>81</v>
      </c>
      <c r="M218" s="570" t="s">
        <v>24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>x</v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2">
        <v>1</v>
      </c>
    </row>
    <row r="219" spans="1:28" s="539" customFormat="1" ht="15.75" customHeight="1">
      <c r="A219" s="567" t="str">
        <f>IF(B219&lt;&gt;"",IF(AND(B219&gt;=_TM1,B219&lt;=_TM2,OR(TH!L219="1111",TH!M219="1111")),TH!D219,""),"")</f>
        <v/>
      </c>
      <c r="B219" s="568">
        <f t="shared" si="17"/>
        <v>3</v>
      </c>
      <c r="C219" s="349">
        <f t="shared" si="18"/>
        <v>42795</v>
      </c>
      <c r="D219" s="349" t="s">
        <v>512</v>
      </c>
      <c r="E219" s="318">
        <v>42795</v>
      </c>
      <c r="F219" s="278" t="s">
        <v>515</v>
      </c>
      <c r="G219" s="348" t="s">
        <v>491</v>
      </c>
      <c r="H219" s="506"/>
      <c r="I219" s="340"/>
      <c r="J219" s="340"/>
      <c r="K219" s="569">
        <v>4360</v>
      </c>
      <c r="L219" s="570" t="s">
        <v>9</v>
      </c>
      <c r="M219" s="570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>x</v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2">
        <v>1</v>
      </c>
    </row>
    <row r="220" spans="1:28" s="539" customFormat="1" ht="15.75" customHeight="1">
      <c r="A220" s="567" t="str">
        <f>IF(B220&lt;&gt;"",IF(AND(B220&gt;=_TM1,B220&lt;=_TM2,OR(TH!L220="1111",TH!M220="1111")),TH!D220,""),"")</f>
        <v/>
      </c>
      <c r="B220" s="568">
        <f t="shared" ref="B220:B233" si="19">IF(C220&lt;&gt;"",MONTH(C220),"")</f>
        <v>3</v>
      </c>
      <c r="C220" s="349">
        <f t="shared" ref="C220:C233" si="20">E220</f>
        <v>42795</v>
      </c>
      <c r="D220" s="349" t="s">
        <v>512</v>
      </c>
      <c r="E220" s="318">
        <v>42795</v>
      </c>
      <c r="F220" s="279" t="s">
        <v>519</v>
      </c>
      <c r="G220" s="348" t="s">
        <v>491</v>
      </c>
      <c r="H220" s="507" t="s">
        <v>292</v>
      </c>
      <c r="I220" s="340"/>
      <c r="J220" s="340"/>
      <c r="K220" s="569">
        <v>46529132</v>
      </c>
      <c r="L220" s="571" t="s">
        <v>8</v>
      </c>
      <c r="M220" s="570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>x</v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2"/>
    </row>
    <row r="221" spans="1:28" s="539" customFormat="1" ht="15.75" customHeight="1">
      <c r="A221" s="567" t="str">
        <f>IF(B221&lt;&gt;"",IF(AND(B221&gt;=_TM1,B221&lt;=_TM2,OR(TH!L221="1111",TH!M221="1111")),TH!D221,""),"")</f>
        <v/>
      </c>
      <c r="B221" s="568">
        <f t="shared" si="19"/>
        <v>3</v>
      </c>
      <c r="C221" s="349">
        <f t="shared" si="20"/>
        <v>42795</v>
      </c>
      <c r="D221" s="349" t="s">
        <v>512</v>
      </c>
      <c r="E221" s="318">
        <v>42795</v>
      </c>
      <c r="F221" s="278" t="s">
        <v>514</v>
      </c>
      <c r="G221" s="348" t="s">
        <v>491</v>
      </c>
      <c r="H221" s="507"/>
      <c r="I221" s="340"/>
      <c r="J221" s="340"/>
      <c r="K221" s="569">
        <v>25000</v>
      </c>
      <c r="L221" s="570" t="s">
        <v>81</v>
      </c>
      <c r="M221" s="570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>x</v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2">
        <v>1</v>
      </c>
    </row>
    <row r="222" spans="1:28" s="539" customFormat="1" ht="15.75" customHeight="1">
      <c r="A222" s="567" t="str">
        <f>IF(B222&lt;&gt;"",IF(AND(B222&gt;=_TM1,B222&lt;=_TM2,OR(TH!L222="1111",TH!M222="1111")),TH!D222,""),"")</f>
        <v/>
      </c>
      <c r="B222" s="568">
        <f t="shared" si="19"/>
        <v>3</v>
      </c>
      <c r="C222" s="349">
        <f t="shared" si="20"/>
        <v>42795</v>
      </c>
      <c r="D222" s="349" t="s">
        <v>512</v>
      </c>
      <c r="E222" s="318">
        <v>42795</v>
      </c>
      <c r="F222" s="278" t="s">
        <v>515</v>
      </c>
      <c r="G222" s="348" t="s">
        <v>491</v>
      </c>
      <c r="H222" s="507"/>
      <c r="I222" s="340"/>
      <c r="J222" s="340"/>
      <c r="K222" s="569">
        <v>2500</v>
      </c>
      <c r="L222" s="570" t="s">
        <v>9</v>
      </c>
      <c r="M222" s="570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>x</v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2">
        <v>1</v>
      </c>
    </row>
    <row r="223" spans="1:28" s="539" customFormat="1" ht="15.75" customHeight="1">
      <c r="A223" s="567" t="str">
        <f>IF(B223&lt;&gt;"",IF(AND(B223&gt;=_TM1,B223&lt;=_TM2,OR(TH!L223="1111",TH!M223="1111")),TH!D223,""),"")</f>
        <v/>
      </c>
      <c r="B223" s="568">
        <f t="shared" si="19"/>
        <v>3</v>
      </c>
      <c r="C223" s="349">
        <f t="shared" si="20"/>
        <v>42800</v>
      </c>
      <c r="D223" s="349" t="s">
        <v>512</v>
      </c>
      <c r="E223" s="318">
        <v>42800</v>
      </c>
      <c r="F223" s="279" t="s">
        <v>516</v>
      </c>
      <c r="G223" s="348" t="s">
        <v>491</v>
      </c>
      <c r="H223" s="507" t="s">
        <v>511</v>
      </c>
      <c r="I223" s="340"/>
      <c r="J223" s="340"/>
      <c r="K223" s="569">
        <v>101000000</v>
      </c>
      <c r="L223" s="570" t="s">
        <v>45</v>
      </c>
      <c r="M223" s="570" t="s">
        <v>24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>x</v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>x</v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2"/>
      <c r="AB223" s="573"/>
    </row>
    <row r="224" spans="1:28" s="539" customFormat="1" ht="15.75" customHeight="1">
      <c r="A224" s="567" t="str">
        <f>IF(B224&lt;&gt;"",IF(AND(B224&gt;=_TM1,B224&lt;=_TM2,OR(TH!L224="1111",TH!M224="1111")),TH!D224,""),"")</f>
        <v/>
      </c>
      <c r="B224" s="568">
        <f t="shared" si="19"/>
        <v>3</v>
      </c>
      <c r="C224" s="349">
        <f t="shared" si="20"/>
        <v>42814</v>
      </c>
      <c r="D224" s="349" t="s">
        <v>512</v>
      </c>
      <c r="E224" s="318">
        <v>42814</v>
      </c>
      <c r="F224" s="279" t="s">
        <v>519</v>
      </c>
      <c r="G224" s="348" t="s">
        <v>491</v>
      </c>
      <c r="H224" s="507" t="s">
        <v>385</v>
      </c>
      <c r="I224" s="340"/>
      <c r="J224" s="340"/>
      <c r="K224" s="569">
        <v>54378588</v>
      </c>
      <c r="L224" s="571" t="s">
        <v>8</v>
      </c>
      <c r="M224" s="570" t="s">
        <v>24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>x</v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2"/>
    </row>
    <row r="225" spans="1:28" s="539" customFormat="1" ht="15.75" customHeight="1">
      <c r="A225" s="567" t="str">
        <f>IF(B225&lt;&gt;"",IF(AND(B225&gt;=_TM1,B225&lt;=_TM2,OR(TH!L225="1111",TH!M225="1111")),TH!D225,""),"")</f>
        <v/>
      </c>
      <c r="B225" s="568">
        <f t="shared" si="19"/>
        <v>3</v>
      </c>
      <c r="C225" s="349">
        <f t="shared" si="20"/>
        <v>42814</v>
      </c>
      <c r="D225" s="349" t="s">
        <v>512</v>
      </c>
      <c r="E225" s="318">
        <v>42814</v>
      </c>
      <c r="F225" s="278" t="s">
        <v>514</v>
      </c>
      <c r="G225" s="348" t="s">
        <v>491</v>
      </c>
      <c r="H225" s="507"/>
      <c r="I225" s="340"/>
      <c r="J225" s="340"/>
      <c r="K225" s="569">
        <v>25000</v>
      </c>
      <c r="L225" s="570" t="s">
        <v>81</v>
      </c>
      <c r="M225" s="570" t="s">
        <v>24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>x</v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2">
        <v>1</v>
      </c>
    </row>
    <row r="226" spans="1:28" s="539" customFormat="1" ht="15.75" customHeight="1">
      <c r="A226" s="567" t="str">
        <f>IF(B226&lt;&gt;"",IF(AND(B226&gt;=_TM1,B226&lt;=_TM2,OR(TH!L226="1111",TH!M226="1111")),TH!D226,""),"")</f>
        <v/>
      </c>
      <c r="B226" s="568">
        <f t="shared" si="19"/>
        <v>3</v>
      </c>
      <c r="C226" s="349">
        <f t="shared" si="20"/>
        <v>42814</v>
      </c>
      <c r="D226" s="349" t="s">
        <v>512</v>
      </c>
      <c r="E226" s="318">
        <v>42814</v>
      </c>
      <c r="F226" s="278" t="s">
        <v>515</v>
      </c>
      <c r="G226" s="348" t="s">
        <v>491</v>
      </c>
      <c r="H226" s="507"/>
      <c r="I226" s="340"/>
      <c r="J226" s="340"/>
      <c r="K226" s="569">
        <v>2500</v>
      </c>
      <c r="L226" s="570" t="s">
        <v>9</v>
      </c>
      <c r="M226" s="570" t="s">
        <v>24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>x</v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2">
        <v>1</v>
      </c>
    </row>
    <row r="227" spans="1:28" s="539" customFormat="1" ht="15.75" customHeight="1">
      <c r="A227" s="567" t="str">
        <f>IF(B227&lt;&gt;"",IF(AND(B227&gt;=_TM1,B227&lt;=_TM2,OR(TH!L227="1111",TH!M227="1111")),TH!D227,""),"")</f>
        <v/>
      </c>
      <c r="B227" s="568">
        <f t="shared" si="19"/>
        <v>3</v>
      </c>
      <c r="C227" s="349">
        <f t="shared" si="20"/>
        <v>42814</v>
      </c>
      <c r="D227" s="349" t="s">
        <v>512</v>
      </c>
      <c r="E227" s="318">
        <v>42814</v>
      </c>
      <c r="F227" s="279" t="s">
        <v>519</v>
      </c>
      <c r="G227" s="348" t="s">
        <v>491</v>
      </c>
      <c r="H227" s="507" t="s">
        <v>468</v>
      </c>
      <c r="I227" s="340"/>
      <c r="J227" s="340"/>
      <c r="K227" s="569">
        <v>63901530</v>
      </c>
      <c r="L227" s="571" t="s">
        <v>8</v>
      </c>
      <c r="M227" s="570" t="s">
        <v>24</v>
      </c>
      <c r="N227" s="561" t="str">
        <f>IF(AND('331-CT'!$E$7=TH!H227,OR(L227="331",M227="331")),"331",IF(AND(OR(L227="131",M227="131"),H227='131-CT'!$E$7),"131",""))</f>
        <v>331</v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>x</v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2"/>
    </row>
    <row r="228" spans="1:28" s="539" customFormat="1" ht="15.75" customHeight="1">
      <c r="A228" s="567" t="str">
        <f>IF(B228&lt;&gt;"",IF(AND(B228&gt;=_TM1,B228&lt;=_TM2,OR(TH!L228="1111",TH!M228="1111")),TH!D228,""),"")</f>
        <v/>
      </c>
      <c r="B228" s="568">
        <f t="shared" si="19"/>
        <v>3</v>
      </c>
      <c r="C228" s="349">
        <f t="shared" si="20"/>
        <v>42814</v>
      </c>
      <c r="D228" s="349" t="s">
        <v>512</v>
      </c>
      <c r="E228" s="318">
        <v>42814</v>
      </c>
      <c r="F228" s="278" t="s">
        <v>514</v>
      </c>
      <c r="G228" s="348" t="s">
        <v>491</v>
      </c>
      <c r="H228" s="506"/>
      <c r="I228" s="340"/>
      <c r="J228" s="340"/>
      <c r="K228" s="569">
        <v>31951</v>
      </c>
      <c r="L228" s="570" t="s">
        <v>81</v>
      </c>
      <c r="M228" s="570" t="s">
        <v>24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>x</v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2">
        <v>1</v>
      </c>
    </row>
    <row r="229" spans="1:28" s="539" customFormat="1" ht="15.75" customHeight="1">
      <c r="A229" s="567" t="str">
        <f>IF(B229&lt;&gt;"",IF(AND(B229&gt;=_TM1,B229&lt;=_TM2,OR(TH!L229="1111",TH!M229="1111")),TH!D229,""),"")</f>
        <v/>
      </c>
      <c r="B229" s="568">
        <f t="shared" si="19"/>
        <v>3</v>
      </c>
      <c r="C229" s="349">
        <f t="shared" si="20"/>
        <v>42814</v>
      </c>
      <c r="D229" s="349" t="s">
        <v>512</v>
      </c>
      <c r="E229" s="318">
        <v>42814</v>
      </c>
      <c r="F229" s="278" t="s">
        <v>515</v>
      </c>
      <c r="G229" s="348" t="s">
        <v>491</v>
      </c>
      <c r="H229" s="506"/>
      <c r="I229" s="340"/>
      <c r="J229" s="340"/>
      <c r="K229" s="569">
        <v>3195</v>
      </c>
      <c r="L229" s="570" t="s">
        <v>9</v>
      </c>
      <c r="M229" s="570" t="s">
        <v>24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>x</v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2">
        <v>1</v>
      </c>
    </row>
    <row r="230" spans="1:28" s="539" customFormat="1" ht="15.75" customHeight="1">
      <c r="A230" s="567" t="str">
        <f>IF(B230&lt;&gt;"",IF(AND(B230&gt;=_TM1,B230&lt;=_TM2,OR(TH!L230="1111",TH!M230="1111")),TH!D230,""),"")</f>
        <v/>
      </c>
      <c r="B230" s="568">
        <f t="shared" si="19"/>
        <v>3</v>
      </c>
      <c r="C230" s="349">
        <f t="shared" si="20"/>
        <v>42814</v>
      </c>
      <c r="D230" s="349" t="s">
        <v>512</v>
      </c>
      <c r="E230" s="318">
        <v>42814</v>
      </c>
      <c r="F230" s="279" t="s">
        <v>898</v>
      </c>
      <c r="G230" s="348" t="s">
        <v>491</v>
      </c>
      <c r="H230" s="507"/>
      <c r="I230" s="340"/>
      <c r="J230" s="340"/>
      <c r="K230" s="569">
        <v>1298376</v>
      </c>
      <c r="L230" s="570" t="s">
        <v>79</v>
      </c>
      <c r="M230" s="570" t="s">
        <v>24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>x</v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2"/>
      <c r="AB230" s="573"/>
    </row>
    <row r="231" spans="1:28" s="539" customFormat="1" ht="15.75" customHeight="1">
      <c r="A231" s="567" t="str">
        <f>IF(B231&lt;&gt;"",IF(AND(B231&gt;=_TM1,B231&lt;=_TM2,OR(TH!L231="1111",TH!M231="1111")),TH!D231,""),"")</f>
        <v/>
      </c>
      <c r="B231" s="568">
        <f t="shared" si="19"/>
        <v>3</v>
      </c>
      <c r="C231" s="349">
        <f t="shared" si="20"/>
        <v>42814</v>
      </c>
      <c r="D231" s="349" t="s">
        <v>512</v>
      </c>
      <c r="E231" s="318">
        <v>42814</v>
      </c>
      <c r="F231" s="279" t="s">
        <v>899</v>
      </c>
      <c r="G231" s="348" t="s">
        <v>491</v>
      </c>
      <c r="H231" s="681" t="s">
        <v>880</v>
      </c>
      <c r="I231" s="340"/>
      <c r="J231" s="340"/>
      <c r="K231" s="569">
        <v>11140000</v>
      </c>
      <c r="L231" s="571" t="s">
        <v>492</v>
      </c>
      <c r="M231" s="570" t="s">
        <v>24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>x</v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>x</v>
      </c>
      <c r="Z231" s="561" t="str">
        <f>IF(AND(B231&lt;=NKC!$N$8,B231&gt;=NKC!$M$8),"x","")</f>
        <v>x</v>
      </c>
      <c r="AA231" s="572"/>
    </row>
    <row r="232" spans="1:28" s="539" customFormat="1" ht="15.75" customHeight="1">
      <c r="A232" s="567" t="str">
        <f>IF(B232&lt;&gt;"",IF(AND(B232&gt;=_TM1,B232&lt;=_TM2,OR(TH!L232="1111",TH!M232="1111")),TH!D232,""),"")</f>
        <v/>
      </c>
      <c r="B232" s="568">
        <f t="shared" si="19"/>
        <v>3</v>
      </c>
      <c r="C232" s="349">
        <f t="shared" si="20"/>
        <v>42814</v>
      </c>
      <c r="D232" s="349" t="s">
        <v>512</v>
      </c>
      <c r="E232" s="318">
        <v>42814</v>
      </c>
      <c r="F232" s="279" t="s">
        <v>898</v>
      </c>
      <c r="G232" s="348" t="s">
        <v>491</v>
      </c>
      <c r="H232" s="507"/>
      <c r="I232" s="340"/>
      <c r="J232" s="340"/>
      <c r="K232" s="569">
        <v>2719111</v>
      </c>
      <c r="L232" s="570" t="s">
        <v>79</v>
      </c>
      <c r="M232" s="570" t="s">
        <v>24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>x</v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/>
      </c>
      <c r="Z232" s="561" t="str">
        <f>IF(AND(B232&lt;=NKC!$N$8,B232&gt;=NKC!$M$8),"x","")</f>
        <v>x</v>
      </c>
      <c r="AA232" s="572"/>
    </row>
    <row r="233" spans="1:28" s="539" customFormat="1" ht="15.75" customHeight="1">
      <c r="A233" s="567" t="str">
        <f>IF(B233&lt;&gt;"",IF(AND(B233&gt;=_TM1,B233&lt;=_TM2,OR(TH!L233="1111",TH!M233="1111")),TH!D233,""),"")</f>
        <v/>
      </c>
      <c r="B233" s="568">
        <f t="shared" si="19"/>
        <v>3</v>
      </c>
      <c r="C233" s="349">
        <f t="shared" si="20"/>
        <v>42814</v>
      </c>
      <c r="D233" s="349" t="s">
        <v>512</v>
      </c>
      <c r="E233" s="318">
        <v>42814</v>
      </c>
      <c r="F233" s="279" t="s">
        <v>899</v>
      </c>
      <c r="G233" s="348" t="s">
        <v>491</v>
      </c>
      <c r="H233" s="681" t="s">
        <v>881</v>
      </c>
      <c r="I233" s="340"/>
      <c r="J233" s="340"/>
      <c r="K233" s="569">
        <v>22170000</v>
      </c>
      <c r="L233" s="571" t="s">
        <v>492</v>
      </c>
      <c r="M233" s="570" t="s">
        <v>24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>x</v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>x</v>
      </c>
      <c r="Y233" s="561" t="str">
        <f>IF(OR(TH!L233=TH!$Y$7,M233=TH!$Y$7),"x","")</f>
        <v>x</v>
      </c>
      <c r="Z233" s="561" t="str">
        <f>IF(AND(B233&lt;=NKC!$N$8,B233&gt;=NKC!$M$8),"x","")</f>
        <v>x</v>
      </c>
      <c r="AA233" s="572"/>
    </row>
    <row r="234" spans="1:28" s="539" customFormat="1" ht="15.75" customHeight="1">
      <c r="A234" s="567" t="str">
        <f>IF(B234&lt;&gt;"",IF(AND(B234&gt;=_TM1,B234&lt;=_TM2,OR(TH!L234="1111",TH!M234="1111")),TH!D234,""),"")</f>
        <v/>
      </c>
      <c r="B234" s="568">
        <f t="shared" ref="B234:B240" si="21">IF(C234&lt;&gt;"",MONTH(C234),"")</f>
        <v>3</v>
      </c>
      <c r="C234" s="349">
        <f t="shared" ref="C234:C240" si="22">E234</f>
        <v>42814</v>
      </c>
      <c r="D234" s="349" t="s">
        <v>512</v>
      </c>
      <c r="E234" s="318">
        <v>42814</v>
      </c>
      <c r="F234" s="279" t="s">
        <v>898</v>
      </c>
      <c r="G234" s="348" t="s">
        <v>491</v>
      </c>
      <c r="H234" s="507"/>
      <c r="I234" s="340"/>
      <c r="J234" s="340"/>
      <c r="K234" s="569">
        <v>2531761</v>
      </c>
      <c r="L234" s="570" t="s">
        <v>79</v>
      </c>
      <c r="M234" s="570" t="s">
        <v>24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>x</v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/>
      </c>
      <c r="Y234" s="561" t="str">
        <f>IF(OR(TH!L234=TH!$Y$7,M234=TH!$Y$7),"x","")</f>
        <v/>
      </c>
      <c r="Z234" s="561" t="str">
        <f>IF(AND(B234&lt;=NKC!$N$8,B234&gt;=NKC!$M$8),"x","")</f>
        <v>x</v>
      </c>
      <c r="AA234" s="572"/>
    </row>
    <row r="235" spans="1:28" s="539" customFormat="1" ht="15.75" customHeight="1">
      <c r="A235" s="567" t="str">
        <f>IF(B235&lt;&gt;"",IF(AND(B235&gt;=_TM1,B235&lt;=_TM2,OR(TH!L235="1111",TH!M235="1111")),TH!D235,""),"")</f>
        <v/>
      </c>
      <c r="B235" s="568">
        <f t="shared" si="21"/>
        <v>3</v>
      </c>
      <c r="C235" s="349">
        <f t="shared" si="22"/>
        <v>42814</v>
      </c>
      <c r="D235" s="349" t="s">
        <v>512</v>
      </c>
      <c r="E235" s="318">
        <v>42814</v>
      </c>
      <c r="F235" s="279" t="s">
        <v>899</v>
      </c>
      <c r="G235" s="348" t="s">
        <v>491</v>
      </c>
      <c r="H235" s="681" t="s">
        <v>877</v>
      </c>
      <c r="I235" s="340"/>
      <c r="J235" s="340"/>
      <c r="K235" s="569">
        <v>9420000</v>
      </c>
      <c r="L235" s="571" t="s">
        <v>492</v>
      </c>
      <c r="M235" s="570" t="s">
        <v>24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>x</v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>x</v>
      </c>
      <c r="Z235" s="561" t="str">
        <f>IF(AND(B235&lt;=NKC!$N$8,B235&gt;=NKC!$M$8),"x","")</f>
        <v>x</v>
      </c>
      <c r="AA235" s="572"/>
    </row>
    <row r="236" spans="1:28" s="539" customFormat="1" ht="15.75" customHeight="1">
      <c r="A236" s="567" t="str">
        <f>IF(B236&lt;&gt;"",IF(AND(B236&gt;=_TM1,B236&lt;=_TM2,OR(TH!L236="1111",TH!M236="1111")),TH!D236,""),"")</f>
        <v/>
      </c>
      <c r="B236" s="568">
        <f t="shared" si="21"/>
        <v>3</v>
      </c>
      <c r="C236" s="349">
        <f t="shared" si="22"/>
        <v>42818</v>
      </c>
      <c r="D236" s="349" t="s">
        <v>512</v>
      </c>
      <c r="E236" s="318">
        <v>42818</v>
      </c>
      <c r="F236" s="279" t="s">
        <v>897</v>
      </c>
      <c r="G236" s="348" t="s">
        <v>491</v>
      </c>
      <c r="H236" s="507" t="s">
        <v>511</v>
      </c>
      <c r="I236" s="340"/>
      <c r="J236" s="340"/>
      <c r="K236" s="569">
        <v>18039600</v>
      </c>
      <c r="L236" s="570" t="s">
        <v>45</v>
      </c>
      <c r="M236" s="570" t="s">
        <v>24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>x</v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>x</v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/>
      </c>
      <c r="Z236" s="561" t="str">
        <f>IF(AND(B236&lt;=NKC!$N$8,B236&gt;=NKC!$M$8),"x","")</f>
        <v>x</v>
      </c>
      <c r="AA236" s="572"/>
      <c r="AB236" s="573"/>
    </row>
    <row r="237" spans="1:28" s="539" customFormat="1" ht="15.75" customHeight="1">
      <c r="A237" s="567" t="str">
        <f>IF(B237&lt;&gt;"",IF(AND(B237&gt;=_TM1,B237&lt;=_TM2,OR(TH!L237="1111",TH!M237="1111")),TH!D237,""),"")</f>
        <v/>
      </c>
      <c r="B237" s="568">
        <f t="shared" si="21"/>
        <v>3</v>
      </c>
      <c r="C237" s="349">
        <f t="shared" si="22"/>
        <v>42821</v>
      </c>
      <c r="D237" s="349" t="s">
        <v>512</v>
      </c>
      <c r="E237" s="318">
        <v>42821</v>
      </c>
      <c r="F237" s="278" t="s">
        <v>901</v>
      </c>
      <c r="G237" s="348" t="s">
        <v>491</v>
      </c>
      <c r="H237" s="506" t="s">
        <v>902</v>
      </c>
      <c r="I237" s="340"/>
      <c r="J237" s="340"/>
      <c r="K237" s="569">
        <v>151251</v>
      </c>
      <c r="L237" s="570" t="s">
        <v>85</v>
      </c>
      <c r="M237" s="570" t="s">
        <v>24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>x</v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2"/>
    </row>
    <row r="238" spans="1:28" s="539" customFormat="1" ht="15.75" customHeight="1">
      <c r="A238" s="567" t="str">
        <f>IF(B238&lt;&gt;"",IF(AND(B238&gt;=_TM1,B238&lt;=_TM2,OR(TH!L238="1111",TH!M238="1111")),TH!D238,""),"")</f>
        <v/>
      </c>
      <c r="B238" s="568">
        <f t="shared" si="21"/>
        <v>3</v>
      </c>
      <c r="C238" s="349">
        <f t="shared" si="22"/>
        <v>42823</v>
      </c>
      <c r="D238" s="349" t="s">
        <v>512</v>
      </c>
      <c r="E238" s="318">
        <v>42823</v>
      </c>
      <c r="F238" s="279" t="s">
        <v>519</v>
      </c>
      <c r="G238" s="348" t="s">
        <v>491</v>
      </c>
      <c r="H238" s="507" t="s">
        <v>385</v>
      </c>
      <c r="I238" s="340"/>
      <c r="J238" s="340"/>
      <c r="K238" s="569">
        <v>131274634</v>
      </c>
      <c r="L238" s="571" t="s">
        <v>8</v>
      </c>
      <c r="M238" s="570" t="s">
        <v>24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>x</v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2"/>
    </row>
    <row r="239" spans="1:28" s="539" customFormat="1" ht="15.75" customHeight="1">
      <c r="A239" s="567" t="str">
        <f>IF(B239&lt;&gt;"",IF(AND(B239&gt;=_TM1,B239&lt;=_TM2,OR(TH!L239="1111",TH!M239="1111")),TH!D239,""),"")</f>
        <v/>
      </c>
      <c r="B239" s="568">
        <f t="shared" si="21"/>
        <v>3</v>
      </c>
      <c r="C239" s="349">
        <f t="shared" si="22"/>
        <v>42823</v>
      </c>
      <c r="D239" s="349" t="s">
        <v>512</v>
      </c>
      <c r="E239" s="318">
        <v>42823</v>
      </c>
      <c r="F239" s="278" t="s">
        <v>514</v>
      </c>
      <c r="G239" s="348" t="s">
        <v>491</v>
      </c>
      <c r="H239" s="507"/>
      <c r="I239" s="340"/>
      <c r="J239" s="340"/>
      <c r="K239" s="569">
        <v>32819</v>
      </c>
      <c r="L239" s="570" t="s">
        <v>81</v>
      </c>
      <c r="M239" s="570" t="s">
        <v>24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>x</v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2">
        <v>1</v>
      </c>
    </row>
    <row r="240" spans="1:28" s="539" customFormat="1" ht="15.75" customHeight="1">
      <c r="A240" s="567" t="str">
        <f>IF(B240&lt;&gt;"",IF(AND(B240&gt;=_TM1,B240&lt;=_TM2,OR(TH!L240="1111",TH!M240="1111")),TH!D240,""),"")</f>
        <v/>
      </c>
      <c r="B240" s="568">
        <f t="shared" si="21"/>
        <v>3</v>
      </c>
      <c r="C240" s="349">
        <f t="shared" si="22"/>
        <v>42823</v>
      </c>
      <c r="D240" s="349" t="s">
        <v>512</v>
      </c>
      <c r="E240" s="318">
        <v>42823</v>
      </c>
      <c r="F240" s="278" t="s">
        <v>515</v>
      </c>
      <c r="G240" s="348" t="s">
        <v>491</v>
      </c>
      <c r="H240" s="507"/>
      <c r="I240" s="340"/>
      <c r="J240" s="340"/>
      <c r="K240" s="569">
        <v>3282</v>
      </c>
      <c r="L240" s="570" t="s">
        <v>9</v>
      </c>
      <c r="M240" s="570" t="s">
        <v>24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>x</v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2">
        <v>1</v>
      </c>
      <c r="AB240" s="573"/>
    </row>
    <row r="241" spans="1:28" s="539" customFormat="1" ht="15.75" customHeight="1">
      <c r="A241" s="567" t="str">
        <f>IF(B241&lt;&gt;"",IF(AND(B241&gt;=_TM1,B241&lt;=_TM2,OR(TH!L241="1111",TH!M241="1111")),TH!D241,""),"")</f>
        <v/>
      </c>
      <c r="B241" s="568">
        <f t="shared" ref="B241:B304" si="23">IF(C241&lt;&gt;"",MONTH(C241),"")</f>
        <v>1</v>
      </c>
      <c r="C241" s="349">
        <f t="shared" ref="C241:C304" si="24">E241</f>
        <v>42739</v>
      </c>
      <c r="D241" s="349" t="s">
        <v>922</v>
      </c>
      <c r="E241" s="318">
        <v>42739</v>
      </c>
      <c r="F241" s="279" t="s">
        <v>544</v>
      </c>
      <c r="G241" s="348" t="s">
        <v>529</v>
      </c>
      <c r="H241" s="506" t="s">
        <v>310</v>
      </c>
      <c r="I241" s="340">
        <v>3980</v>
      </c>
      <c r="J241" s="340">
        <v>9200</v>
      </c>
      <c r="K241" s="569">
        <f>ROUND(I241*J241,0)</f>
        <v>36616000</v>
      </c>
      <c r="L241" s="571" t="s">
        <v>238</v>
      </c>
      <c r="M241" s="571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2"/>
    </row>
    <row r="242" spans="1:28" s="539" customFormat="1" ht="15.75" customHeight="1">
      <c r="A242" s="567" t="str">
        <f>IF(B242&lt;&gt;"",IF(AND(B242&gt;=_TM1,B242&lt;=_TM2,OR(TH!L242="1111",TH!M242="1111")),TH!D242,""),"")</f>
        <v/>
      </c>
      <c r="B242" s="568">
        <f t="shared" si="23"/>
        <v>1</v>
      </c>
      <c r="C242" s="349">
        <f t="shared" si="24"/>
        <v>42739</v>
      </c>
      <c r="D242" s="349" t="s">
        <v>922</v>
      </c>
      <c r="E242" s="318">
        <v>42739</v>
      </c>
      <c r="F242" s="279" t="s">
        <v>545</v>
      </c>
      <c r="G242" s="348" t="s">
        <v>529</v>
      </c>
      <c r="H242" s="506" t="s">
        <v>310</v>
      </c>
      <c r="I242" s="340"/>
      <c r="J242" s="340"/>
      <c r="K242" s="569">
        <v>3661600</v>
      </c>
      <c r="L242" s="571" t="s">
        <v>238</v>
      </c>
      <c r="M242" s="571" t="s">
        <v>274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2"/>
    </row>
    <row r="243" spans="1:28" s="539" customFormat="1" ht="15.75" customHeight="1">
      <c r="A243" s="567" t="str">
        <f>IF(B243&lt;&gt;"",IF(AND(B243&gt;=_TM1,B243&lt;=_TM2,OR(TH!L243="1111",TH!M243="1111")),TH!D243,""),"")</f>
        <v/>
      </c>
      <c r="B243" s="568">
        <f t="shared" si="23"/>
        <v>1</v>
      </c>
      <c r="C243" s="349">
        <f t="shared" si="24"/>
        <v>42741</v>
      </c>
      <c r="D243" s="349" t="s">
        <v>923</v>
      </c>
      <c r="E243" s="318">
        <v>42741</v>
      </c>
      <c r="F243" s="279" t="s">
        <v>546</v>
      </c>
      <c r="G243" s="348" t="s">
        <v>530</v>
      </c>
      <c r="H243" s="506" t="s">
        <v>568</v>
      </c>
      <c r="I243" s="340">
        <v>20</v>
      </c>
      <c r="J243" s="340">
        <v>28000</v>
      </c>
      <c r="K243" s="569">
        <f>ROUND(I243*J243,0)</f>
        <v>560000</v>
      </c>
      <c r="L243" s="571" t="s">
        <v>238</v>
      </c>
      <c r="M243" s="571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2"/>
    </row>
    <row r="244" spans="1:28" s="539" customFormat="1" ht="15.75" customHeight="1">
      <c r="A244" s="567" t="str">
        <f>IF(B244&lt;&gt;"",IF(AND(B244&gt;=_TM1,B244&lt;=_TM2,OR(TH!L244="1111",TH!M244="1111")),TH!D244,""),"")</f>
        <v/>
      </c>
      <c r="B244" s="568">
        <f t="shared" si="23"/>
        <v>1</v>
      </c>
      <c r="C244" s="349">
        <f t="shared" si="24"/>
        <v>42741</v>
      </c>
      <c r="D244" s="349" t="s">
        <v>923</v>
      </c>
      <c r="E244" s="318">
        <v>42741</v>
      </c>
      <c r="F244" s="279" t="s">
        <v>547</v>
      </c>
      <c r="G244" s="348" t="s">
        <v>530</v>
      </c>
      <c r="H244" s="506" t="s">
        <v>568</v>
      </c>
      <c r="I244" s="340">
        <v>20</v>
      </c>
      <c r="J244" s="340">
        <v>4500</v>
      </c>
      <c r="K244" s="569">
        <f>ROUND(I244*J244,0)</f>
        <v>90000</v>
      </c>
      <c r="L244" s="571" t="s">
        <v>238</v>
      </c>
      <c r="M244" s="571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2"/>
    </row>
    <row r="245" spans="1:28" s="539" customFormat="1" ht="15.75" customHeight="1">
      <c r="A245" s="567" t="str">
        <f>IF(B245&lt;&gt;"",IF(AND(B245&gt;=_TM1,B245&lt;=_TM2,OR(TH!L245="1111",TH!M245="1111")),TH!D245,""),"")</f>
        <v/>
      </c>
      <c r="B245" s="568">
        <f t="shared" si="23"/>
        <v>1</v>
      </c>
      <c r="C245" s="349">
        <f t="shared" si="24"/>
        <v>42741</v>
      </c>
      <c r="D245" s="349" t="s">
        <v>923</v>
      </c>
      <c r="E245" s="318">
        <v>42741</v>
      </c>
      <c r="F245" s="279" t="s">
        <v>545</v>
      </c>
      <c r="G245" s="348" t="s">
        <v>530</v>
      </c>
      <c r="H245" s="506" t="s">
        <v>568</v>
      </c>
      <c r="I245" s="340"/>
      <c r="J245" s="340"/>
      <c r="K245" s="569">
        <v>65000</v>
      </c>
      <c r="L245" s="571" t="s">
        <v>238</v>
      </c>
      <c r="M245" s="571" t="s">
        <v>274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2"/>
    </row>
    <row r="246" spans="1:28" s="539" customFormat="1" ht="15.75" customHeight="1">
      <c r="A246" s="567" t="str">
        <f>IF(B246&lt;&gt;"",IF(AND(B246&gt;=_TM1,B246&lt;=_TM2,OR(TH!L246="1111",TH!M246="1111")),TH!D246,""),"")</f>
        <v/>
      </c>
      <c r="B246" s="568">
        <f t="shared" si="23"/>
        <v>1</v>
      </c>
      <c r="C246" s="349">
        <f t="shared" si="24"/>
        <v>42741</v>
      </c>
      <c r="D246" s="349" t="s">
        <v>924</v>
      </c>
      <c r="E246" s="318">
        <v>42741</v>
      </c>
      <c r="F246" s="279" t="s">
        <v>548</v>
      </c>
      <c r="G246" s="348" t="s">
        <v>531</v>
      </c>
      <c r="H246" s="507" t="s">
        <v>299</v>
      </c>
      <c r="I246" s="340">
        <v>25</v>
      </c>
      <c r="J246" s="340">
        <v>33120</v>
      </c>
      <c r="K246" s="569">
        <f>ROUND(I246*J246,0)</f>
        <v>828000</v>
      </c>
      <c r="L246" s="571" t="s">
        <v>238</v>
      </c>
      <c r="M246" s="571" t="s">
        <v>162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2"/>
    </row>
    <row r="247" spans="1:28" s="539" customFormat="1" ht="15.75" customHeight="1">
      <c r="A247" s="567" t="str">
        <f>IF(B247&lt;&gt;"",IF(AND(B247&gt;=_TM1,B247&lt;=_TM2,OR(TH!L247="1111",TH!M247="1111")),TH!D247,""),"")</f>
        <v/>
      </c>
      <c r="B247" s="568">
        <f t="shared" si="23"/>
        <v>1</v>
      </c>
      <c r="C247" s="349">
        <f t="shared" si="24"/>
        <v>42741</v>
      </c>
      <c r="D247" s="349" t="s">
        <v>924</v>
      </c>
      <c r="E247" s="318">
        <v>42741</v>
      </c>
      <c r="F247" s="279" t="s">
        <v>549</v>
      </c>
      <c r="G247" s="348" t="s">
        <v>531</v>
      </c>
      <c r="H247" s="507" t="s">
        <v>299</v>
      </c>
      <c r="I247" s="340">
        <v>100</v>
      </c>
      <c r="J247" s="340">
        <v>8450</v>
      </c>
      <c r="K247" s="569">
        <f>ROUND(I247*J247,0)</f>
        <v>845000</v>
      </c>
      <c r="L247" s="571" t="s">
        <v>238</v>
      </c>
      <c r="M247" s="571" t="s">
        <v>162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2"/>
    </row>
    <row r="248" spans="1:28" s="539" customFormat="1" ht="15.75" customHeight="1">
      <c r="A248" s="567" t="str">
        <f>IF(B248&lt;&gt;"",IF(AND(B248&gt;=_TM1,B248&lt;=_TM2,OR(TH!L248="1111",TH!M248="1111")),TH!D248,""),"")</f>
        <v/>
      </c>
      <c r="B248" s="568">
        <f t="shared" si="23"/>
        <v>1</v>
      </c>
      <c r="C248" s="349">
        <f t="shared" si="24"/>
        <v>42741</v>
      </c>
      <c r="D248" s="349" t="s">
        <v>924</v>
      </c>
      <c r="E248" s="318">
        <v>42741</v>
      </c>
      <c r="F248" s="279" t="s">
        <v>545</v>
      </c>
      <c r="G248" s="348" t="s">
        <v>531</v>
      </c>
      <c r="H248" s="507" t="s">
        <v>299</v>
      </c>
      <c r="I248" s="340"/>
      <c r="J248" s="340"/>
      <c r="K248" s="569">
        <v>167300</v>
      </c>
      <c r="L248" s="571" t="s">
        <v>238</v>
      </c>
      <c r="M248" s="571" t="s">
        <v>274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2"/>
    </row>
    <row r="249" spans="1:28" s="539" customFormat="1" ht="15.75" customHeight="1">
      <c r="A249" s="567" t="str">
        <f>IF(B249&lt;&gt;"",IF(AND(B249&gt;=_TM1,B249&lt;=_TM2,OR(TH!L249="1111",TH!M249="1111")),TH!D249,""),"")</f>
        <v/>
      </c>
      <c r="B249" s="568">
        <f t="shared" si="23"/>
        <v>1</v>
      </c>
      <c r="C249" s="349">
        <f t="shared" si="24"/>
        <v>42741</v>
      </c>
      <c r="D249" s="349" t="s">
        <v>925</v>
      </c>
      <c r="E249" s="318">
        <v>42741</v>
      </c>
      <c r="F249" s="279" t="s">
        <v>422</v>
      </c>
      <c r="G249" s="348" t="s">
        <v>532</v>
      </c>
      <c r="H249" s="507" t="s">
        <v>468</v>
      </c>
      <c r="I249" s="340">
        <v>37000</v>
      </c>
      <c r="J249" s="340">
        <v>8400</v>
      </c>
      <c r="K249" s="569">
        <f>ROUND(I249*J249,0)</f>
        <v>310800000</v>
      </c>
      <c r="L249" s="571" t="s">
        <v>238</v>
      </c>
      <c r="M249" s="571" t="s">
        <v>162</v>
      </c>
      <c r="N249" s="561" t="str">
        <f>IF(AND('331-CT'!$E$7=TH!H249,OR(L249="331",M249="331")),"331",IF(AND(OR(L249="131",M249="131"),H249='131-CT'!$E$7),"131",""))</f>
        <v>131</v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2"/>
    </row>
    <row r="250" spans="1:28" s="539" customFormat="1" ht="15.75" customHeight="1">
      <c r="A250" s="567" t="str">
        <f>IF(B250&lt;&gt;"",IF(AND(B250&gt;=_TM1,B250&lt;=_TM2,OR(TH!L250="1111",TH!M250="1111")),TH!D250,""),"")</f>
        <v/>
      </c>
      <c r="B250" s="568">
        <f t="shared" si="23"/>
        <v>1</v>
      </c>
      <c r="C250" s="349">
        <f t="shared" si="24"/>
        <v>42741</v>
      </c>
      <c r="D250" s="349" t="s">
        <v>925</v>
      </c>
      <c r="E250" s="318">
        <v>42741</v>
      </c>
      <c r="F250" s="279" t="s">
        <v>550</v>
      </c>
      <c r="G250" s="348" t="s">
        <v>532</v>
      </c>
      <c r="H250" s="507" t="s">
        <v>468</v>
      </c>
      <c r="I250" s="340"/>
      <c r="J250" s="340"/>
      <c r="K250" s="569">
        <v>31080000</v>
      </c>
      <c r="L250" s="571" t="s">
        <v>238</v>
      </c>
      <c r="M250" s="571" t="s">
        <v>274</v>
      </c>
      <c r="N250" s="561" t="str">
        <f>IF(AND('331-CT'!$E$7=TH!H250,OR(L250="331",M250="331")),"331",IF(AND(OR(L250="131",M250="131"),H250='131-CT'!$E$7),"131",""))</f>
        <v>131</v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2"/>
    </row>
    <row r="251" spans="1:28" s="539" customFormat="1" ht="15.75" customHeight="1">
      <c r="A251" s="567" t="str">
        <f>IF(B251&lt;&gt;"",IF(AND(B251&gt;=_TM1,B251&lt;=_TM2,OR(TH!L251="1111",TH!M251="1111")),TH!D251,""),"")</f>
        <v/>
      </c>
      <c r="B251" s="568">
        <f t="shared" si="23"/>
        <v>1</v>
      </c>
      <c r="C251" s="349">
        <f t="shared" si="24"/>
        <v>42745</v>
      </c>
      <c r="D251" s="574"/>
      <c r="E251" s="574">
        <v>42745</v>
      </c>
      <c r="F251" s="279" t="s">
        <v>551</v>
      </c>
      <c r="G251" s="348" t="s">
        <v>533</v>
      </c>
      <c r="H251" s="507" t="s">
        <v>566</v>
      </c>
      <c r="I251" s="340"/>
      <c r="J251" s="340"/>
      <c r="K251" s="569">
        <v>1600000</v>
      </c>
      <c r="L251" s="571" t="s">
        <v>238</v>
      </c>
      <c r="M251" s="571" t="s">
        <v>295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2"/>
      <c r="AB251" s="573"/>
    </row>
    <row r="252" spans="1:28" s="539" customFormat="1" ht="15.75" customHeight="1">
      <c r="A252" s="567" t="str">
        <f>IF(B252&lt;&gt;"",IF(AND(B252&gt;=_TM1,B252&lt;=_TM2,OR(TH!L252="1111",TH!M252="1111")),TH!D252,""),"")</f>
        <v/>
      </c>
      <c r="B252" s="568">
        <f t="shared" si="23"/>
        <v>1</v>
      </c>
      <c r="C252" s="349">
        <f t="shared" si="24"/>
        <v>42745</v>
      </c>
      <c r="D252" s="574"/>
      <c r="E252" s="574">
        <v>42745</v>
      </c>
      <c r="F252" s="279" t="s">
        <v>552</v>
      </c>
      <c r="G252" s="348" t="s">
        <v>533</v>
      </c>
      <c r="H252" s="507" t="s">
        <v>566</v>
      </c>
      <c r="I252" s="340"/>
      <c r="J252" s="340"/>
      <c r="K252" s="569">
        <v>160000</v>
      </c>
      <c r="L252" s="571" t="s">
        <v>238</v>
      </c>
      <c r="M252" s="571" t="s">
        <v>274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2"/>
    </row>
    <row r="253" spans="1:28" s="539" customFormat="1" ht="15.75" customHeight="1">
      <c r="A253" s="567" t="str">
        <f>IF(B253&lt;&gt;"",IF(AND(B253&gt;=_TM1,B253&lt;=_TM2,OR(TH!L253="1111",TH!M253="1111")),TH!D253,""),"")</f>
        <v/>
      </c>
      <c r="B253" s="568">
        <f t="shared" si="23"/>
        <v>1</v>
      </c>
      <c r="C253" s="349">
        <f t="shared" si="24"/>
        <v>42745</v>
      </c>
      <c r="D253" s="349" t="s">
        <v>926</v>
      </c>
      <c r="E253" s="574">
        <v>42745</v>
      </c>
      <c r="F253" s="279" t="s">
        <v>553</v>
      </c>
      <c r="G253" s="348" t="s">
        <v>534</v>
      </c>
      <c r="H253" s="508" t="s">
        <v>300</v>
      </c>
      <c r="I253" s="340">
        <v>300</v>
      </c>
      <c r="J253" s="340">
        <v>8030</v>
      </c>
      <c r="K253" s="569">
        <f>ROUND(I253*J253,0)</f>
        <v>2409000</v>
      </c>
      <c r="L253" s="571" t="s">
        <v>238</v>
      </c>
      <c r="M253" s="571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2"/>
    </row>
    <row r="254" spans="1:28" s="539" customFormat="1" ht="15.75" customHeight="1">
      <c r="A254" s="567" t="str">
        <f>IF(B254&lt;&gt;"",IF(AND(B254&gt;=_TM1,B254&lt;=_TM2,OR(TH!L254="1111",TH!M254="1111")),TH!D254,""),"")</f>
        <v/>
      </c>
      <c r="B254" s="568">
        <f t="shared" si="23"/>
        <v>1</v>
      </c>
      <c r="C254" s="349">
        <f t="shared" si="24"/>
        <v>42745</v>
      </c>
      <c r="D254" s="349" t="s">
        <v>926</v>
      </c>
      <c r="E254" s="574">
        <v>42745</v>
      </c>
      <c r="F254" s="279" t="s">
        <v>545</v>
      </c>
      <c r="G254" s="348" t="s">
        <v>534</v>
      </c>
      <c r="H254" s="508" t="s">
        <v>300</v>
      </c>
      <c r="I254" s="340"/>
      <c r="J254" s="340"/>
      <c r="K254" s="569">
        <v>240900</v>
      </c>
      <c r="L254" s="571" t="s">
        <v>238</v>
      </c>
      <c r="M254" s="571" t="s">
        <v>274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2"/>
      <c r="AB254" s="573"/>
    </row>
    <row r="255" spans="1:28" s="539" customFormat="1" ht="15.75" customHeight="1">
      <c r="A255" s="567" t="str">
        <f>IF(B255&lt;&gt;"",IF(AND(B255&gt;=_TM1,B255&lt;=_TM2,OR(TH!L255="1111",TH!M255="1111")),TH!D255,""),"")</f>
        <v/>
      </c>
      <c r="B255" s="568">
        <f t="shared" si="23"/>
        <v>1</v>
      </c>
      <c r="C255" s="349">
        <f t="shared" si="24"/>
        <v>42747</v>
      </c>
      <c r="D255" s="349" t="s">
        <v>927</v>
      </c>
      <c r="E255" s="349">
        <v>42747</v>
      </c>
      <c r="F255" s="279" t="s">
        <v>294</v>
      </c>
      <c r="G255" s="348" t="s">
        <v>535</v>
      </c>
      <c r="H255" s="507" t="s">
        <v>440</v>
      </c>
      <c r="I255" s="340">
        <v>437</v>
      </c>
      <c r="J255" s="340">
        <v>11000</v>
      </c>
      <c r="K255" s="569">
        <f>ROUND(I255*J255,0)</f>
        <v>4807000</v>
      </c>
      <c r="L255" s="571" t="s">
        <v>238</v>
      </c>
      <c r="M255" s="571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2"/>
    </row>
    <row r="256" spans="1:28" s="539" customFormat="1" ht="15.75" customHeight="1">
      <c r="A256" s="567" t="str">
        <f>IF(B256&lt;&gt;"",IF(AND(B256&gt;=_TM1,B256&lt;=_TM2,OR(TH!L256="1111",TH!M256="1111")),TH!D256,""),"")</f>
        <v/>
      </c>
      <c r="B256" s="568">
        <f t="shared" si="23"/>
        <v>1</v>
      </c>
      <c r="C256" s="349">
        <f t="shared" si="24"/>
        <v>42747</v>
      </c>
      <c r="D256" s="349" t="s">
        <v>927</v>
      </c>
      <c r="E256" s="349">
        <v>42747</v>
      </c>
      <c r="F256" s="279" t="s">
        <v>554</v>
      </c>
      <c r="G256" s="348" t="s">
        <v>535</v>
      </c>
      <c r="H256" s="507" t="s">
        <v>440</v>
      </c>
      <c r="I256" s="340"/>
      <c r="J256" s="340"/>
      <c r="K256" s="569">
        <v>480700</v>
      </c>
      <c r="L256" s="571" t="s">
        <v>238</v>
      </c>
      <c r="M256" s="571" t="s">
        <v>274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2"/>
    </row>
    <row r="257" spans="1:28" s="539" customFormat="1" ht="15.75" customHeight="1">
      <c r="A257" s="567" t="str">
        <f>IF(B257&lt;&gt;"",IF(AND(B257&gt;=_TM1,B257&lt;=_TM2,OR(TH!L257="1111",TH!M257="1111")),TH!D257,""),"")</f>
        <v/>
      </c>
      <c r="B257" s="568">
        <f t="shared" si="23"/>
        <v>1</v>
      </c>
      <c r="C257" s="349">
        <f t="shared" si="24"/>
        <v>42749</v>
      </c>
      <c r="D257" s="349" t="s">
        <v>928</v>
      </c>
      <c r="E257" s="349">
        <v>42749</v>
      </c>
      <c r="F257" s="279" t="s">
        <v>294</v>
      </c>
      <c r="G257" s="348" t="s">
        <v>536</v>
      </c>
      <c r="H257" s="507" t="s">
        <v>420</v>
      </c>
      <c r="I257" s="340">
        <v>520</v>
      </c>
      <c r="J257" s="340">
        <v>10500</v>
      </c>
      <c r="K257" s="569">
        <f>ROUND(I257*J257,0)</f>
        <v>5460000</v>
      </c>
      <c r="L257" s="571" t="s">
        <v>238</v>
      </c>
      <c r="M257" s="571" t="s">
        <v>162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2"/>
    </row>
    <row r="258" spans="1:28" s="539" customFormat="1" ht="15.75" customHeight="1">
      <c r="A258" s="567" t="str">
        <f>IF(B258&lt;&gt;"",IF(AND(B258&gt;=_TM1,B258&lt;=_TM2,OR(TH!L258="1111",TH!M258="1111")),TH!D258,""),"")</f>
        <v/>
      </c>
      <c r="B258" s="568">
        <f t="shared" si="23"/>
        <v>1</v>
      </c>
      <c r="C258" s="349">
        <f t="shared" si="24"/>
        <v>42749</v>
      </c>
      <c r="D258" s="349" t="s">
        <v>928</v>
      </c>
      <c r="E258" s="349">
        <v>42749</v>
      </c>
      <c r="F258" s="279" t="s">
        <v>554</v>
      </c>
      <c r="G258" s="348" t="s">
        <v>536</v>
      </c>
      <c r="H258" s="507" t="s">
        <v>420</v>
      </c>
      <c r="I258" s="340"/>
      <c r="J258" s="340"/>
      <c r="K258" s="569">
        <v>546000</v>
      </c>
      <c r="L258" s="571" t="s">
        <v>238</v>
      </c>
      <c r="M258" s="571" t="s">
        <v>274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2"/>
      <c r="AB258" s="573"/>
    </row>
    <row r="259" spans="1:28" s="539" customFormat="1" ht="15.75" customHeight="1">
      <c r="A259" s="567" t="str">
        <f>IF(B259&lt;&gt;"",IF(AND(B259&gt;=_TM1,B259&lt;=_TM2,OR(TH!L259="1111",TH!M259="1111")),TH!D259,""),"")</f>
        <v/>
      </c>
      <c r="B259" s="568">
        <f t="shared" si="23"/>
        <v>1</v>
      </c>
      <c r="C259" s="349">
        <f t="shared" si="24"/>
        <v>42751</v>
      </c>
      <c r="D259" s="349" t="s">
        <v>929</v>
      </c>
      <c r="E259" s="349">
        <v>42751</v>
      </c>
      <c r="F259" s="279" t="s">
        <v>555</v>
      </c>
      <c r="G259" s="348" t="s">
        <v>537</v>
      </c>
      <c r="H259" s="507" t="s">
        <v>299</v>
      </c>
      <c r="I259" s="340">
        <v>50</v>
      </c>
      <c r="J259" s="340">
        <v>12758</v>
      </c>
      <c r="K259" s="569">
        <f>ROUND(I259*J259,0)</f>
        <v>637900</v>
      </c>
      <c r="L259" s="571" t="s">
        <v>238</v>
      </c>
      <c r="M259" s="571" t="s">
        <v>162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2"/>
    </row>
    <row r="260" spans="1:28" s="539" customFormat="1" ht="15.75" customHeight="1">
      <c r="A260" s="567" t="str">
        <f>IF(B260&lt;&gt;"",IF(AND(B260&gt;=_TM1,B260&lt;=_TM2,OR(TH!L260="1111",TH!M260="1111")),TH!D260,""),"")</f>
        <v/>
      </c>
      <c r="B260" s="568">
        <f t="shared" si="23"/>
        <v>1</v>
      </c>
      <c r="C260" s="349">
        <f t="shared" si="24"/>
        <v>42751</v>
      </c>
      <c r="D260" s="349" t="s">
        <v>929</v>
      </c>
      <c r="E260" s="349">
        <v>42751</v>
      </c>
      <c r="F260" s="279" t="s">
        <v>545</v>
      </c>
      <c r="G260" s="348" t="s">
        <v>537</v>
      </c>
      <c r="H260" s="507" t="s">
        <v>299</v>
      </c>
      <c r="I260" s="340"/>
      <c r="J260" s="340"/>
      <c r="K260" s="569">
        <v>63790</v>
      </c>
      <c r="L260" s="571" t="s">
        <v>238</v>
      </c>
      <c r="M260" s="571" t="s">
        <v>274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2"/>
      <c r="AB260" s="573"/>
    </row>
    <row r="261" spans="1:28" s="539" customFormat="1" ht="15.75" customHeight="1">
      <c r="A261" s="567" t="str">
        <f>IF(B261&lt;&gt;"",IF(AND(B261&gt;=_TM1,B261&lt;=_TM2,OR(TH!L261="1111",TH!M261="1111")),TH!D261,""),"")</f>
        <v/>
      </c>
      <c r="B261" s="568">
        <f t="shared" si="23"/>
        <v>1</v>
      </c>
      <c r="C261" s="349">
        <f t="shared" si="24"/>
        <v>42753</v>
      </c>
      <c r="D261" s="574"/>
      <c r="E261" s="349">
        <v>42753</v>
      </c>
      <c r="F261" s="279" t="s">
        <v>551</v>
      </c>
      <c r="G261" s="348" t="s">
        <v>538</v>
      </c>
      <c r="H261" s="507" t="s">
        <v>567</v>
      </c>
      <c r="I261" s="340"/>
      <c r="J261" s="340"/>
      <c r="K261" s="569">
        <v>2000000</v>
      </c>
      <c r="L261" s="571" t="s">
        <v>238</v>
      </c>
      <c r="M261" s="571" t="s">
        <v>295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2"/>
    </row>
    <row r="262" spans="1:28" s="539" customFormat="1" ht="15.75" customHeight="1">
      <c r="A262" s="567" t="str">
        <f>IF(B262&lt;&gt;"",IF(AND(B262&gt;=_TM1,B262&lt;=_TM2,OR(TH!L262="1111",TH!M262="1111")),TH!D262,""),"")</f>
        <v/>
      </c>
      <c r="B262" s="568">
        <f t="shared" si="23"/>
        <v>1</v>
      </c>
      <c r="C262" s="349">
        <f t="shared" si="24"/>
        <v>42753</v>
      </c>
      <c r="D262" s="574"/>
      <c r="E262" s="349">
        <v>42753</v>
      </c>
      <c r="F262" s="279" t="s">
        <v>552</v>
      </c>
      <c r="G262" s="348" t="s">
        <v>538</v>
      </c>
      <c r="H262" s="507" t="s">
        <v>567</v>
      </c>
      <c r="I262" s="340"/>
      <c r="J262" s="340"/>
      <c r="K262" s="569">
        <v>200000</v>
      </c>
      <c r="L262" s="571" t="s">
        <v>238</v>
      </c>
      <c r="M262" s="571" t="s">
        <v>274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2"/>
    </row>
    <row r="263" spans="1:28" s="539" customFormat="1" ht="15.75" customHeight="1">
      <c r="A263" s="567" t="str">
        <f>IF(B263&lt;&gt;"",IF(AND(B263&gt;=_TM1,B263&lt;=_TM2,OR(TH!L263="1111",TH!M263="1111")),TH!D263,""),"")</f>
        <v/>
      </c>
      <c r="B263" s="568">
        <f t="shared" si="23"/>
        <v>1</v>
      </c>
      <c r="C263" s="349">
        <f t="shared" si="24"/>
        <v>42753</v>
      </c>
      <c r="D263" s="574"/>
      <c r="E263" s="349">
        <v>42753</v>
      </c>
      <c r="F263" s="279" t="s">
        <v>556</v>
      </c>
      <c r="G263" s="348" t="s">
        <v>539</v>
      </c>
      <c r="H263" s="507" t="s">
        <v>412</v>
      </c>
      <c r="I263" s="340">
        <v>2100</v>
      </c>
      <c r="J263" s="340">
        <v>8500</v>
      </c>
      <c r="K263" s="569">
        <f>ROUND(I263*J263,0)</f>
        <v>17850000</v>
      </c>
      <c r="L263" s="571" t="s">
        <v>238</v>
      </c>
      <c r="M263" s="571" t="s">
        <v>162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2"/>
    </row>
    <row r="264" spans="1:28" s="539" customFormat="1" ht="15.75" customHeight="1">
      <c r="A264" s="567" t="str">
        <f>IF(B264&lt;&gt;"",IF(AND(B264&gt;=_TM1,B264&lt;=_TM2,OR(TH!L264="1111",TH!M264="1111")),TH!D264,""),"")</f>
        <v/>
      </c>
      <c r="B264" s="568">
        <f t="shared" si="23"/>
        <v>1</v>
      </c>
      <c r="C264" s="349">
        <f t="shared" si="24"/>
        <v>42753</v>
      </c>
      <c r="D264" s="574"/>
      <c r="E264" s="349">
        <v>42753</v>
      </c>
      <c r="F264" s="279" t="s">
        <v>554</v>
      </c>
      <c r="G264" s="348" t="s">
        <v>539</v>
      </c>
      <c r="H264" s="507" t="s">
        <v>412</v>
      </c>
      <c r="I264" s="340"/>
      <c r="J264" s="340"/>
      <c r="K264" s="569">
        <v>1785000</v>
      </c>
      <c r="L264" s="571" t="s">
        <v>238</v>
      </c>
      <c r="M264" s="571" t="s">
        <v>274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2"/>
    </row>
    <row r="265" spans="1:28" s="539" customFormat="1" ht="15.75" customHeight="1">
      <c r="A265" s="567" t="str">
        <f>IF(B265&lt;&gt;"",IF(AND(B265&gt;=_TM1,B265&lt;=_TM2,OR(TH!L265="1111",TH!M265="1111")),TH!D265,""),"")</f>
        <v/>
      </c>
      <c r="B265" s="568">
        <f t="shared" si="23"/>
        <v>1</v>
      </c>
      <c r="C265" s="349">
        <f t="shared" si="24"/>
        <v>42753</v>
      </c>
      <c r="D265" s="574"/>
      <c r="E265" s="349">
        <v>42753</v>
      </c>
      <c r="F265" s="279" t="s">
        <v>551</v>
      </c>
      <c r="G265" s="348" t="s">
        <v>540</v>
      </c>
      <c r="H265" s="507" t="s">
        <v>566</v>
      </c>
      <c r="I265" s="340"/>
      <c r="J265" s="340"/>
      <c r="K265" s="569">
        <v>4600000</v>
      </c>
      <c r="L265" s="571" t="s">
        <v>238</v>
      </c>
      <c r="M265" s="571" t="s">
        <v>295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2"/>
    </row>
    <row r="266" spans="1:28" s="539" customFormat="1" ht="15.75" customHeight="1">
      <c r="A266" s="567" t="str">
        <f>IF(B266&lt;&gt;"",IF(AND(B266&gt;=_TM1,B266&lt;=_TM2,OR(TH!L266="1111",TH!M266="1111")),TH!D266,""),"")</f>
        <v/>
      </c>
      <c r="B266" s="568">
        <f t="shared" si="23"/>
        <v>1</v>
      </c>
      <c r="C266" s="349">
        <f t="shared" si="24"/>
        <v>42753</v>
      </c>
      <c r="D266" s="574"/>
      <c r="E266" s="349">
        <v>42753</v>
      </c>
      <c r="F266" s="279" t="s">
        <v>552</v>
      </c>
      <c r="G266" s="348" t="s">
        <v>540</v>
      </c>
      <c r="H266" s="507" t="s">
        <v>566</v>
      </c>
      <c r="I266" s="340"/>
      <c r="J266" s="340"/>
      <c r="K266" s="569">
        <v>460000</v>
      </c>
      <c r="L266" s="571" t="s">
        <v>238</v>
      </c>
      <c r="M266" s="571" t="s">
        <v>274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2"/>
    </row>
    <row r="267" spans="1:28" s="539" customFormat="1" ht="15.75" customHeight="1">
      <c r="A267" s="567" t="str">
        <f>IF(B267&lt;&gt;"",IF(AND(B267&gt;=_TM1,B267&lt;=_TM2,OR(TH!L267="1111",TH!M267="1111")),TH!D267,""),"")</f>
        <v/>
      </c>
      <c r="B267" s="568">
        <f t="shared" si="23"/>
        <v>1</v>
      </c>
      <c r="C267" s="349">
        <f t="shared" si="24"/>
        <v>42754</v>
      </c>
      <c r="D267" s="574"/>
      <c r="E267" s="349">
        <v>42754</v>
      </c>
      <c r="F267" s="279" t="s">
        <v>556</v>
      </c>
      <c r="G267" s="348" t="s">
        <v>541</v>
      </c>
      <c r="H267" s="507" t="s">
        <v>412</v>
      </c>
      <c r="I267" s="340">
        <v>1995</v>
      </c>
      <c r="J267" s="340">
        <v>8500</v>
      </c>
      <c r="K267" s="569">
        <f>ROUND(I267*J267,0)</f>
        <v>16957500</v>
      </c>
      <c r="L267" s="571" t="s">
        <v>238</v>
      </c>
      <c r="M267" s="571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2"/>
    </row>
    <row r="268" spans="1:28" s="539" customFormat="1" ht="15.75" customHeight="1">
      <c r="A268" s="567" t="str">
        <f>IF(B268&lt;&gt;"",IF(AND(B268&gt;=_TM1,B268&lt;=_TM2,OR(TH!L268="1111",TH!M268="1111")),TH!D268,""),"")</f>
        <v/>
      </c>
      <c r="B268" s="568">
        <f t="shared" si="23"/>
        <v>1</v>
      </c>
      <c r="C268" s="349">
        <f t="shared" si="24"/>
        <v>42754</v>
      </c>
      <c r="D268" s="574"/>
      <c r="E268" s="349">
        <v>42754</v>
      </c>
      <c r="F268" s="279" t="s">
        <v>554</v>
      </c>
      <c r="G268" s="348" t="s">
        <v>541</v>
      </c>
      <c r="H268" s="507" t="s">
        <v>412</v>
      </c>
      <c r="I268" s="340"/>
      <c r="J268" s="340"/>
      <c r="K268" s="569">
        <v>1695750</v>
      </c>
      <c r="L268" s="571" t="s">
        <v>238</v>
      </c>
      <c r="M268" s="571" t="s">
        <v>274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2"/>
    </row>
    <row r="269" spans="1:28" s="539" customFormat="1" ht="15.75" customHeight="1">
      <c r="A269" s="567" t="str">
        <f>IF(B269&lt;&gt;"",IF(AND(B269&gt;=_TM1,B269&lt;=_TM2,OR(TH!L269="1111",TH!M269="1111")),TH!D269,""),"")</f>
        <v/>
      </c>
      <c r="B269" s="568">
        <f t="shared" si="23"/>
        <v>1</v>
      </c>
      <c r="C269" s="349">
        <f t="shared" si="24"/>
        <v>42755</v>
      </c>
      <c r="D269" s="349"/>
      <c r="E269" s="349">
        <v>42755</v>
      </c>
      <c r="F269" s="279" t="s">
        <v>557</v>
      </c>
      <c r="G269" s="348" t="s">
        <v>542</v>
      </c>
      <c r="H269" s="507" t="s">
        <v>305</v>
      </c>
      <c r="I269" s="340">
        <v>1700</v>
      </c>
      <c r="J269" s="340">
        <v>35000</v>
      </c>
      <c r="K269" s="569">
        <f>ROUND(I269*J269,0)</f>
        <v>59500000</v>
      </c>
      <c r="L269" s="571" t="s">
        <v>238</v>
      </c>
      <c r="M269" s="571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2"/>
    </row>
    <row r="270" spans="1:28" s="539" customFormat="1" ht="15.75" customHeight="1">
      <c r="A270" s="567" t="str">
        <f>IF(B270&lt;&gt;"",IF(AND(B270&gt;=_TM1,B270&lt;=_TM2,OR(TH!L270="1111",TH!M270="1111")),TH!D270,""),"")</f>
        <v/>
      </c>
      <c r="B270" s="568">
        <f t="shared" si="23"/>
        <v>1</v>
      </c>
      <c r="C270" s="349">
        <f t="shared" si="24"/>
        <v>42755</v>
      </c>
      <c r="D270" s="349"/>
      <c r="E270" s="349">
        <v>42755</v>
      </c>
      <c r="F270" s="279" t="s">
        <v>558</v>
      </c>
      <c r="G270" s="348" t="s">
        <v>542</v>
      </c>
      <c r="H270" s="507" t="s">
        <v>305</v>
      </c>
      <c r="I270" s="340">
        <v>1500</v>
      </c>
      <c r="J270" s="340">
        <v>32500</v>
      </c>
      <c r="K270" s="569">
        <f>ROUND(I270*J270,0)</f>
        <v>48750000</v>
      </c>
      <c r="L270" s="571" t="s">
        <v>238</v>
      </c>
      <c r="M270" s="571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2"/>
    </row>
    <row r="271" spans="1:28" s="539" customFormat="1" ht="15.75" customHeight="1">
      <c r="A271" s="567" t="str">
        <f>IF(B271&lt;&gt;"",IF(AND(B271&gt;=_TM1,B271&lt;=_TM2,OR(TH!L271="1111",TH!M271="1111")),TH!D271,""),"")</f>
        <v/>
      </c>
      <c r="B271" s="568">
        <f t="shared" si="23"/>
        <v>1</v>
      </c>
      <c r="C271" s="349">
        <f t="shared" si="24"/>
        <v>42755</v>
      </c>
      <c r="D271" s="349"/>
      <c r="E271" s="349">
        <v>42755</v>
      </c>
      <c r="F271" s="279" t="s">
        <v>294</v>
      </c>
      <c r="G271" s="348" t="s">
        <v>542</v>
      </c>
      <c r="H271" s="507" t="s">
        <v>305</v>
      </c>
      <c r="I271" s="340">
        <v>4600</v>
      </c>
      <c r="J271" s="340">
        <v>18500</v>
      </c>
      <c r="K271" s="569">
        <f>ROUND(I271*J271,0)</f>
        <v>85100000</v>
      </c>
      <c r="L271" s="571" t="s">
        <v>238</v>
      </c>
      <c r="M271" s="571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2"/>
    </row>
    <row r="272" spans="1:28" s="539" customFormat="1" ht="15.75" customHeight="1">
      <c r="A272" s="567" t="str">
        <f>IF(B272&lt;&gt;"",IF(AND(B272&gt;=_TM1,B272&lt;=_TM2,OR(TH!L272="1111",TH!M272="1111")),TH!D272,""),"")</f>
        <v/>
      </c>
      <c r="B272" s="568">
        <f t="shared" si="23"/>
        <v>1</v>
      </c>
      <c r="C272" s="349">
        <f t="shared" si="24"/>
        <v>42755</v>
      </c>
      <c r="D272" s="574"/>
      <c r="E272" s="349">
        <v>42755</v>
      </c>
      <c r="F272" s="279" t="s">
        <v>293</v>
      </c>
      <c r="G272" s="348" t="s">
        <v>542</v>
      </c>
      <c r="H272" s="507" t="s">
        <v>305</v>
      </c>
      <c r="I272" s="340">
        <v>4500</v>
      </c>
      <c r="J272" s="340">
        <v>18500</v>
      </c>
      <c r="K272" s="569">
        <f>ROUND(I272*J272,0)</f>
        <v>83250000</v>
      </c>
      <c r="L272" s="571" t="s">
        <v>238</v>
      </c>
      <c r="M272" s="571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2"/>
    </row>
    <row r="273" spans="1:30" s="539" customFormat="1" ht="15.75" customHeight="1">
      <c r="A273" s="567" t="str">
        <f>IF(B273&lt;&gt;"",IF(AND(B273&gt;=_TM1,B273&lt;=_TM2,OR(TH!L273="1111",TH!M273="1111")),TH!D273,""),"")</f>
        <v/>
      </c>
      <c r="B273" s="568">
        <f t="shared" si="23"/>
        <v>1</v>
      </c>
      <c r="C273" s="349">
        <f t="shared" si="24"/>
        <v>42755</v>
      </c>
      <c r="D273" s="574"/>
      <c r="E273" s="349">
        <v>42755</v>
      </c>
      <c r="F273" s="279" t="s">
        <v>545</v>
      </c>
      <c r="G273" s="348" t="s">
        <v>542</v>
      </c>
      <c r="H273" s="507" t="s">
        <v>305</v>
      </c>
      <c r="I273" s="340"/>
      <c r="J273" s="340"/>
      <c r="K273" s="569">
        <v>27660000</v>
      </c>
      <c r="L273" s="571" t="s">
        <v>238</v>
      </c>
      <c r="M273" s="571" t="s">
        <v>274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2"/>
    </row>
    <row r="274" spans="1:30" s="539" customFormat="1" ht="15.75" customHeight="1">
      <c r="A274" s="567" t="str">
        <f>IF(B274&lt;&gt;"",IF(AND(B274&gt;=_TM1,B274&lt;=_TM2,OR(TH!L274="1111",TH!M274="1111")),TH!D274,""),"")</f>
        <v/>
      </c>
      <c r="B274" s="568">
        <f t="shared" si="23"/>
        <v>1</v>
      </c>
      <c r="C274" s="349">
        <f t="shared" si="24"/>
        <v>42755</v>
      </c>
      <c r="D274" s="349"/>
      <c r="E274" s="349">
        <v>42755</v>
      </c>
      <c r="F274" s="279" t="s">
        <v>559</v>
      </c>
      <c r="G274" s="348" t="s">
        <v>543</v>
      </c>
      <c r="H274" s="506" t="s">
        <v>565</v>
      </c>
      <c r="I274" s="340">
        <v>300</v>
      </c>
      <c r="J274" s="340">
        <v>10000</v>
      </c>
      <c r="K274" s="569">
        <f>ROUND(I274*J274,0)</f>
        <v>3000000</v>
      </c>
      <c r="L274" s="571" t="s">
        <v>238</v>
      </c>
      <c r="M274" s="571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2"/>
    </row>
    <row r="275" spans="1:30" s="539" customFormat="1" ht="15.75" customHeight="1">
      <c r="A275" s="567" t="str">
        <f>IF(B275&lt;&gt;"",IF(AND(B275&gt;=_TM1,B275&lt;=_TM2,OR(TH!L275="1111",TH!M275="1111")),TH!D275,""),"")</f>
        <v/>
      </c>
      <c r="B275" s="568">
        <f t="shared" si="23"/>
        <v>1</v>
      </c>
      <c r="C275" s="349">
        <f t="shared" si="24"/>
        <v>42755</v>
      </c>
      <c r="D275" s="349"/>
      <c r="E275" s="349">
        <v>42755</v>
      </c>
      <c r="F275" s="279" t="s">
        <v>545</v>
      </c>
      <c r="G275" s="348" t="s">
        <v>543</v>
      </c>
      <c r="H275" s="506" t="s">
        <v>565</v>
      </c>
      <c r="I275" s="340"/>
      <c r="J275" s="340"/>
      <c r="K275" s="569">
        <v>300000</v>
      </c>
      <c r="L275" s="571" t="s">
        <v>238</v>
      </c>
      <c r="M275" s="571" t="s">
        <v>274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2"/>
      <c r="AB275" s="573"/>
    </row>
    <row r="276" spans="1:30" s="539" customFormat="1" ht="15.75" customHeight="1">
      <c r="A276" s="567" t="str">
        <f>IF(B276&lt;&gt;"",IF(AND(B276&gt;=_TM1,B276&lt;=_TM2,OR(TH!L276="1111",TH!M276="1111")),TH!D276,""),"")</f>
        <v/>
      </c>
      <c r="B276" s="568">
        <f t="shared" si="23"/>
        <v>1</v>
      </c>
      <c r="C276" s="349">
        <f t="shared" si="24"/>
        <v>42756</v>
      </c>
      <c r="D276" s="349"/>
      <c r="E276" s="349">
        <v>42756</v>
      </c>
      <c r="F276" s="279" t="s">
        <v>556</v>
      </c>
      <c r="G276" s="348" t="s">
        <v>560</v>
      </c>
      <c r="H276" s="507" t="s">
        <v>412</v>
      </c>
      <c r="I276" s="340">
        <v>1800</v>
      </c>
      <c r="J276" s="340">
        <v>8500</v>
      </c>
      <c r="K276" s="569">
        <f>ROUND(I276*J276,0)</f>
        <v>15300000</v>
      </c>
      <c r="L276" s="571" t="s">
        <v>238</v>
      </c>
      <c r="M276" s="571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2"/>
    </row>
    <row r="277" spans="1:30" s="539" customFormat="1" ht="15.75" customHeight="1">
      <c r="A277" s="567" t="str">
        <f>IF(B277&lt;&gt;"",IF(AND(B277&gt;=_TM1,B277&lt;=_TM2,OR(TH!L277="1111",TH!M277="1111")),TH!D277,""),"")</f>
        <v/>
      </c>
      <c r="B277" s="568">
        <f t="shared" si="23"/>
        <v>1</v>
      </c>
      <c r="C277" s="349">
        <f t="shared" si="24"/>
        <v>42756</v>
      </c>
      <c r="D277" s="349"/>
      <c r="E277" s="349">
        <v>42756</v>
      </c>
      <c r="F277" s="279" t="s">
        <v>554</v>
      </c>
      <c r="G277" s="348" t="s">
        <v>560</v>
      </c>
      <c r="H277" s="507" t="s">
        <v>412</v>
      </c>
      <c r="I277" s="340"/>
      <c r="J277" s="340"/>
      <c r="K277" s="569">
        <v>1530000</v>
      </c>
      <c r="L277" s="571" t="s">
        <v>238</v>
      </c>
      <c r="M277" s="571" t="s">
        <v>274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2"/>
      <c r="AB277" s="573"/>
    </row>
    <row r="278" spans="1:30" s="539" customFormat="1" ht="15.75" customHeight="1">
      <c r="A278" s="567" t="str">
        <f>IF(B278&lt;&gt;"",IF(AND(B278&gt;=_TM1,B278&lt;=_TM2,OR(TH!L278="1111",TH!M278="1111")),TH!D278,""),"")</f>
        <v/>
      </c>
      <c r="B278" s="568">
        <f t="shared" si="23"/>
        <v>1</v>
      </c>
      <c r="C278" s="349">
        <f t="shared" si="24"/>
        <v>42758</v>
      </c>
      <c r="D278" s="349"/>
      <c r="E278" s="349">
        <v>42758</v>
      </c>
      <c r="F278" s="279" t="s">
        <v>556</v>
      </c>
      <c r="G278" s="348" t="s">
        <v>561</v>
      </c>
      <c r="H278" s="507" t="s">
        <v>412</v>
      </c>
      <c r="I278" s="340">
        <v>2005</v>
      </c>
      <c r="J278" s="340">
        <v>8500</v>
      </c>
      <c r="K278" s="569">
        <f>ROUND(I278*J278,0)</f>
        <v>17042500</v>
      </c>
      <c r="L278" s="571" t="s">
        <v>238</v>
      </c>
      <c r="M278" s="571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2"/>
    </row>
    <row r="279" spans="1:30" s="539" customFormat="1" ht="15.75" customHeight="1">
      <c r="A279" s="567" t="str">
        <f>IF(B279&lt;&gt;"",IF(AND(B279&gt;=_TM1,B279&lt;=_TM2,OR(TH!L279="1111",TH!M279="1111")),TH!D279,""),"")</f>
        <v/>
      </c>
      <c r="B279" s="568">
        <f t="shared" si="23"/>
        <v>1</v>
      </c>
      <c r="C279" s="349">
        <f t="shared" si="24"/>
        <v>42758</v>
      </c>
      <c r="D279" s="349"/>
      <c r="E279" s="349">
        <v>42758</v>
      </c>
      <c r="F279" s="279" t="s">
        <v>554</v>
      </c>
      <c r="G279" s="348" t="s">
        <v>561</v>
      </c>
      <c r="H279" s="507" t="s">
        <v>412</v>
      </c>
      <c r="I279" s="340"/>
      <c r="J279" s="340"/>
      <c r="K279" s="569">
        <v>1704250</v>
      </c>
      <c r="L279" s="571" t="s">
        <v>238</v>
      </c>
      <c r="M279" s="571" t="s">
        <v>274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2"/>
      <c r="AB279" s="573"/>
    </row>
    <row r="280" spans="1:30" s="539" customFormat="1" ht="15.75" customHeight="1">
      <c r="A280" s="567" t="str">
        <f>IF(B280&lt;&gt;"",IF(AND(B280&gt;=_TM1,B280&lt;=_TM2,OR(TH!L280="1111",TH!M280="1111")),TH!D280,""),"")</f>
        <v/>
      </c>
      <c r="B280" s="568">
        <f t="shared" si="23"/>
        <v>1</v>
      </c>
      <c r="C280" s="349">
        <f t="shared" si="24"/>
        <v>42758</v>
      </c>
      <c r="D280" s="574"/>
      <c r="E280" s="349">
        <v>42758</v>
      </c>
      <c r="F280" s="279" t="s">
        <v>551</v>
      </c>
      <c r="G280" s="348" t="s">
        <v>562</v>
      </c>
      <c r="H280" s="507" t="s">
        <v>564</v>
      </c>
      <c r="I280" s="340"/>
      <c r="J280" s="340"/>
      <c r="K280" s="569">
        <v>13300000</v>
      </c>
      <c r="L280" s="571" t="s">
        <v>238</v>
      </c>
      <c r="M280" s="571" t="s">
        <v>295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2"/>
    </row>
    <row r="281" spans="1:30" s="539" customFormat="1" ht="15.75" customHeight="1">
      <c r="A281" s="567" t="str">
        <f>IF(B281&lt;&gt;"",IF(AND(B281&gt;=_TM1,B281&lt;=_TM2,OR(TH!L281="1111",TH!M281="1111")),TH!D281,""),"")</f>
        <v/>
      </c>
      <c r="B281" s="568">
        <f t="shared" si="23"/>
        <v>1</v>
      </c>
      <c r="C281" s="349">
        <f t="shared" si="24"/>
        <v>42758</v>
      </c>
      <c r="D281" s="574"/>
      <c r="E281" s="349">
        <v>42758</v>
      </c>
      <c r="F281" s="279" t="s">
        <v>552</v>
      </c>
      <c r="G281" s="348" t="s">
        <v>562</v>
      </c>
      <c r="H281" s="507" t="s">
        <v>564</v>
      </c>
      <c r="I281" s="340"/>
      <c r="J281" s="340"/>
      <c r="K281" s="569">
        <v>1330000</v>
      </c>
      <c r="L281" s="571" t="s">
        <v>238</v>
      </c>
      <c r="M281" s="571" t="s">
        <v>274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2"/>
    </row>
    <row r="282" spans="1:30" s="539" customFormat="1" ht="15.75" customHeight="1">
      <c r="A282" s="567" t="str">
        <f>IF(B282&lt;&gt;"",IF(AND(B282&gt;=_TM1,B282&lt;=_TM2,OR(TH!L282="1111",TH!M282="1111")),TH!D282,""),"")</f>
        <v/>
      </c>
      <c r="B282" s="568">
        <f t="shared" si="23"/>
        <v>1</v>
      </c>
      <c r="C282" s="349">
        <f t="shared" si="24"/>
        <v>42758</v>
      </c>
      <c r="D282" s="349"/>
      <c r="E282" s="349">
        <v>42758</v>
      </c>
      <c r="F282" s="279" t="s">
        <v>665</v>
      </c>
      <c r="G282" s="348" t="s">
        <v>563</v>
      </c>
      <c r="H282" s="507" t="s">
        <v>306</v>
      </c>
      <c r="I282" s="340">
        <v>111</v>
      </c>
      <c r="J282" s="340">
        <v>40545.990990990991</v>
      </c>
      <c r="K282" s="569">
        <f t="shared" ref="K282:K313" si="25">ROUND(I282*J282,0)</f>
        <v>4500605</v>
      </c>
      <c r="L282" s="571" t="s">
        <v>238</v>
      </c>
      <c r="M282" s="571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2"/>
      <c r="AD282" s="599"/>
    </row>
    <row r="283" spans="1:30" s="539" customFormat="1" ht="15.75" customHeight="1">
      <c r="A283" s="567" t="str">
        <f>IF(B283&lt;&gt;"",IF(AND(B283&gt;=_TM1,B283&lt;=_TM2,OR(TH!L283="1111",TH!M283="1111")),TH!D283,""),"")</f>
        <v/>
      </c>
      <c r="B283" s="568">
        <f t="shared" si="23"/>
        <v>1</v>
      </c>
      <c r="C283" s="349">
        <f t="shared" si="24"/>
        <v>42758</v>
      </c>
      <c r="D283" s="349"/>
      <c r="E283" s="349">
        <v>42758</v>
      </c>
      <c r="F283" s="279" t="s">
        <v>666</v>
      </c>
      <c r="G283" s="348" t="s">
        <v>563</v>
      </c>
      <c r="H283" s="507" t="s">
        <v>306</v>
      </c>
      <c r="I283" s="340">
        <v>80</v>
      </c>
      <c r="J283" s="340">
        <v>67377.987500000003</v>
      </c>
      <c r="K283" s="569">
        <f t="shared" si="25"/>
        <v>5390239</v>
      </c>
      <c r="L283" s="571" t="s">
        <v>238</v>
      </c>
      <c r="M283" s="571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2"/>
      <c r="AD283" s="599"/>
    </row>
    <row r="284" spans="1:30" s="539" customFormat="1" ht="15.75" customHeight="1">
      <c r="A284" s="567" t="str">
        <f>IF(B284&lt;&gt;"",IF(AND(B284&gt;=_TM1,B284&lt;=_TM2,OR(TH!L284="1111",TH!M284="1111")),TH!D284,""),"")</f>
        <v/>
      </c>
      <c r="B284" s="568">
        <f t="shared" si="23"/>
        <v>1</v>
      </c>
      <c r="C284" s="349">
        <f t="shared" si="24"/>
        <v>42758</v>
      </c>
      <c r="D284" s="349"/>
      <c r="E284" s="349">
        <v>42758</v>
      </c>
      <c r="F284" s="279" t="s">
        <v>667</v>
      </c>
      <c r="G284" s="348" t="s">
        <v>563</v>
      </c>
      <c r="H284" s="507" t="s">
        <v>306</v>
      </c>
      <c r="I284" s="340">
        <v>130</v>
      </c>
      <c r="J284" s="340">
        <v>88624</v>
      </c>
      <c r="K284" s="569">
        <f t="shared" si="25"/>
        <v>11521120</v>
      </c>
      <c r="L284" s="571" t="s">
        <v>238</v>
      </c>
      <c r="M284" s="571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2"/>
    </row>
    <row r="285" spans="1:30" s="539" customFormat="1" ht="15.75" customHeight="1">
      <c r="A285" s="567" t="str">
        <f>IF(B285&lt;&gt;"",IF(AND(B285&gt;=_TM1,B285&lt;=_TM2,OR(TH!L285="1111",TH!M285="1111")),TH!D285,""),"")</f>
        <v/>
      </c>
      <c r="B285" s="568">
        <f t="shared" si="23"/>
        <v>1</v>
      </c>
      <c r="C285" s="349">
        <f t="shared" si="24"/>
        <v>42758</v>
      </c>
      <c r="D285" s="349"/>
      <c r="E285" s="349">
        <v>42758</v>
      </c>
      <c r="F285" s="279" t="s">
        <v>668</v>
      </c>
      <c r="G285" s="348" t="s">
        <v>563</v>
      </c>
      <c r="H285" s="507" t="s">
        <v>306</v>
      </c>
      <c r="I285" s="340">
        <v>140</v>
      </c>
      <c r="J285" s="340">
        <v>17678</v>
      </c>
      <c r="K285" s="569">
        <f t="shared" si="25"/>
        <v>2474920</v>
      </c>
      <c r="L285" s="571" t="s">
        <v>238</v>
      </c>
      <c r="M285" s="571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2"/>
    </row>
    <row r="286" spans="1:30" s="539" customFormat="1" ht="15.75" customHeight="1">
      <c r="A286" s="567" t="str">
        <f>IF(B286&lt;&gt;"",IF(AND(B286&gt;=_TM1,B286&lt;=_TM2,OR(TH!L286="1111",TH!M286="1111")),TH!D286,""),"")</f>
        <v/>
      </c>
      <c r="B286" s="568">
        <f t="shared" si="23"/>
        <v>1</v>
      </c>
      <c r="C286" s="349">
        <f t="shared" si="24"/>
        <v>42758</v>
      </c>
      <c r="D286" s="349"/>
      <c r="E286" s="349">
        <v>42758</v>
      </c>
      <c r="F286" s="279" t="s">
        <v>669</v>
      </c>
      <c r="G286" s="348" t="s">
        <v>563</v>
      </c>
      <c r="H286" s="507" t="s">
        <v>306</v>
      </c>
      <c r="I286" s="340">
        <v>70</v>
      </c>
      <c r="J286" s="340">
        <v>35806</v>
      </c>
      <c r="K286" s="569">
        <f t="shared" si="25"/>
        <v>2506420</v>
      </c>
      <c r="L286" s="571" t="s">
        <v>238</v>
      </c>
      <c r="M286" s="571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2"/>
    </row>
    <row r="287" spans="1:30" s="539" customFormat="1" ht="15.75" customHeight="1">
      <c r="A287" s="567" t="str">
        <f>IF(B287&lt;&gt;"",IF(AND(B287&gt;=_TM1,B287&lt;=_TM2,OR(TH!L287="1111",TH!M287="1111")),TH!D287,""),"")</f>
        <v/>
      </c>
      <c r="B287" s="568">
        <f t="shared" si="23"/>
        <v>1</v>
      </c>
      <c r="C287" s="349">
        <f t="shared" si="24"/>
        <v>42758</v>
      </c>
      <c r="D287" s="349"/>
      <c r="E287" s="349">
        <v>42758</v>
      </c>
      <c r="F287" s="279" t="s">
        <v>670</v>
      </c>
      <c r="G287" s="348" t="s">
        <v>563</v>
      </c>
      <c r="H287" s="507" t="s">
        <v>306</v>
      </c>
      <c r="I287" s="340">
        <v>80</v>
      </c>
      <c r="J287" s="340">
        <v>12002</v>
      </c>
      <c r="K287" s="569">
        <f t="shared" si="25"/>
        <v>960160</v>
      </c>
      <c r="L287" s="571" t="s">
        <v>238</v>
      </c>
      <c r="M287" s="571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2"/>
    </row>
    <row r="288" spans="1:30" s="539" customFormat="1" ht="15.75" customHeight="1">
      <c r="A288" s="567" t="str">
        <f>IF(B288&lt;&gt;"",IF(AND(B288&gt;=_TM1,B288&lt;=_TM2,OR(TH!L288="1111",TH!M288="1111")),TH!D288,""),"")</f>
        <v/>
      </c>
      <c r="B288" s="568">
        <f t="shared" si="23"/>
        <v>1</v>
      </c>
      <c r="C288" s="349">
        <f t="shared" si="24"/>
        <v>42758</v>
      </c>
      <c r="D288" s="349"/>
      <c r="E288" s="349">
        <v>42758</v>
      </c>
      <c r="F288" s="279" t="s">
        <v>671</v>
      </c>
      <c r="G288" s="348" t="s">
        <v>563</v>
      </c>
      <c r="H288" s="507" t="s">
        <v>306</v>
      </c>
      <c r="I288" s="340">
        <v>15</v>
      </c>
      <c r="J288" s="340">
        <v>56030</v>
      </c>
      <c r="K288" s="569">
        <f t="shared" si="25"/>
        <v>840450</v>
      </c>
      <c r="L288" s="571" t="s">
        <v>238</v>
      </c>
      <c r="M288" s="571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2"/>
    </row>
    <row r="289" spans="1:27" s="539" customFormat="1" ht="15.75" customHeight="1">
      <c r="A289" s="567" t="str">
        <f>IF(B289&lt;&gt;"",IF(AND(B289&gt;=_TM1,B289&lt;=_TM2,OR(TH!L289="1111",TH!M289="1111")),TH!D289,""),"")</f>
        <v/>
      </c>
      <c r="B289" s="568">
        <f t="shared" si="23"/>
        <v>1</v>
      </c>
      <c r="C289" s="349">
        <f t="shared" si="24"/>
        <v>42758</v>
      </c>
      <c r="D289" s="349"/>
      <c r="E289" s="349">
        <v>42758</v>
      </c>
      <c r="F289" s="279" t="s">
        <v>672</v>
      </c>
      <c r="G289" s="348" t="s">
        <v>563</v>
      </c>
      <c r="H289" s="507" t="s">
        <v>306</v>
      </c>
      <c r="I289" s="340">
        <v>5</v>
      </c>
      <c r="J289" s="340">
        <v>56794</v>
      </c>
      <c r="K289" s="569">
        <f t="shared" si="25"/>
        <v>283970</v>
      </c>
      <c r="L289" s="571" t="s">
        <v>238</v>
      </c>
      <c r="M289" s="571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2"/>
    </row>
    <row r="290" spans="1:27" s="539" customFormat="1" ht="15.75" customHeight="1">
      <c r="A290" s="567" t="str">
        <f>IF(B290&lt;&gt;"",IF(AND(B290&gt;=_TM1,B290&lt;=_TM2,OR(TH!L290="1111",TH!M290="1111")),TH!D290,""),"")</f>
        <v/>
      </c>
      <c r="B290" s="568">
        <f t="shared" si="23"/>
        <v>1</v>
      </c>
      <c r="C290" s="349">
        <f t="shared" si="24"/>
        <v>42758</v>
      </c>
      <c r="D290" s="349"/>
      <c r="E290" s="349">
        <v>42758</v>
      </c>
      <c r="F290" s="279" t="s">
        <v>673</v>
      </c>
      <c r="G290" s="348" t="s">
        <v>563</v>
      </c>
      <c r="H290" s="507" t="s">
        <v>306</v>
      </c>
      <c r="I290" s="340">
        <v>94</v>
      </c>
      <c r="J290" s="340">
        <v>20239</v>
      </c>
      <c r="K290" s="569">
        <f t="shared" si="25"/>
        <v>1902466</v>
      </c>
      <c r="L290" s="571" t="s">
        <v>238</v>
      </c>
      <c r="M290" s="571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2"/>
    </row>
    <row r="291" spans="1:27" s="539" customFormat="1" ht="15.75" customHeight="1">
      <c r="A291" s="567" t="str">
        <f>IF(B291&lt;&gt;"",IF(AND(B291&gt;=_TM1,B291&lt;=_TM2,OR(TH!L291="1111",TH!M291="1111")),TH!D291,""),"")</f>
        <v/>
      </c>
      <c r="B291" s="568">
        <f t="shared" si="23"/>
        <v>1</v>
      </c>
      <c r="C291" s="349">
        <f t="shared" si="24"/>
        <v>42758</v>
      </c>
      <c r="D291" s="349"/>
      <c r="E291" s="349">
        <v>42758</v>
      </c>
      <c r="F291" s="279" t="s">
        <v>674</v>
      </c>
      <c r="G291" s="348" t="s">
        <v>563</v>
      </c>
      <c r="H291" s="507" t="s">
        <v>306</v>
      </c>
      <c r="I291" s="340">
        <v>40</v>
      </c>
      <c r="J291" s="340">
        <v>22150</v>
      </c>
      <c r="K291" s="569">
        <f t="shared" si="25"/>
        <v>886000</v>
      </c>
      <c r="L291" s="571" t="s">
        <v>238</v>
      </c>
      <c r="M291" s="571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2"/>
    </row>
    <row r="292" spans="1:27" s="539" customFormat="1" ht="15.75" customHeight="1">
      <c r="A292" s="567" t="str">
        <f>IF(B292&lt;&gt;"",IF(AND(B292&gt;=_TM1,B292&lt;=_TM2,OR(TH!L292="1111",TH!M292="1111")),TH!D292,""),"")</f>
        <v/>
      </c>
      <c r="B292" s="568">
        <f t="shared" si="23"/>
        <v>1</v>
      </c>
      <c r="C292" s="349">
        <f t="shared" si="24"/>
        <v>42758</v>
      </c>
      <c r="D292" s="349"/>
      <c r="E292" s="349">
        <v>42758</v>
      </c>
      <c r="F292" s="279" t="s">
        <v>675</v>
      </c>
      <c r="G292" s="348" t="s">
        <v>563</v>
      </c>
      <c r="H292" s="507" t="s">
        <v>306</v>
      </c>
      <c r="I292" s="340">
        <v>50</v>
      </c>
      <c r="J292" s="340">
        <v>62005</v>
      </c>
      <c r="K292" s="569">
        <f t="shared" si="25"/>
        <v>3100250</v>
      </c>
      <c r="L292" s="571" t="s">
        <v>238</v>
      </c>
      <c r="M292" s="571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2"/>
    </row>
    <row r="293" spans="1:27" s="539" customFormat="1" ht="15.75" customHeight="1">
      <c r="A293" s="567" t="str">
        <f>IF(B293&lt;&gt;"",IF(AND(B293&gt;=_TM1,B293&lt;=_TM2,OR(TH!L293="1111",TH!M293="1111")),TH!D293,""),"")</f>
        <v/>
      </c>
      <c r="B293" s="568">
        <f t="shared" si="23"/>
        <v>1</v>
      </c>
      <c r="C293" s="349">
        <f t="shared" si="24"/>
        <v>42758</v>
      </c>
      <c r="D293" s="349"/>
      <c r="E293" s="349">
        <v>42758</v>
      </c>
      <c r="F293" s="279" t="s">
        <v>676</v>
      </c>
      <c r="G293" s="348" t="s">
        <v>563</v>
      </c>
      <c r="H293" s="507" t="s">
        <v>306</v>
      </c>
      <c r="I293" s="340">
        <v>170</v>
      </c>
      <c r="J293" s="340">
        <v>8242</v>
      </c>
      <c r="K293" s="569">
        <f t="shared" si="25"/>
        <v>1401140</v>
      </c>
      <c r="L293" s="571" t="s">
        <v>238</v>
      </c>
      <c r="M293" s="571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2"/>
    </row>
    <row r="294" spans="1:27" s="539" customFormat="1" ht="15.75" customHeight="1">
      <c r="A294" s="567" t="str">
        <f>IF(B294&lt;&gt;"",IF(AND(B294&gt;=_TM1,B294&lt;=_TM2,OR(TH!L294="1111",TH!M294="1111")),TH!D294,""),"")</f>
        <v/>
      </c>
      <c r="B294" s="568">
        <f t="shared" si="23"/>
        <v>1</v>
      </c>
      <c r="C294" s="349">
        <f t="shared" si="24"/>
        <v>42758</v>
      </c>
      <c r="D294" s="349"/>
      <c r="E294" s="349">
        <v>42758</v>
      </c>
      <c r="F294" s="279" t="s">
        <v>677</v>
      </c>
      <c r="G294" s="348" t="s">
        <v>563</v>
      </c>
      <c r="H294" s="507" t="s">
        <v>306</v>
      </c>
      <c r="I294" s="340">
        <v>58</v>
      </c>
      <c r="J294" s="340">
        <v>45217</v>
      </c>
      <c r="K294" s="569">
        <f t="shared" si="25"/>
        <v>2622586</v>
      </c>
      <c r="L294" s="571" t="s">
        <v>238</v>
      </c>
      <c r="M294" s="571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2"/>
    </row>
    <row r="295" spans="1:27" s="539" customFormat="1" ht="15.75" customHeight="1">
      <c r="A295" s="567" t="str">
        <f>IF(B295&lt;&gt;"",IF(AND(B295&gt;=_TM1,B295&lt;=_TM2,OR(TH!L295="1111",TH!M295="1111")),TH!D295,""),"")</f>
        <v/>
      </c>
      <c r="B295" s="568">
        <f t="shared" si="23"/>
        <v>1</v>
      </c>
      <c r="C295" s="349">
        <f t="shared" si="24"/>
        <v>42758</v>
      </c>
      <c r="D295" s="349"/>
      <c r="E295" s="349">
        <v>42758</v>
      </c>
      <c r="F295" s="279" t="s">
        <v>678</v>
      </c>
      <c r="G295" s="348" t="s">
        <v>563</v>
      </c>
      <c r="H295" s="507" t="s">
        <v>306</v>
      </c>
      <c r="I295" s="340">
        <v>5</v>
      </c>
      <c r="J295" s="340">
        <v>35387</v>
      </c>
      <c r="K295" s="569">
        <f t="shared" si="25"/>
        <v>176935</v>
      </c>
      <c r="L295" s="571" t="s">
        <v>238</v>
      </c>
      <c r="M295" s="571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2"/>
    </row>
    <row r="296" spans="1:27" s="539" customFormat="1" ht="15.75" customHeight="1">
      <c r="A296" s="567" t="str">
        <f>IF(B296&lt;&gt;"",IF(AND(B296&gt;=_TM1,B296&lt;=_TM2,OR(TH!L296="1111",TH!M296="1111")),TH!D296,""),"")</f>
        <v/>
      </c>
      <c r="B296" s="568">
        <f t="shared" si="23"/>
        <v>1</v>
      </c>
      <c r="C296" s="349">
        <f t="shared" si="24"/>
        <v>42758</v>
      </c>
      <c r="D296" s="349"/>
      <c r="E296" s="349">
        <v>42758</v>
      </c>
      <c r="F296" s="279" t="s">
        <v>679</v>
      </c>
      <c r="G296" s="348" t="s">
        <v>563</v>
      </c>
      <c r="H296" s="507" t="s">
        <v>306</v>
      </c>
      <c r="I296" s="340">
        <v>12</v>
      </c>
      <c r="J296" s="340">
        <v>38130</v>
      </c>
      <c r="K296" s="569">
        <f t="shared" si="25"/>
        <v>457560</v>
      </c>
      <c r="L296" s="571" t="s">
        <v>238</v>
      </c>
      <c r="M296" s="571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2"/>
    </row>
    <row r="297" spans="1:27" s="539" customFormat="1" ht="15.75" customHeight="1">
      <c r="A297" s="567" t="str">
        <f>IF(B297&lt;&gt;"",IF(AND(B297&gt;=_TM1,B297&lt;=_TM2,OR(TH!L297="1111",TH!M297="1111")),TH!D297,""),"")</f>
        <v/>
      </c>
      <c r="B297" s="568">
        <f t="shared" si="23"/>
        <v>1</v>
      </c>
      <c r="C297" s="349">
        <f t="shared" si="24"/>
        <v>42758</v>
      </c>
      <c r="D297" s="349"/>
      <c r="E297" s="349">
        <v>42758</v>
      </c>
      <c r="F297" s="279" t="s">
        <v>680</v>
      </c>
      <c r="G297" s="348" t="s">
        <v>563</v>
      </c>
      <c r="H297" s="507" t="s">
        <v>306</v>
      </c>
      <c r="I297" s="340">
        <v>25</v>
      </c>
      <c r="J297" s="340">
        <v>22205</v>
      </c>
      <c r="K297" s="569">
        <f t="shared" si="25"/>
        <v>555125</v>
      </c>
      <c r="L297" s="571" t="s">
        <v>238</v>
      </c>
      <c r="M297" s="571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2"/>
    </row>
    <row r="298" spans="1:27" s="539" customFormat="1" ht="15.75" customHeight="1">
      <c r="A298" s="567" t="str">
        <f>IF(B298&lt;&gt;"",IF(AND(B298&gt;=_TM1,B298&lt;=_TM2,OR(TH!L298="1111",TH!M298="1111")),TH!D298,""),"")</f>
        <v/>
      </c>
      <c r="B298" s="568">
        <f t="shared" si="23"/>
        <v>1</v>
      </c>
      <c r="C298" s="349">
        <f t="shared" si="24"/>
        <v>42758</v>
      </c>
      <c r="D298" s="349"/>
      <c r="E298" s="349">
        <v>42758</v>
      </c>
      <c r="F298" s="279" t="s">
        <v>681</v>
      </c>
      <c r="G298" s="348" t="s">
        <v>563</v>
      </c>
      <c r="H298" s="507" t="s">
        <v>306</v>
      </c>
      <c r="I298" s="340">
        <v>5</v>
      </c>
      <c r="J298" s="340">
        <v>33299</v>
      </c>
      <c r="K298" s="569">
        <f t="shared" si="25"/>
        <v>166495</v>
      </c>
      <c r="L298" s="571" t="s">
        <v>238</v>
      </c>
      <c r="M298" s="571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2"/>
    </row>
    <row r="299" spans="1:27" s="539" customFormat="1" ht="15.75" customHeight="1">
      <c r="A299" s="567" t="str">
        <f>IF(B299&lt;&gt;"",IF(AND(B299&gt;=_TM1,B299&lt;=_TM2,OR(TH!L299="1111",TH!M299="1111")),TH!D299,""),"")</f>
        <v/>
      </c>
      <c r="B299" s="568">
        <f t="shared" si="23"/>
        <v>1</v>
      </c>
      <c r="C299" s="349">
        <f t="shared" si="24"/>
        <v>42758</v>
      </c>
      <c r="D299" s="349"/>
      <c r="E299" s="349">
        <v>42758</v>
      </c>
      <c r="F299" s="279" t="s">
        <v>682</v>
      </c>
      <c r="G299" s="348" t="s">
        <v>563</v>
      </c>
      <c r="H299" s="507" t="s">
        <v>306</v>
      </c>
      <c r="I299" s="340">
        <v>5</v>
      </c>
      <c r="J299" s="340">
        <v>99212</v>
      </c>
      <c r="K299" s="569">
        <f t="shared" si="25"/>
        <v>496060</v>
      </c>
      <c r="L299" s="571" t="s">
        <v>238</v>
      </c>
      <c r="M299" s="571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2"/>
    </row>
    <row r="300" spans="1:27" s="539" customFormat="1" ht="15.75" customHeight="1">
      <c r="A300" s="567" t="str">
        <f>IF(B300&lt;&gt;"",IF(AND(B300&gt;=_TM1,B300&lt;=_TM2,OR(TH!L300="1111",TH!M300="1111")),TH!D300,""),"")</f>
        <v/>
      </c>
      <c r="B300" s="568">
        <f t="shared" si="23"/>
        <v>1</v>
      </c>
      <c r="C300" s="349">
        <f t="shared" si="24"/>
        <v>42758</v>
      </c>
      <c r="D300" s="349"/>
      <c r="E300" s="349">
        <v>42758</v>
      </c>
      <c r="F300" s="279" t="s">
        <v>683</v>
      </c>
      <c r="G300" s="348" t="s">
        <v>563</v>
      </c>
      <c r="H300" s="507" t="s">
        <v>306</v>
      </c>
      <c r="I300" s="340">
        <v>10</v>
      </c>
      <c r="J300" s="340">
        <v>25258</v>
      </c>
      <c r="K300" s="569">
        <f t="shared" si="25"/>
        <v>252580</v>
      </c>
      <c r="L300" s="571" t="s">
        <v>238</v>
      </c>
      <c r="M300" s="571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2"/>
    </row>
    <row r="301" spans="1:27" s="539" customFormat="1" ht="15.75" customHeight="1">
      <c r="A301" s="567" t="str">
        <f>IF(B301&lt;&gt;"",IF(AND(B301&gt;=_TM1,B301&lt;=_TM2,OR(TH!L301="1111",TH!M301="1111")),TH!D301,""),"")</f>
        <v/>
      </c>
      <c r="B301" s="568">
        <f t="shared" si="23"/>
        <v>1</v>
      </c>
      <c r="C301" s="349">
        <f t="shared" si="24"/>
        <v>42758</v>
      </c>
      <c r="D301" s="349"/>
      <c r="E301" s="349">
        <v>42758</v>
      </c>
      <c r="F301" s="279" t="s">
        <v>684</v>
      </c>
      <c r="G301" s="348" t="s">
        <v>563</v>
      </c>
      <c r="H301" s="507" t="s">
        <v>306</v>
      </c>
      <c r="I301" s="340">
        <v>5</v>
      </c>
      <c r="J301" s="340">
        <v>23736</v>
      </c>
      <c r="K301" s="569">
        <f t="shared" si="25"/>
        <v>118680</v>
      </c>
      <c r="L301" s="571" t="s">
        <v>238</v>
      </c>
      <c r="M301" s="571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2"/>
    </row>
    <row r="302" spans="1:27" s="539" customFormat="1" ht="15.75" customHeight="1">
      <c r="A302" s="567" t="str">
        <f>IF(B302&lt;&gt;"",IF(AND(B302&gt;=_TM1,B302&lt;=_TM2,OR(TH!L302="1111",TH!M302="1111")),TH!D302,""),"")</f>
        <v/>
      </c>
      <c r="B302" s="568">
        <f t="shared" si="23"/>
        <v>1</v>
      </c>
      <c r="C302" s="349">
        <f t="shared" si="24"/>
        <v>42758</v>
      </c>
      <c r="D302" s="349"/>
      <c r="E302" s="349">
        <v>42758</v>
      </c>
      <c r="F302" s="279" t="s">
        <v>685</v>
      </c>
      <c r="G302" s="348" t="s">
        <v>563</v>
      </c>
      <c r="H302" s="507" t="s">
        <v>306</v>
      </c>
      <c r="I302" s="340">
        <v>3</v>
      </c>
      <c r="J302" s="340">
        <v>28583</v>
      </c>
      <c r="K302" s="569">
        <f t="shared" si="25"/>
        <v>85749</v>
      </c>
      <c r="L302" s="571" t="s">
        <v>238</v>
      </c>
      <c r="M302" s="571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2"/>
    </row>
    <row r="303" spans="1:27" s="539" customFormat="1" ht="15.75" customHeight="1">
      <c r="A303" s="567" t="str">
        <f>IF(B303&lt;&gt;"",IF(AND(B303&gt;=_TM1,B303&lt;=_TM2,OR(TH!L303="1111",TH!M303="1111")),TH!D303,""),"")</f>
        <v/>
      </c>
      <c r="B303" s="568">
        <f t="shared" si="23"/>
        <v>1</v>
      </c>
      <c r="C303" s="349">
        <f t="shared" si="24"/>
        <v>42758</v>
      </c>
      <c r="D303" s="349"/>
      <c r="E303" s="349">
        <v>42758</v>
      </c>
      <c r="F303" s="279" t="s">
        <v>686</v>
      </c>
      <c r="G303" s="348" t="s">
        <v>563</v>
      </c>
      <c r="H303" s="507" t="s">
        <v>306</v>
      </c>
      <c r="I303" s="340">
        <v>10</v>
      </c>
      <c r="J303" s="340">
        <v>53873</v>
      </c>
      <c r="K303" s="569">
        <f t="shared" si="25"/>
        <v>538730</v>
      </c>
      <c r="L303" s="571" t="s">
        <v>238</v>
      </c>
      <c r="M303" s="571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2"/>
    </row>
    <row r="304" spans="1:27" s="539" customFormat="1" ht="15.75" customHeight="1">
      <c r="A304" s="567" t="str">
        <f>IF(B304&lt;&gt;"",IF(AND(B304&gt;=_TM1,B304&lt;=_TM2,OR(TH!L304="1111",TH!M304="1111")),TH!D304,""),"")</f>
        <v/>
      </c>
      <c r="B304" s="568">
        <f t="shared" si="23"/>
        <v>1</v>
      </c>
      <c r="C304" s="349">
        <f t="shared" si="24"/>
        <v>42758</v>
      </c>
      <c r="D304" s="349"/>
      <c r="E304" s="349">
        <v>42758</v>
      </c>
      <c r="F304" s="279" t="s">
        <v>687</v>
      </c>
      <c r="G304" s="348" t="s">
        <v>563</v>
      </c>
      <c r="H304" s="507" t="s">
        <v>306</v>
      </c>
      <c r="I304" s="340">
        <v>15</v>
      </c>
      <c r="J304" s="340">
        <v>42021</v>
      </c>
      <c r="K304" s="569">
        <f t="shared" si="25"/>
        <v>630315</v>
      </c>
      <c r="L304" s="571" t="s">
        <v>238</v>
      </c>
      <c r="M304" s="571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2"/>
    </row>
    <row r="305" spans="1:27" s="539" customFormat="1" ht="15.75" customHeight="1">
      <c r="A305" s="567" t="str">
        <f>IF(B305&lt;&gt;"",IF(AND(B305&gt;=_TM1,B305&lt;=_TM2,OR(TH!L305="1111",TH!M305="1111")),TH!D305,""),"")</f>
        <v/>
      </c>
      <c r="B305" s="568">
        <f t="shared" ref="B305:B368" si="26">IF(C305&lt;&gt;"",MONTH(C305),"")</f>
        <v>1</v>
      </c>
      <c r="C305" s="349">
        <f t="shared" ref="C305:C368" si="27">E305</f>
        <v>42758</v>
      </c>
      <c r="D305" s="349"/>
      <c r="E305" s="349">
        <v>42758</v>
      </c>
      <c r="F305" s="279" t="s">
        <v>688</v>
      </c>
      <c r="G305" s="348" t="s">
        <v>563</v>
      </c>
      <c r="H305" s="507" t="s">
        <v>306</v>
      </c>
      <c r="I305" s="340">
        <v>10</v>
      </c>
      <c r="J305" s="340">
        <v>31547</v>
      </c>
      <c r="K305" s="569">
        <f t="shared" si="25"/>
        <v>315470</v>
      </c>
      <c r="L305" s="571" t="s">
        <v>238</v>
      </c>
      <c r="M305" s="571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2"/>
    </row>
    <row r="306" spans="1:27" s="539" customFormat="1" ht="15.75" customHeight="1">
      <c r="A306" s="567" t="str">
        <f>IF(B306&lt;&gt;"",IF(AND(B306&gt;=_TM1,B306&lt;=_TM2,OR(TH!L306="1111",TH!M306="1111")),TH!D306,""),"")</f>
        <v/>
      </c>
      <c r="B306" s="568">
        <f t="shared" si="26"/>
        <v>1</v>
      </c>
      <c r="C306" s="349">
        <f t="shared" si="27"/>
        <v>42758</v>
      </c>
      <c r="D306" s="349"/>
      <c r="E306" s="349">
        <v>42758</v>
      </c>
      <c r="F306" s="279" t="s">
        <v>689</v>
      </c>
      <c r="G306" s="348" t="s">
        <v>563</v>
      </c>
      <c r="H306" s="507" t="s">
        <v>306</v>
      </c>
      <c r="I306" s="340">
        <v>16</v>
      </c>
      <c r="J306" s="340">
        <v>135786</v>
      </c>
      <c r="K306" s="569">
        <f t="shared" si="25"/>
        <v>2172576</v>
      </c>
      <c r="L306" s="571" t="s">
        <v>238</v>
      </c>
      <c r="M306" s="571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2"/>
    </row>
    <row r="307" spans="1:27" s="539" customFormat="1" ht="15.75" customHeight="1">
      <c r="A307" s="567" t="str">
        <f>IF(B307&lt;&gt;"",IF(AND(B307&gt;=_TM1,B307&lt;=_TM2,OR(TH!L307="1111",TH!M307="1111")),TH!D307,""),"")</f>
        <v/>
      </c>
      <c r="B307" s="568">
        <f t="shared" si="26"/>
        <v>1</v>
      </c>
      <c r="C307" s="349">
        <f t="shared" si="27"/>
        <v>42758</v>
      </c>
      <c r="D307" s="349"/>
      <c r="E307" s="349">
        <v>42758</v>
      </c>
      <c r="F307" s="279" t="s">
        <v>690</v>
      </c>
      <c r="G307" s="348" t="s">
        <v>563</v>
      </c>
      <c r="H307" s="507" t="s">
        <v>306</v>
      </c>
      <c r="I307" s="340">
        <v>16</v>
      </c>
      <c r="J307" s="340">
        <v>58590</v>
      </c>
      <c r="K307" s="569">
        <f t="shared" si="25"/>
        <v>937440</v>
      </c>
      <c r="L307" s="571" t="s">
        <v>238</v>
      </c>
      <c r="M307" s="571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2"/>
    </row>
    <row r="308" spans="1:27" s="539" customFormat="1" ht="15.75" customHeight="1">
      <c r="A308" s="567" t="str">
        <f>IF(B308&lt;&gt;"",IF(AND(B308&gt;=_TM1,B308&lt;=_TM2,OR(TH!L308="1111",TH!M308="1111")),TH!D308,""),"")</f>
        <v/>
      </c>
      <c r="B308" s="568">
        <f t="shared" si="26"/>
        <v>1</v>
      </c>
      <c r="C308" s="349">
        <f t="shared" si="27"/>
        <v>42758</v>
      </c>
      <c r="D308" s="349"/>
      <c r="E308" s="349">
        <v>42758</v>
      </c>
      <c r="F308" s="279" t="s">
        <v>691</v>
      </c>
      <c r="G308" s="348" t="s">
        <v>563</v>
      </c>
      <c r="H308" s="507" t="s">
        <v>306</v>
      </c>
      <c r="I308" s="340">
        <v>12</v>
      </c>
      <c r="J308" s="340">
        <v>129948.00000000001</v>
      </c>
      <c r="K308" s="569">
        <f t="shared" si="25"/>
        <v>1559376</v>
      </c>
      <c r="L308" s="571" t="s">
        <v>238</v>
      </c>
      <c r="M308" s="571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2"/>
    </row>
    <row r="309" spans="1:27" s="539" customFormat="1" ht="15.75" customHeight="1">
      <c r="A309" s="567" t="str">
        <f>IF(B309&lt;&gt;"",IF(AND(B309&gt;=_TM1,B309&lt;=_TM2,OR(TH!L309="1111",TH!M309="1111")),TH!D309,""),"")</f>
        <v/>
      </c>
      <c r="B309" s="568">
        <f t="shared" si="26"/>
        <v>1</v>
      </c>
      <c r="C309" s="349">
        <f t="shared" si="27"/>
        <v>42758</v>
      </c>
      <c r="D309" s="349"/>
      <c r="E309" s="349">
        <v>42758</v>
      </c>
      <c r="F309" s="279" t="s">
        <v>683</v>
      </c>
      <c r="G309" s="348" t="s">
        <v>563</v>
      </c>
      <c r="H309" s="507" t="s">
        <v>306</v>
      </c>
      <c r="I309" s="340">
        <v>48</v>
      </c>
      <c r="J309" s="340">
        <v>37787.200000000004</v>
      </c>
      <c r="K309" s="569">
        <f t="shared" si="25"/>
        <v>1813786</v>
      </c>
      <c r="L309" s="571" t="s">
        <v>238</v>
      </c>
      <c r="M309" s="571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2"/>
    </row>
    <row r="310" spans="1:27" s="539" customFormat="1" ht="15.75" customHeight="1">
      <c r="A310" s="567" t="str">
        <f>IF(B310&lt;&gt;"",IF(AND(B310&gt;=_TM1,B310&lt;=_TM2,OR(TH!L310="1111",TH!M310="1111")),TH!D310,""),"")</f>
        <v/>
      </c>
      <c r="B310" s="568">
        <f t="shared" si="26"/>
        <v>1</v>
      </c>
      <c r="C310" s="349">
        <f t="shared" si="27"/>
        <v>42758</v>
      </c>
      <c r="D310" s="349"/>
      <c r="E310" s="349">
        <v>42758</v>
      </c>
      <c r="F310" s="279" t="s">
        <v>692</v>
      </c>
      <c r="G310" s="348" t="s">
        <v>563</v>
      </c>
      <c r="H310" s="507" t="s">
        <v>306</v>
      </c>
      <c r="I310" s="340">
        <v>24</v>
      </c>
      <c r="J310" s="340">
        <v>37089.08</v>
      </c>
      <c r="K310" s="569">
        <f t="shared" si="25"/>
        <v>890138</v>
      </c>
      <c r="L310" s="571" t="s">
        <v>238</v>
      </c>
      <c r="M310" s="571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2"/>
    </row>
    <row r="311" spans="1:27" s="539" customFormat="1" ht="15.75" customHeight="1">
      <c r="A311" s="567" t="str">
        <f>IF(B311&lt;&gt;"",IF(AND(B311&gt;=_TM1,B311&lt;=_TM2,OR(TH!L311="1111",TH!M311="1111")),TH!D311,""),"")</f>
        <v/>
      </c>
      <c r="B311" s="568">
        <f t="shared" si="26"/>
        <v>1</v>
      </c>
      <c r="C311" s="349">
        <f t="shared" si="27"/>
        <v>42758</v>
      </c>
      <c r="D311" s="349"/>
      <c r="E311" s="349">
        <v>42758</v>
      </c>
      <c r="F311" s="279" t="s">
        <v>693</v>
      </c>
      <c r="G311" s="348" t="s">
        <v>563</v>
      </c>
      <c r="H311" s="507" t="s">
        <v>306</v>
      </c>
      <c r="I311" s="340">
        <v>6</v>
      </c>
      <c r="J311" s="340">
        <v>114450</v>
      </c>
      <c r="K311" s="569">
        <f t="shared" si="25"/>
        <v>686700</v>
      </c>
      <c r="L311" s="571" t="s">
        <v>238</v>
      </c>
      <c r="M311" s="571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2"/>
    </row>
    <row r="312" spans="1:27" s="539" customFormat="1" ht="15.75" customHeight="1">
      <c r="A312" s="567" t="str">
        <f>IF(B312&lt;&gt;"",IF(AND(B312&gt;=_TM1,B312&lt;=_TM2,OR(TH!L312="1111",TH!M312="1111")),TH!D312,""),"")</f>
        <v/>
      </c>
      <c r="B312" s="568">
        <f t="shared" si="26"/>
        <v>1</v>
      </c>
      <c r="C312" s="349">
        <f t="shared" si="27"/>
        <v>42758</v>
      </c>
      <c r="D312" s="349"/>
      <c r="E312" s="349">
        <v>42758</v>
      </c>
      <c r="F312" s="279" t="s">
        <v>694</v>
      </c>
      <c r="G312" s="348" t="s">
        <v>563</v>
      </c>
      <c r="H312" s="507" t="s">
        <v>306</v>
      </c>
      <c r="I312" s="340">
        <v>6</v>
      </c>
      <c r="J312" s="340">
        <v>118540.8</v>
      </c>
      <c r="K312" s="569">
        <f t="shared" si="25"/>
        <v>711245</v>
      </c>
      <c r="L312" s="571" t="s">
        <v>238</v>
      </c>
      <c r="M312" s="571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2"/>
    </row>
    <row r="313" spans="1:27" s="539" customFormat="1" ht="15.75" customHeight="1">
      <c r="A313" s="567" t="str">
        <f>IF(B313&lt;&gt;"",IF(AND(B313&gt;=_TM1,B313&lt;=_TM2,OR(TH!L313="1111",TH!M313="1111")),TH!D313,""),"")</f>
        <v/>
      </c>
      <c r="B313" s="568">
        <f t="shared" si="26"/>
        <v>1</v>
      </c>
      <c r="C313" s="349">
        <f t="shared" si="27"/>
        <v>42758</v>
      </c>
      <c r="D313" s="349"/>
      <c r="E313" s="349">
        <v>42758</v>
      </c>
      <c r="F313" s="279" t="s">
        <v>695</v>
      </c>
      <c r="G313" s="348" t="s">
        <v>563</v>
      </c>
      <c r="H313" s="507" t="s">
        <v>306</v>
      </c>
      <c r="I313" s="340">
        <v>6</v>
      </c>
      <c r="J313" s="340">
        <v>48174</v>
      </c>
      <c r="K313" s="569">
        <f t="shared" si="25"/>
        <v>289044</v>
      </c>
      <c r="L313" s="571" t="s">
        <v>238</v>
      </c>
      <c r="M313" s="571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2"/>
    </row>
    <row r="314" spans="1:27" s="539" customFormat="1" ht="15.75" customHeight="1">
      <c r="A314" s="567" t="str">
        <f>IF(B314&lt;&gt;"",IF(AND(B314&gt;=_TM1,B314&lt;=_TM2,OR(TH!L314="1111",TH!M314="1111")),TH!D314,""),"")</f>
        <v/>
      </c>
      <c r="B314" s="568">
        <f t="shared" si="26"/>
        <v>1</v>
      </c>
      <c r="C314" s="349">
        <f t="shared" si="27"/>
        <v>42758</v>
      </c>
      <c r="D314" s="349"/>
      <c r="E314" s="349">
        <v>42758</v>
      </c>
      <c r="F314" s="279" t="s">
        <v>696</v>
      </c>
      <c r="G314" s="348" t="s">
        <v>563</v>
      </c>
      <c r="H314" s="507" t="s">
        <v>306</v>
      </c>
      <c r="I314" s="340">
        <v>65</v>
      </c>
      <c r="J314" s="340">
        <v>19431</v>
      </c>
      <c r="K314" s="569">
        <f t="shared" ref="K314:K345" si="28">ROUND(I314*J314,0)</f>
        <v>1263015</v>
      </c>
      <c r="L314" s="571" t="s">
        <v>238</v>
      </c>
      <c r="M314" s="571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2"/>
    </row>
    <row r="315" spans="1:27" s="539" customFormat="1" ht="15.75" customHeight="1">
      <c r="A315" s="567" t="str">
        <f>IF(B315&lt;&gt;"",IF(AND(B315&gt;=_TM1,B315&lt;=_TM2,OR(TH!L315="1111",TH!M315="1111")),TH!D315,""),"")</f>
        <v/>
      </c>
      <c r="B315" s="568">
        <f t="shared" si="26"/>
        <v>1</v>
      </c>
      <c r="C315" s="349">
        <f t="shared" si="27"/>
        <v>42758</v>
      </c>
      <c r="D315" s="349"/>
      <c r="E315" s="349">
        <v>42758</v>
      </c>
      <c r="F315" s="279" t="s">
        <v>697</v>
      </c>
      <c r="G315" s="348" t="s">
        <v>563</v>
      </c>
      <c r="H315" s="507" t="s">
        <v>306</v>
      </c>
      <c r="I315" s="340">
        <v>22</v>
      </c>
      <c r="J315" s="340">
        <v>88297.920000000013</v>
      </c>
      <c r="K315" s="569">
        <f t="shared" si="28"/>
        <v>1942554</v>
      </c>
      <c r="L315" s="571" t="s">
        <v>238</v>
      </c>
      <c r="M315" s="571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2"/>
    </row>
    <row r="316" spans="1:27" s="539" customFormat="1" ht="15.75" customHeight="1">
      <c r="A316" s="567" t="str">
        <f>IF(B316&lt;&gt;"",IF(AND(B316&gt;=_TM1,B316&lt;=_TM2,OR(TH!L316="1111",TH!M316="1111")),TH!D316,""),"")</f>
        <v/>
      </c>
      <c r="B316" s="568">
        <f t="shared" si="26"/>
        <v>1</v>
      </c>
      <c r="C316" s="349">
        <f t="shared" si="27"/>
        <v>42758</v>
      </c>
      <c r="D316" s="349"/>
      <c r="E316" s="349">
        <v>42758</v>
      </c>
      <c r="F316" s="279" t="s">
        <v>698</v>
      </c>
      <c r="G316" s="348" t="s">
        <v>563</v>
      </c>
      <c r="H316" s="507" t="s">
        <v>306</v>
      </c>
      <c r="I316" s="340">
        <v>12</v>
      </c>
      <c r="J316" s="340">
        <v>62407.80000000001</v>
      </c>
      <c r="K316" s="569">
        <f t="shared" si="28"/>
        <v>748894</v>
      </c>
      <c r="L316" s="571" t="s">
        <v>238</v>
      </c>
      <c r="M316" s="571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2"/>
    </row>
    <row r="317" spans="1:27" s="539" customFormat="1" ht="15.75" customHeight="1">
      <c r="A317" s="567" t="str">
        <f>IF(B317&lt;&gt;"",IF(AND(B317&gt;=_TM1,B317&lt;=_TM2,OR(TH!L317="1111",TH!M317="1111")),TH!D317,""),"")</f>
        <v/>
      </c>
      <c r="B317" s="568">
        <f t="shared" si="26"/>
        <v>1</v>
      </c>
      <c r="C317" s="349">
        <f t="shared" si="27"/>
        <v>42758</v>
      </c>
      <c r="D317" s="349"/>
      <c r="E317" s="349">
        <v>42758</v>
      </c>
      <c r="F317" s="279" t="s">
        <v>699</v>
      </c>
      <c r="G317" s="348" t="s">
        <v>563</v>
      </c>
      <c r="H317" s="507" t="s">
        <v>306</v>
      </c>
      <c r="I317" s="340">
        <v>12</v>
      </c>
      <c r="J317" s="340">
        <v>147063</v>
      </c>
      <c r="K317" s="569">
        <f t="shared" si="28"/>
        <v>1764756</v>
      </c>
      <c r="L317" s="571" t="s">
        <v>238</v>
      </c>
      <c r="M317" s="571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2"/>
    </row>
    <row r="318" spans="1:27" s="539" customFormat="1" ht="15.75" customHeight="1">
      <c r="A318" s="567" t="str">
        <f>IF(B318&lt;&gt;"",IF(AND(B318&gt;=_TM1,B318&lt;=_TM2,OR(TH!L318="1111",TH!M318="1111")),TH!D318,""),"")</f>
        <v/>
      </c>
      <c r="B318" s="568">
        <f t="shared" si="26"/>
        <v>1</v>
      </c>
      <c r="C318" s="349">
        <f t="shared" si="27"/>
        <v>42758</v>
      </c>
      <c r="D318" s="349"/>
      <c r="E318" s="349">
        <v>42758</v>
      </c>
      <c r="F318" s="279" t="s">
        <v>700</v>
      </c>
      <c r="G318" s="348" t="s">
        <v>563</v>
      </c>
      <c r="H318" s="507" t="s">
        <v>306</v>
      </c>
      <c r="I318" s="340">
        <v>12</v>
      </c>
      <c r="J318" s="340">
        <v>46851.000000000007</v>
      </c>
      <c r="K318" s="569">
        <f t="shared" si="28"/>
        <v>562212</v>
      </c>
      <c r="L318" s="571" t="s">
        <v>238</v>
      </c>
      <c r="M318" s="571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2"/>
    </row>
    <row r="319" spans="1:27" s="539" customFormat="1" ht="15.75" customHeight="1">
      <c r="A319" s="567" t="str">
        <f>IF(B319&lt;&gt;"",IF(AND(B319&gt;=_TM1,B319&lt;=_TM2,OR(TH!L319="1111",TH!M319="1111")),TH!D319,""),"")</f>
        <v/>
      </c>
      <c r="B319" s="568">
        <f t="shared" si="26"/>
        <v>1</v>
      </c>
      <c r="C319" s="349">
        <f t="shared" si="27"/>
        <v>42758</v>
      </c>
      <c r="D319" s="349"/>
      <c r="E319" s="349">
        <v>42758</v>
      </c>
      <c r="F319" s="279" t="s">
        <v>701</v>
      </c>
      <c r="G319" s="348" t="s">
        <v>563</v>
      </c>
      <c r="H319" s="507" t="s">
        <v>306</v>
      </c>
      <c r="I319" s="340">
        <v>8</v>
      </c>
      <c r="J319" s="340">
        <v>112728</v>
      </c>
      <c r="K319" s="569">
        <f t="shared" si="28"/>
        <v>901824</v>
      </c>
      <c r="L319" s="571" t="s">
        <v>238</v>
      </c>
      <c r="M319" s="571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2"/>
    </row>
    <row r="320" spans="1:27" s="539" customFormat="1" ht="15.75" customHeight="1">
      <c r="A320" s="567" t="str">
        <f>IF(B320&lt;&gt;"",IF(AND(B320&gt;=_TM1,B320&lt;=_TM2,OR(TH!L320="1111",TH!M320="1111")),TH!D320,""),"")</f>
        <v/>
      </c>
      <c r="B320" s="568">
        <f t="shared" si="26"/>
        <v>1</v>
      </c>
      <c r="C320" s="349">
        <f t="shared" si="27"/>
        <v>42758</v>
      </c>
      <c r="D320" s="349"/>
      <c r="E320" s="349">
        <v>42758</v>
      </c>
      <c r="F320" s="279" t="s">
        <v>702</v>
      </c>
      <c r="G320" s="348" t="s">
        <v>563</v>
      </c>
      <c r="H320" s="507" t="s">
        <v>306</v>
      </c>
      <c r="I320" s="340">
        <v>4</v>
      </c>
      <c r="J320" s="340">
        <v>49480.200000000004</v>
      </c>
      <c r="K320" s="569">
        <f t="shared" si="28"/>
        <v>197921</v>
      </c>
      <c r="L320" s="571" t="s">
        <v>238</v>
      </c>
      <c r="M320" s="571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2"/>
    </row>
    <row r="321" spans="1:27" s="539" customFormat="1" ht="15.75" customHeight="1">
      <c r="A321" s="567" t="str">
        <f>IF(B321&lt;&gt;"",IF(AND(B321&gt;=_TM1,B321&lt;=_TM2,OR(TH!L321="1111",TH!M321="1111")),TH!D321,""),"")</f>
        <v/>
      </c>
      <c r="B321" s="568">
        <f t="shared" si="26"/>
        <v>1</v>
      </c>
      <c r="C321" s="349">
        <f t="shared" si="27"/>
        <v>42758</v>
      </c>
      <c r="D321" s="349"/>
      <c r="E321" s="349">
        <v>42758</v>
      </c>
      <c r="F321" s="279" t="s">
        <v>703</v>
      </c>
      <c r="G321" s="348" t="s">
        <v>563</v>
      </c>
      <c r="H321" s="507" t="s">
        <v>306</v>
      </c>
      <c r="I321" s="340">
        <v>8</v>
      </c>
      <c r="J321" s="340">
        <v>69350.399999999994</v>
      </c>
      <c r="K321" s="569">
        <f t="shared" si="28"/>
        <v>554803</v>
      </c>
      <c r="L321" s="571" t="s">
        <v>238</v>
      </c>
      <c r="M321" s="571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2"/>
    </row>
    <row r="322" spans="1:27" s="539" customFormat="1" ht="15.75" customHeight="1">
      <c r="A322" s="567" t="str">
        <f>IF(B322&lt;&gt;"",IF(AND(B322&gt;=_TM1,B322&lt;=_TM2,OR(TH!L322="1111",TH!M322="1111")),TH!D322,""),"")</f>
        <v/>
      </c>
      <c r="B322" s="568">
        <f t="shared" si="26"/>
        <v>1</v>
      </c>
      <c r="C322" s="349">
        <f t="shared" si="27"/>
        <v>42758</v>
      </c>
      <c r="D322" s="349"/>
      <c r="E322" s="349">
        <v>42758</v>
      </c>
      <c r="F322" s="279" t="s">
        <v>665</v>
      </c>
      <c r="G322" s="348" t="s">
        <v>563</v>
      </c>
      <c r="H322" s="507" t="s">
        <v>306</v>
      </c>
      <c r="I322" s="340">
        <v>4</v>
      </c>
      <c r="J322" s="340">
        <v>44814</v>
      </c>
      <c r="K322" s="569">
        <f t="shared" si="28"/>
        <v>179256</v>
      </c>
      <c r="L322" s="571" t="s">
        <v>238</v>
      </c>
      <c r="M322" s="571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2"/>
    </row>
    <row r="323" spans="1:27" s="539" customFormat="1" ht="15.75" customHeight="1">
      <c r="A323" s="567" t="str">
        <f>IF(B323&lt;&gt;"",IF(AND(B323&gt;=_TM1,B323&lt;=_TM2,OR(TH!L323="1111",TH!M323="1111")),TH!D323,""),"")</f>
        <v/>
      </c>
      <c r="B323" s="568">
        <f t="shared" si="26"/>
        <v>1</v>
      </c>
      <c r="C323" s="349">
        <f t="shared" si="27"/>
        <v>42758</v>
      </c>
      <c r="D323" s="349"/>
      <c r="E323" s="349">
        <v>42758</v>
      </c>
      <c r="F323" s="279" t="s">
        <v>704</v>
      </c>
      <c r="G323" s="348" t="s">
        <v>563</v>
      </c>
      <c r="H323" s="507" t="s">
        <v>306</v>
      </c>
      <c r="I323" s="340">
        <v>20</v>
      </c>
      <c r="J323" s="340">
        <v>79332.161999999997</v>
      </c>
      <c r="K323" s="569">
        <f t="shared" si="28"/>
        <v>1586643</v>
      </c>
      <c r="L323" s="571" t="s">
        <v>238</v>
      </c>
      <c r="M323" s="571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2"/>
    </row>
    <row r="324" spans="1:27" s="539" customFormat="1" ht="15.75" customHeight="1">
      <c r="A324" s="567" t="str">
        <f>IF(B324&lt;&gt;"",IF(AND(B324&gt;=_TM1,B324&lt;=_TM2,OR(TH!L324="1111",TH!M324="1111")),TH!D324,""),"")</f>
        <v/>
      </c>
      <c r="B324" s="568">
        <f t="shared" si="26"/>
        <v>1</v>
      </c>
      <c r="C324" s="349">
        <f t="shared" si="27"/>
        <v>42758</v>
      </c>
      <c r="D324" s="349"/>
      <c r="E324" s="349">
        <v>42758</v>
      </c>
      <c r="F324" s="279" t="s">
        <v>705</v>
      </c>
      <c r="G324" s="348" t="s">
        <v>563</v>
      </c>
      <c r="H324" s="507" t="s">
        <v>306</v>
      </c>
      <c r="I324" s="340">
        <v>20</v>
      </c>
      <c r="J324" s="340">
        <v>112639.833</v>
      </c>
      <c r="K324" s="569">
        <f t="shared" si="28"/>
        <v>2252797</v>
      </c>
      <c r="L324" s="571" t="s">
        <v>238</v>
      </c>
      <c r="M324" s="571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2"/>
    </row>
    <row r="325" spans="1:27" s="539" customFormat="1" ht="15.75" customHeight="1">
      <c r="A325" s="567" t="str">
        <f>IF(B325&lt;&gt;"",IF(AND(B325&gt;=_TM1,B325&lt;=_TM2,OR(TH!L325="1111",TH!M325="1111")),TH!D325,""),"")</f>
        <v/>
      </c>
      <c r="B325" s="568">
        <f t="shared" si="26"/>
        <v>1</v>
      </c>
      <c r="C325" s="349">
        <f t="shared" si="27"/>
        <v>42758</v>
      </c>
      <c r="D325" s="349"/>
      <c r="E325" s="349">
        <v>42758</v>
      </c>
      <c r="F325" s="279" t="s">
        <v>706</v>
      </c>
      <c r="G325" s="348" t="s">
        <v>563</v>
      </c>
      <c r="H325" s="507" t="s">
        <v>306</v>
      </c>
      <c r="I325" s="340">
        <v>72</v>
      </c>
      <c r="J325" s="340">
        <v>29092.800000000003</v>
      </c>
      <c r="K325" s="569">
        <f t="shared" si="28"/>
        <v>2094682</v>
      </c>
      <c r="L325" s="571" t="s">
        <v>238</v>
      </c>
      <c r="M325" s="571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2"/>
    </row>
    <row r="326" spans="1:27" s="539" customFormat="1" ht="15.75" customHeight="1">
      <c r="A326" s="567" t="str">
        <f>IF(B326&lt;&gt;"",IF(AND(B326&gt;=_TM1,B326&lt;=_TM2,OR(TH!L326="1111",TH!M326="1111")),TH!D326,""),"")</f>
        <v/>
      </c>
      <c r="B326" s="568">
        <f t="shared" si="26"/>
        <v>1</v>
      </c>
      <c r="C326" s="349">
        <f t="shared" si="27"/>
        <v>42758</v>
      </c>
      <c r="D326" s="349"/>
      <c r="E326" s="349">
        <v>42758</v>
      </c>
      <c r="F326" s="279" t="s">
        <v>707</v>
      </c>
      <c r="G326" s="348" t="s">
        <v>563</v>
      </c>
      <c r="H326" s="507" t="s">
        <v>306</v>
      </c>
      <c r="I326" s="340">
        <v>8</v>
      </c>
      <c r="J326" s="340">
        <v>65007.600000000006</v>
      </c>
      <c r="K326" s="569">
        <f t="shared" si="28"/>
        <v>520061</v>
      </c>
      <c r="L326" s="571" t="s">
        <v>238</v>
      </c>
      <c r="M326" s="571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2"/>
    </row>
    <row r="327" spans="1:27" s="539" customFormat="1" ht="15.75" customHeight="1">
      <c r="A327" s="567" t="str">
        <f>IF(B327&lt;&gt;"",IF(AND(B327&gt;=_TM1,B327&lt;=_TM2,OR(TH!L327="1111",TH!M327="1111")),TH!D327,""),"")</f>
        <v/>
      </c>
      <c r="B327" s="568">
        <f t="shared" si="26"/>
        <v>1</v>
      </c>
      <c r="C327" s="349">
        <f t="shared" si="27"/>
        <v>42758</v>
      </c>
      <c r="D327" s="349"/>
      <c r="E327" s="349">
        <v>42758</v>
      </c>
      <c r="F327" s="279" t="s">
        <v>708</v>
      </c>
      <c r="G327" s="348" t="s">
        <v>563</v>
      </c>
      <c r="H327" s="507" t="s">
        <v>306</v>
      </c>
      <c r="I327" s="340">
        <v>15</v>
      </c>
      <c r="J327" s="340">
        <v>76910.400000000009</v>
      </c>
      <c r="K327" s="569">
        <f t="shared" si="28"/>
        <v>1153656</v>
      </c>
      <c r="L327" s="571" t="s">
        <v>238</v>
      </c>
      <c r="M327" s="571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2"/>
    </row>
    <row r="328" spans="1:27" s="539" customFormat="1" ht="15.75" customHeight="1">
      <c r="A328" s="567" t="str">
        <f>IF(B328&lt;&gt;"",IF(AND(B328&gt;=_TM1,B328&lt;=_TM2,OR(TH!L328="1111",TH!M328="1111")),TH!D328,""),"")</f>
        <v/>
      </c>
      <c r="B328" s="568">
        <f t="shared" si="26"/>
        <v>1</v>
      </c>
      <c r="C328" s="349">
        <f t="shared" si="27"/>
        <v>42758</v>
      </c>
      <c r="D328" s="349"/>
      <c r="E328" s="349">
        <v>42758</v>
      </c>
      <c r="F328" s="279" t="s">
        <v>709</v>
      </c>
      <c r="G328" s="348" t="s">
        <v>563</v>
      </c>
      <c r="H328" s="507" t="s">
        <v>306</v>
      </c>
      <c r="I328" s="340">
        <v>30</v>
      </c>
      <c r="J328" s="340">
        <v>51566</v>
      </c>
      <c r="K328" s="569">
        <f t="shared" si="28"/>
        <v>1546980</v>
      </c>
      <c r="L328" s="571" t="s">
        <v>238</v>
      </c>
      <c r="M328" s="571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2"/>
    </row>
    <row r="329" spans="1:27" s="539" customFormat="1" ht="15.75" customHeight="1">
      <c r="A329" s="567" t="str">
        <f>IF(B329&lt;&gt;"",IF(AND(B329&gt;=_TM1,B329&lt;=_TM2,OR(TH!L329="1111",TH!M329="1111")),TH!D329,""),"")</f>
        <v/>
      </c>
      <c r="B329" s="568">
        <f t="shared" si="26"/>
        <v>1</v>
      </c>
      <c r="C329" s="349">
        <f t="shared" si="27"/>
        <v>42758</v>
      </c>
      <c r="D329" s="349"/>
      <c r="E329" s="349">
        <v>42758</v>
      </c>
      <c r="F329" s="279" t="s">
        <v>710</v>
      </c>
      <c r="G329" s="348" t="s">
        <v>563</v>
      </c>
      <c r="H329" s="507" t="s">
        <v>306</v>
      </c>
      <c r="I329" s="340">
        <v>15</v>
      </c>
      <c r="J329" s="340">
        <v>79275.000000000015</v>
      </c>
      <c r="K329" s="569">
        <f t="shared" si="28"/>
        <v>1189125</v>
      </c>
      <c r="L329" s="571" t="s">
        <v>238</v>
      </c>
      <c r="M329" s="571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2"/>
    </row>
    <row r="330" spans="1:27" s="539" customFormat="1" ht="15.75" customHeight="1">
      <c r="A330" s="567" t="str">
        <f>IF(B330&lt;&gt;"",IF(AND(B330&gt;=_TM1,B330&lt;=_TM2,OR(TH!L330="1111",TH!M330="1111")),TH!D330,""),"")</f>
        <v/>
      </c>
      <c r="B330" s="568">
        <f t="shared" si="26"/>
        <v>1</v>
      </c>
      <c r="C330" s="349">
        <f t="shared" si="27"/>
        <v>42758</v>
      </c>
      <c r="D330" s="349"/>
      <c r="E330" s="349">
        <v>42758</v>
      </c>
      <c r="F330" s="279" t="s">
        <v>711</v>
      </c>
      <c r="G330" s="348" t="s">
        <v>563</v>
      </c>
      <c r="H330" s="507" t="s">
        <v>306</v>
      </c>
      <c r="I330" s="340">
        <v>20</v>
      </c>
      <c r="J330" s="340">
        <v>53614.593000000001</v>
      </c>
      <c r="K330" s="569">
        <f t="shared" si="28"/>
        <v>1072292</v>
      </c>
      <c r="L330" s="571" t="s">
        <v>238</v>
      </c>
      <c r="M330" s="571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2"/>
    </row>
    <row r="331" spans="1:27" s="539" customFormat="1" ht="15.75" customHeight="1">
      <c r="A331" s="567" t="str">
        <f>IF(B331&lt;&gt;"",IF(AND(B331&gt;=_TM1,B331&lt;=_TM2,OR(TH!L331="1111",TH!M331="1111")),TH!D331,""),"")</f>
        <v/>
      </c>
      <c r="B331" s="568">
        <f t="shared" si="26"/>
        <v>1</v>
      </c>
      <c r="C331" s="349">
        <f t="shared" si="27"/>
        <v>42758</v>
      </c>
      <c r="D331" s="349"/>
      <c r="E331" s="349">
        <v>42758</v>
      </c>
      <c r="F331" s="279" t="s">
        <v>712</v>
      </c>
      <c r="G331" s="348" t="s">
        <v>563</v>
      </c>
      <c r="H331" s="507" t="s">
        <v>306</v>
      </c>
      <c r="I331" s="340">
        <v>30</v>
      </c>
      <c r="J331" s="340">
        <v>66599</v>
      </c>
      <c r="K331" s="569">
        <f t="shared" si="28"/>
        <v>1997970</v>
      </c>
      <c r="L331" s="571" t="s">
        <v>238</v>
      </c>
      <c r="M331" s="571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2"/>
    </row>
    <row r="332" spans="1:27" s="539" customFormat="1" ht="15.75" customHeight="1">
      <c r="A332" s="567" t="str">
        <f>IF(B332&lt;&gt;"",IF(AND(B332&gt;=_TM1,B332&lt;=_TM2,OR(TH!L332="1111",TH!M332="1111")),TH!D332,""),"")</f>
        <v/>
      </c>
      <c r="B332" s="568">
        <f t="shared" si="26"/>
        <v>1</v>
      </c>
      <c r="C332" s="349">
        <f t="shared" si="27"/>
        <v>42758</v>
      </c>
      <c r="D332" s="349"/>
      <c r="E332" s="349">
        <v>42758</v>
      </c>
      <c r="F332" s="279" t="s">
        <v>712</v>
      </c>
      <c r="G332" s="348" t="s">
        <v>563</v>
      </c>
      <c r="H332" s="507" t="s">
        <v>306</v>
      </c>
      <c r="I332" s="340">
        <v>18</v>
      </c>
      <c r="J332" s="340">
        <v>70086</v>
      </c>
      <c r="K332" s="569">
        <f t="shared" si="28"/>
        <v>1261548</v>
      </c>
      <c r="L332" s="571" t="s">
        <v>238</v>
      </c>
      <c r="M332" s="571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2"/>
    </row>
    <row r="333" spans="1:27" s="539" customFormat="1" ht="15.75" customHeight="1">
      <c r="A333" s="567" t="str">
        <f>IF(B333&lt;&gt;"",IF(AND(B333&gt;=_TM1,B333&lt;=_TM2,OR(TH!L333="1111",TH!M333="1111")),TH!D333,""),"")</f>
        <v/>
      </c>
      <c r="B333" s="568">
        <f t="shared" si="26"/>
        <v>1</v>
      </c>
      <c r="C333" s="349">
        <f t="shared" si="27"/>
        <v>42758</v>
      </c>
      <c r="D333" s="349"/>
      <c r="E333" s="349">
        <v>42758</v>
      </c>
      <c r="F333" s="279" t="s">
        <v>713</v>
      </c>
      <c r="G333" s="348" t="s">
        <v>563</v>
      </c>
      <c r="H333" s="507" t="s">
        <v>306</v>
      </c>
      <c r="I333" s="340">
        <v>4</v>
      </c>
      <c r="J333" s="340">
        <v>82895</v>
      </c>
      <c r="K333" s="569">
        <f t="shared" si="28"/>
        <v>331580</v>
      </c>
      <c r="L333" s="571" t="s">
        <v>238</v>
      </c>
      <c r="M333" s="571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2"/>
    </row>
    <row r="334" spans="1:27" s="539" customFormat="1" ht="15.75" customHeight="1">
      <c r="A334" s="567" t="str">
        <f>IF(B334&lt;&gt;"",IF(AND(B334&gt;=_TM1,B334&lt;=_TM2,OR(TH!L334="1111",TH!M334="1111")),TH!D334,""),"")</f>
        <v/>
      </c>
      <c r="B334" s="568">
        <f t="shared" si="26"/>
        <v>1</v>
      </c>
      <c r="C334" s="349">
        <f t="shared" si="27"/>
        <v>42758</v>
      </c>
      <c r="D334" s="349"/>
      <c r="E334" s="349">
        <v>42758</v>
      </c>
      <c r="F334" s="279" t="s">
        <v>714</v>
      </c>
      <c r="G334" s="348" t="s">
        <v>563</v>
      </c>
      <c r="H334" s="507" t="s">
        <v>306</v>
      </c>
      <c r="I334" s="340">
        <v>8</v>
      </c>
      <c r="J334" s="340">
        <v>99792</v>
      </c>
      <c r="K334" s="569">
        <f t="shared" si="28"/>
        <v>798336</v>
      </c>
      <c r="L334" s="571" t="s">
        <v>238</v>
      </c>
      <c r="M334" s="571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2"/>
    </row>
    <row r="335" spans="1:27" s="539" customFormat="1" ht="15.75" customHeight="1">
      <c r="A335" s="567" t="str">
        <f>IF(B335&lt;&gt;"",IF(AND(B335&gt;=_TM1,B335&lt;=_TM2,OR(TH!L335="1111",TH!M335="1111")),TH!D335,""),"")</f>
        <v/>
      </c>
      <c r="B335" s="568">
        <f t="shared" si="26"/>
        <v>1</v>
      </c>
      <c r="C335" s="349">
        <f t="shared" si="27"/>
        <v>42758</v>
      </c>
      <c r="D335" s="349"/>
      <c r="E335" s="349">
        <v>42758</v>
      </c>
      <c r="F335" s="279" t="s">
        <v>715</v>
      </c>
      <c r="G335" s="348" t="s">
        <v>563</v>
      </c>
      <c r="H335" s="507" t="s">
        <v>306</v>
      </c>
      <c r="I335" s="340">
        <v>7</v>
      </c>
      <c r="J335" s="340">
        <v>64474</v>
      </c>
      <c r="K335" s="569">
        <f t="shared" si="28"/>
        <v>451318</v>
      </c>
      <c r="L335" s="571" t="s">
        <v>238</v>
      </c>
      <c r="M335" s="571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2"/>
    </row>
    <row r="336" spans="1:27" s="539" customFormat="1" ht="15.75" customHeight="1">
      <c r="A336" s="567" t="str">
        <f>IF(B336&lt;&gt;"",IF(AND(B336&gt;=_TM1,B336&lt;=_TM2,OR(TH!L336="1111",TH!M336="1111")),TH!D336,""),"")</f>
        <v/>
      </c>
      <c r="B336" s="568">
        <f t="shared" si="26"/>
        <v>1</v>
      </c>
      <c r="C336" s="349">
        <f t="shared" si="27"/>
        <v>42758</v>
      </c>
      <c r="D336" s="349"/>
      <c r="E336" s="349">
        <v>42758</v>
      </c>
      <c r="F336" s="279" t="s">
        <v>716</v>
      </c>
      <c r="G336" s="348" t="s">
        <v>563</v>
      </c>
      <c r="H336" s="507" t="s">
        <v>306</v>
      </c>
      <c r="I336" s="340">
        <v>4</v>
      </c>
      <c r="J336" s="340">
        <v>107419</v>
      </c>
      <c r="K336" s="569">
        <f t="shared" si="28"/>
        <v>429676</v>
      </c>
      <c r="L336" s="571" t="s">
        <v>238</v>
      </c>
      <c r="M336" s="571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2"/>
    </row>
    <row r="337" spans="1:27" s="539" customFormat="1" ht="15.75" customHeight="1">
      <c r="A337" s="567" t="str">
        <f>IF(B337&lt;&gt;"",IF(AND(B337&gt;=_TM1,B337&lt;=_TM2,OR(TH!L337="1111",TH!M337="1111")),TH!D337,""),"")</f>
        <v/>
      </c>
      <c r="B337" s="568">
        <f t="shared" si="26"/>
        <v>1</v>
      </c>
      <c r="C337" s="349">
        <f t="shared" si="27"/>
        <v>42758</v>
      </c>
      <c r="D337" s="349"/>
      <c r="E337" s="349">
        <v>42758</v>
      </c>
      <c r="F337" s="279" t="s">
        <v>717</v>
      </c>
      <c r="G337" s="348" t="s">
        <v>563</v>
      </c>
      <c r="H337" s="507" t="s">
        <v>306</v>
      </c>
      <c r="I337" s="340">
        <v>12</v>
      </c>
      <c r="J337" s="340">
        <v>45864</v>
      </c>
      <c r="K337" s="569">
        <f t="shared" si="28"/>
        <v>550368</v>
      </c>
      <c r="L337" s="571" t="s">
        <v>238</v>
      </c>
      <c r="M337" s="571" t="s">
        <v>162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2"/>
    </row>
    <row r="338" spans="1:27" s="539" customFormat="1" ht="15.75" customHeight="1">
      <c r="A338" s="567" t="str">
        <f>IF(B338&lt;&gt;"",IF(AND(B338&gt;=_TM1,B338&lt;=_TM2,OR(TH!L338="1111",TH!M338="1111")),TH!D338,""),"")</f>
        <v/>
      </c>
      <c r="B338" s="568">
        <f t="shared" si="26"/>
        <v>1</v>
      </c>
      <c r="C338" s="349">
        <f t="shared" si="27"/>
        <v>42758</v>
      </c>
      <c r="D338" s="349"/>
      <c r="E338" s="349">
        <v>42758</v>
      </c>
      <c r="F338" s="279" t="s">
        <v>718</v>
      </c>
      <c r="G338" s="348" t="s">
        <v>563</v>
      </c>
      <c r="H338" s="507" t="s">
        <v>306</v>
      </c>
      <c r="I338" s="340">
        <v>6</v>
      </c>
      <c r="J338" s="340">
        <v>48019</v>
      </c>
      <c r="K338" s="569">
        <f t="shared" si="28"/>
        <v>288114</v>
      </c>
      <c r="L338" s="571" t="s">
        <v>238</v>
      </c>
      <c r="M338" s="571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2"/>
    </row>
    <row r="339" spans="1:27" s="539" customFormat="1" ht="15.75" customHeight="1">
      <c r="A339" s="567" t="str">
        <f>IF(B339&lt;&gt;"",IF(AND(B339&gt;=_TM1,B339&lt;=_TM2,OR(TH!L339="1111",TH!M339="1111")),TH!D339,""),"")</f>
        <v/>
      </c>
      <c r="B339" s="568">
        <f t="shared" si="26"/>
        <v>1</v>
      </c>
      <c r="C339" s="349">
        <f t="shared" si="27"/>
        <v>42758</v>
      </c>
      <c r="D339" s="349"/>
      <c r="E339" s="349">
        <v>42758</v>
      </c>
      <c r="F339" s="279" t="s">
        <v>719</v>
      </c>
      <c r="G339" s="348" t="s">
        <v>563</v>
      </c>
      <c r="H339" s="507" t="s">
        <v>306</v>
      </c>
      <c r="I339" s="340">
        <v>70</v>
      </c>
      <c r="J339" s="340">
        <v>14722</v>
      </c>
      <c r="K339" s="569">
        <f t="shared" si="28"/>
        <v>1030540</v>
      </c>
      <c r="L339" s="571" t="s">
        <v>238</v>
      </c>
      <c r="M339" s="571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2"/>
    </row>
    <row r="340" spans="1:27" s="539" customFormat="1" ht="15.75" customHeight="1">
      <c r="A340" s="567" t="str">
        <f>IF(B340&lt;&gt;"",IF(AND(B340&gt;=_TM1,B340&lt;=_TM2,OR(TH!L340="1111",TH!M340="1111")),TH!D340,""),"")</f>
        <v/>
      </c>
      <c r="B340" s="568">
        <f t="shared" si="26"/>
        <v>1</v>
      </c>
      <c r="C340" s="349">
        <f t="shared" si="27"/>
        <v>42758</v>
      </c>
      <c r="D340" s="349"/>
      <c r="E340" s="349">
        <v>42758</v>
      </c>
      <c r="F340" s="279" t="s">
        <v>720</v>
      </c>
      <c r="G340" s="348" t="s">
        <v>563</v>
      </c>
      <c r="H340" s="507" t="s">
        <v>306</v>
      </c>
      <c r="I340" s="340">
        <v>56</v>
      </c>
      <c r="J340" s="340">
        <v>19395</v>
      </c>
      <c r="K340" s="569">
        <f t="shared" si="28"/>
        <v>1086120</v>
      </c>
      <c r="L340" s="571" t="s">
        <v>238</v>
      </c>
      <c r="M340" s="571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2"/>
    </row>
    <row r="341" spans="1:27" s="539" customFormat="1" ht="15.75" customHeight="1">
      <c r="A341" s="567" t="str">
        <f>IF(B341&lt;&gt;"",IF(AND(B341&gt;=_TM1,B341&lt;=_TM2,OR(TH!L341="1111",TH!M341="1111")),TH!D341,""),"")</f>
        <v/>
      </c>
      <c r="B341" s="568">
        <f t="shared" si="26"/>
        <v>1</v>
      </c>
      <c r="C341" s="349">
        <f t="shared" si="27"/>
        <v>42758</v>
      </c>
      <c r="D341" s="349"/>
      <c r="E341" s="349">
        <v>42758</v>
      </c>
      <c r="F341" s="279" t="s">
        <v>721</v>
      </c>
      <c r="G341" s="348" t="s">
        <v>563</v>
      </c>
      <c r="H341" s="507" t="s">
        <v>306</v>
      </c>
      <c r="I341" s="340">
        <v>3</v>
      </c>
      <c r="J341" s="340">
        <v>40018</v>
      </c>
      <c r="K341" s="569">
        <f t="shared" si="28"/>
        <v>120054</v>
      </c>
      <c r="L341" s="571" t="s">
        <v>238</v>
      </c>
      <c r="M341" s="571" t="s">
        <v>162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2"/>
    </row>
    <row r="342" spans="1:27" s="539" customFormat="1" ht="15.75" customHeight="1">
      <c r="A342" s="567" t="str">
        <f>IF(B342&lt;&gt;"",IF(AND(B342&gt;=_TM1,B342&lt;=_TM2,OR(TH!L342="1111",TH!M342="1111")),TH!D342,""),"")</f>
        <v/>
      </c>
      <c r="B342" s="568">
        <f t="shared" si="26"/>
        <v>1</v>
      </c>
      <c r="C342" s="349">
        <f t="shared" si="27"/>
        <v>42758</v>
      </c>
      <c r="D342" s="349"/>
      <c r="E342" s="349">
        <v>42758</v>
      </c>
      <c r="F342" s="279" t="s">
        <v>722</v>
      </c>
      <c r="G342" s="348" t="s">
        <v>563</v>
      </c>
      <c r="H342" s="507" t="s">
        <v>306</v>
      </c>
      <c r="I342" s="340">
        <v>144</v>
      </c>
      <c r="J342" s="340">
        <v>8712</v>
      </c>
      <c r="K342" s="569">
        <f t="shared" si="28"/>
        <v>1254528</v>
      </c>
      <c r="L342" s="571" t="s">
        <v>238</v>
      </c>
      <c r="M342" s="571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2"/>
    </row>
    <row r="343" spans="1:27" s="539" customFormat="1" ht="15.75" customHeight="1">
      <c r="A343" s="567" t="str">
        <f>IF(B343&lt;&gt;"",IF(AND(B343&gt;=_TM1,B343&lt;=_TM2,OR(TH!L343="1111",TH!M343="1111")),TH!D343,""),"")</f>
        <v/>
      </c>
      <c r="B343" s="568">
        <f t="shared" si="26"/>
        <v>1</v>
      </c>
      <c r="C343" s="349">
        <f t="shared" si="27"/>
        <v>42758</v>
      </c>
      <c r="D343" s="349"/>
      <c r="E343" s="349">
        <v>42758</v>
      </c>
      <c r="F343" s="279" t="s">
        <v>723</v>
      </c>
      <c r="G343" s="348" t="s">
        <v>563</v>
      </c>
      <c r="H343" s="507" t="s">
        <v>306</v>
      </c>
      <c r="I343" s="340">
        <v>176</v>
      </c>
      <c r="J343" s="340">
        <v>7643</v>
      </c>
      <c r="K343" s="569">
        <f t="shared" si="28"/>
        <v>1345168</v>
      </c>
      <c r="L343" s="571" t="s">
        <v>238</v>
      </c>
      <c r="M343" s="571" t="s">
        <v>162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2"/>
    </row>
    <row r="344" spans="1:27" s="539" customFormat="1" ht="15.75" customHeight="1">
      <c r="A344" s="567" t="str">
        <f>IF(B344&lt;&gt;"",IF(AND(B344&gt;=_TM1,B344&lt;=_TM2,OR(TH!L344="1111",TH!M344="1111")),TH!D344,""),"")</f>
        <v/>
      </c>
      <c r="B344" s="568">
        <f t="shared" si="26"/>
        <v>1</v>
      </c>
      <c r="C344" s="349">
        <f t="shared" si="27"/>
        <v>42758</v>
      </c>
      <c r="D344" s="349"/>
      <c r="E344" s="349">
        <v>42758</v>
      </c>
      <c r="F344" s="279" t="s">
        <v>724</v>
      </c>
      <c r="G344" s="348" t="s">
        <v>563</v>
      </c>
      <c r="H344" s="507" t="s">
        <v>306</v>
      </c>
      <c r="I344" s="340">
        <v>100</v>
      </c>
      <c r="J344" s="340">
        <v>9464</v>
      </c>
      <c r="K344" s="569">
        <f t="shared" si="28"/>
        <v>946400</v>
      </c>
      <c r="L344" s="571" t="s">
        <v>238</v>
      </c>
      <c r="M344" s="571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2"/>
    </row>
    <row r="345" spans="1:27" s="539" customFormat="1" ht="15.75" customHeight="1">
      <c r="A345" s="567" t="str">
        <f>IF(B345&lt;&gt;"",IF(AND(B345&gt;=_TM1,B345&lt;=_TM2,OR(TH!L345="1111",TH!M345="1111")),TH!D345,""),"")</f>
        <v/>
      </c>
      <c r="B345" s="568">
        <f t="shared" si="26"/>
        <v>1</v>
      </c>
      <c r="C345" s="349">
        <f t="shared" si="27"/>
        <v>42758</v>
      </c>
      <c r="D345" s="349"/>
      <c r="E345" s="349">
        <v>42758</v>
      </c>
      <c r="F345" s="279" t="s">
        <v>725</v>
      </c>
      <c r="G345" s="348" t="s">
        <v>563</v>
      </c>
      <c r="H345" s="507" t="s">
        <v>306</v>
      </c>
      <c r="I345" s="340">
        <v>320</v>
      </c>
      <c r="J345" s="340">
        <v>7793</v>
      </c>
      <c r="K345" s="569">
        <f t="shared" si="28"/>
        <v>2493760</v>
      </c>
      <c r="L345" s="571" t="s">
        <v>238</v>
      </c>
      <c r="M345" s="571" t="s">
        <v>162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2"/>
    </row>
    <row r="346" spans="1:27" s="539" customFormat="1" ht="15.75" customHeight="1">
      <c r="A346" s="567" t="str">
        <f>IF(B346&lt;&gt;"",IF(AND(B346&gt;=_TM1,B346&lt;=_TM2,OR(TH!L346="1111",TH!M346="1111")),TH!D346,""),"")</f>
        <v/>
      </c>
      <c r="B346" s="568">
        <f t="shared" si="26"/>
        <v>1</v>
      </c>
      <c r="C346" s="349">
        <f t="shared" si="27"/>
        <v>42758</v>
      </c>
      <c r="D346" s="349"/>
      <c r="E346" s="349">
        <v>42758</v>
      </c>
      <c r="F346" s="279" t="s">
        <v>726</v>
      </c>
      <c r="G346" s="348" t="s">
        <v>563</v>
      </c>
      <c r="H346" s="507" t="s">
        <v>306</v>
      </c>
      <c r="I346" s="340">
        <v>35</v>
      </c>
      <c r="J346" s="340">
        <v>22494</v>
      </c>
      <c r="K346" s="569">
        <f t="shared" ref="K346:K352" si="29">ROUND(I346*J346,0)</f>
        <v>787290</v>
      </c>
      <c r="L346" s="571" t="s">
        <v>238</v>
      </c>
      <c r="M346" s="571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2"/>
    </row>
    <row r="347" spans="1:27" s="539" customFormat="1" ht="15.75" customHeight="1">
      <c r="A347" s="567" t="str">
        <f>IF(B347&lt;&gt;"",IF(AND(B347&gt;=_TM1,B347&lt;=_TM2,OR(TH!L347="1111",TH!M347="1111")),TH!D347,""),"")</f>
        <v/>
      </c>
      <c r="B347" s="568">
        <f t="shared" si="26"/>
        <v>1</v>
      </c>
      <c r="C347" s="349">
        <f t="shared" si="27"/>
        <v>42758</v>
      </c>
      <c r="D347" s="349"/>
      <c r="E347" s="349">
        <v>42758</v>
      </c>
      <c r="F347" s="279" t="s">
        <v>727</v>
      </c>
      <c r="G347" s="348" t="s">
        <v>563</v>
      </c>
      <c r="H347" s="507" t="s">
        <v>306</v>
      </c>
      <c r="I347" s="340">
        <v>50</v>
      </c>
      <c r="J347" s="340">
        <v>15522</v>
      </c>
      <c r="K347" s="569">
        <f t="shared" si="29"/>
        <v>776100</v>
      </c>
      <c r="L347" s="571" t="s">
        <v>238</v>
      </c>
      <c r="M347" s="571" t="s">
        <v>162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2"/>
    </row>
    <row r="348" spans="1:27" s="539" customFormat="1" ht="15.75" customHeight="1">
      <c r="A348" s="567" t="str">
        <f>IF(B348&lt;&gt;"",IF(AND(B348&gt;=_TM1,B348&lt;=_TM2,OR(TH!L348="1111",TH!M348="1111")),TH!D348,""),"")</f>
        <v/>
      </c>
      <c r="B348" s="568">
        <f t="shared" si="26"/>
        <v>1</v>
      </c>
      <c r="C348" s="349">
        <f t="shared" si="27"/>
        <v>42758</v>
      </c>
      <c r="D348" s="349"/>
      <c r="E348" s="349">
        <v>42758</v>
      </c>
      <c r="F348" s="279" t="s">
        <v>728</v>
      </c>
      <c r="G348" s="348" t="s">
        <v>563</v>
      </c>
      <c r="H348" s="507" t="s">
        <v>306</v>
      </c>
      <c r="I348" s="340">
        <v>126</v>
      </c>
      <c r="J348" s="340">
        <v>10198</v>
      </c>
      <c r="K348" s="569">
        <f t="shared" si="29"/>
        <v>1284948</v>
      </c>
      <c r="L348" s="571" t="s">
        <v>238</v>
      </c>
      <c r="M348" s="571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2"/>
    </row>
    <row r="349" spans="1:27" s="539" customFormat="1" ht="15.75" customHeight="1">
      <c r="A349" s="567" t="str">
        <f>IF(B349&lt;&gt;"",IF(AND(B349&gt;=_TM1,B349&lt;=_TM2,OR(TH!L349="1111",TH!M349="1111")),TH!D349,""),"")</f>
        <v/>
      </c>
      <c r="B349" s="568">
        <f t="shared" si="26"/>
        <v>1</v>
      </c>
      <c r="C349" s="349">
        <f t="shared" si="27"/>
        <v>42758</v>
      </c>
      <c r="D349" s="349"/>
      <c r="E349" s="349">
        <v>42758</v>
      </c>
      <c r="F349" s="279" t="s">
        <v>729</v>
      </c>
      <c r="G349" s="348" t="s">
        <v>563</v>
      </c>
      <c r="H349" s="507" t="s">
        <v>306</v>
      </c>
      <c r="I349" s="340">
        <v>72</v>
      </c>
      <c r="J349" s="340">
        <v>11806</v>
      </c>
      <c r="K349" s="569">
        <f t="shared" si="29"/>
        <v>850032</v>
      </c>
      <c r="L349" s="571" t="s">
        <v>238</v>
      </c>
      <c r="M349" s="571" t="s">
        <v>162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2"/>
    </row>
    <row r="350" spans="1:27" s="539" customFormat="1" ht="15.75" customHeight="1">
      <c r="A350" s="567" t="str">
        <f>IF(B350&lt;&gt;"",IF(AND(B350&gt;=_TM1,B350&lt;=_TM2,OR(TH!L350="1111",TH!M350="1111")),TH!D350,""),"")</f>
        <v/>
      </c>
      <c r="B350" s="568">
        <f t="shared" si="26"/>
        <v>1</v>
      </c>
      <c r="C350" s="349">
        <f t="shared" si="27"/>
        <v>42758</v>
      </c>
      <c r="D350" s="349"/>
      <c r="E350" s="349">
        <v>42758</v>
      </c>
      <c r="F350" s="279" t="s">
        <v>730</v>
      </c>
      <c r="G350" s="348" t="s">
        <v>563</v>
      </c>
      <c r="H350" s="507" t="s">
        <v>306</v>
      </c>
      <c r="I350" s="340">
        <v>120</v>
      </c>
      <c r="J350" s="340">
        <v>12659</v>
      </c>
      <c r="K350" s="569">
        <f t="shared" si="29"/>
        <v>1519080</v>
      </c>
      <c r="L350" s="571" t="s">
        <v>238</v>
      </c>
      <c r="M350" s="571" t="s">
        <v>162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2"/>
    </row>
    <row r="351" spans="1:27" s="539" customFormat="1" ht="15.75" customHeight="1">
      <c r="A351" s="567" t="str">
        <f>IF(B351&lt;&gt;"",IF(AND(B351&gt;=_TM1,B351&lt;=_TM2,OR(TH!L351="1111",TH!M351="1111")),TH!D351,""),"")</f>
        <v/>
      </c>
      <c r="B351" s="568">
        <f t="shared" si="26"/>
        <v>1</v>
      </c>
      <c r="C351" s="349">
        <f t="shared" si="27"/>
        <v>42758</v>
      </c>
      <c r="D351" s="349"/>
      <c r="E351" s="349">
        <v>42758</v>
      </c>
      <c r="F351" s="279" t="s">
        <v>731</v>
      </c>
      <c r="G351" s="348" t="s">
        <v>563</v>
      </c>
      <c r="H351" s="507" t="s">
        <v>306</v>
      </c>
      <c r="I351" s="340">
        <v>117</v>
      </c>
      <c r="J351" s="340">
        <v>9456</v>
      </c>
      <c r="K351" s="569">
        <f t="shared" si="29"/>
        <v>1106352</v>
      </c>
      <c r="L351" s="571" t="s">
        <v>238</v>
      </c>
      <c r="M351" s="571" t="s">
        <v>162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/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2"/>
    </row>
    <row r="352" spans="1:27" s="539" customFormat="1" ht="15.75" customHeight="1">
      <c r="A352" s="567" t="str">
        <f>IF(B352&lt;&gt;"",IF(AND(B352&gt;=_TM1,B352&lt;=_TM2,OR(TH!L352="1111",TH!M352="1111")),TH!D352,""),"")</f>
        <v/>
      </c>
      <c r="B352" s="568">
        <f t="shared" si="26"/>
        <v>1</v>
      </c>
      <c r="C352" s="349">
        <f t="shared" si="27"/>
        <v>42758</v>
      </c>
      <c r="D352" s="349"/>
      <c r="E352" s="349">
        <v>42758</v>
      </c>
      <c r="F352" s="279" t="s">
        <v>822</v>
      </c>
      <c r="G352" s="348" t="s">
        <v>563</v>
      </c>
      <c r="H352" s="507" t="s">
        <v>306</v>
      </c>
      <c r="I352" s="340">
        <v>1620</v>
      </c>
      <c r="J352" s="340">
        <v>250</v>
      </c>
      <c r="K352" s="569">
        <f t="shared" si="29"/>
        <v>405000</v>
      </c>
      <c r="L352" s="571" t="s">
        <v>238</v>
      </c>
      <c r="M352" s="571" t="s">
        <v>162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2"/>
    </row>
    <row r="353" spans="1:28" s="539" customFormat="1" ht="15.75" customHeight="1">
      <c r="A353" s="567" t="str">
        <f>IF(B353&lt;&gt;"",IF(AND(B353&gt;=_TM1,B353&lt;=_TM2,OR(TH!L353="1111",TH!M353="1111")),TH!D353,""),"")</f>
        <v/>
      </c>
      <c r="B353" s="568">
        <f t="shared" si="26"/>
        <v>1</v>
      </c>
      <c r="C353" s="349">
        <f t="shared" si="27"/>
        <v>42758</v>
      </c>
      <c r="D353" s="349"/>
      <c r="E353" s="349">
        <v>42758</v>
      </c>
      <c r="F353" s="279" t="s">
        <v>545</v>
      </c>
      <c r="G353" s="348" t="s">
        <v>563</v>
      </c>
      <c r="H353" s="507" t="s">
        <v>306</v>
      </c>
      <c r="I353" s="340"/>
      <c r="J353" s="340"/>
      <c r="K353" s="569">
        <v>9189008</v>
      </c>
      <c r="L353" s="571" t="s">
        <v>238</v>
      </c>
      <c r="M353" s="571" t="s">
        <v>274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2"/>
    </row>
    <row r="354" spans="1:28" s="539" customFormat="1" ht="15.75" customHeight="1">
      <c r="A354" s="567" t="str">
        <f>IF(B354&lt;&gt;"",IF(AND(B354&gt;=_TM1,B354&lt;=_TM2,OR(TH!L354="1111",TH!M354="1111")),TH!D354,""),"")</f>
        <v/>
      </c>
      <c r="B354" s="568">
        <f t="shared" si="26"/>
        <v>1</v>
      </c>
      <c r="C354" s="349">
        <f t="shared" si="27"/>
        <v>42759</v>
      </c>
      <c r="D354" s="574"/>
      <c r="E354" s="349">
        <v>42759</v>
      </c>
      <c r="F354" s="279" t="s">
        <v>364</v>
      </c>
      <c r="G354" s="348" t="s">
        <v>580</v>
      </c>
      <c r="H354" s="507" t="s">
        <v>490</v>
      </c>
      <c r="I354" s="340">
        <v>505</v>
      </c>
      <c r="J354" s="340">
        <v>18245</v>
      </c>
      <c r="K354" s="569">
        <f>ROUND(I354*J354,0)</f>
        <v>9213725</v>
      </c>
      <c r="L354" s="571" t="s">
        <v>238</v>
      </c>
      <c r="M354" s="571" t="s">
        <v>162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2"/>
    </row>
    <row r="355" spans="1:28" s="539" customFormat="1" ht="15.75" customHeight="1">
      <c r="A355" s="567" t="str">
        <f>IF(B355&lt;&gt;"",IF(AND(B355&gt;=_TM1,B355&lt;=_TM2,OR(TH!L355="1111",TH!M355="1111")),TH!D355,""),"")</f>
        <v/>
      </c>
      <c r="B355" s="568">
        <f t="shared" si="26"/>
        <v>1</v>
      </c>
      <c r="C355" s="349">
        <f t="shared" si="27"/>
        <v>42759</v>
      </c>
      <c r="D355" s="574"/>
      <c r="E355" s="349">
        <v>42759</v>
      </c>
      <c r="F355" s="279" t="s">
        <v>392</v>
      </c>
      <c r="G355" s="348" t="s">
        <v>580</v>
      </c>
      <c r="H355" s="507" t="s">
        <v>490</v>
      </c>
      <c r="I355" s="340">
        <v>138</v>
      </c>
      <c r="J355" s="340">
        <v>17809</v>
      </c>
      <c r="K355" s="569">
        <f>ROUND(I355*J355,0)</f>
        <v>2457642</v>
      </c>
      <c r="L355" s="571" t="s">
        <v>238</v>
      </c>
      <c r="M355" s="571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2"/>
    </row>
    <row r="356" spans="1:28" s="539" customFormat="1" ht="15.75" customHeight="1">
      <c r="A356" s="567" t="str">
        <f>IF(B356&lt;&gt;"",IF(AND(B356&gt;=_TM1,B356&lt;=_TM2,OR(TH!L356="1111",TH!M356="1111")),TH!D356,""),"")</f>
        <v/>
      </c>
      <c r="B356" s="568">
        <f t="shared" si="26"/>
        <v>1</v>
      </c>
      <c r="C356" s="349">
        <f t="shared" si="27"/>
        <v>42759</v>
      </c>
      <c r="D356" s="574"/>
      <c r="E356" s="349">
        <v>42759</v>
      </c>
      <c r="F356" s="279" t="s">
        <v>393</v>
      </c>
      <c r="G356" s="348" t="s">
        <v>580</v>
      </c>
      <c r="H356" s="507" t="s">
        <v>490</v>
      </c>
      <c r="I356" s="340">
        <v>99</v>
      </c>
      <c r="J356" s="340">
        <v>19810</v>
      </c>
      <c r="K356" s="569">
        <f>ROUND(I356*J356,0)</f>
        <v>1961190</v>
      </c>
      <c r="L356" s="571" t="s">
        <v>238</v>
      </c>
      <c r="M356" s="571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2"/>
    </row>
    <row r="357" spans="1:28" s="539" customFormat="1" ht="15.75" customHeight="1">
      <c r="A357" s="567" t="str">
        <f>IF(B357&lt;&gt;"",IF(AND(B357&gt;=_TM1,B357&lt;=_TM2,OR(TH!L357="1111",TH!M357="1111")),TH!D357,""),"")</f>
        <v/>
      </c>
      <c r="B357" s="568">
        <f t="shared" si="26"/>
        <v>1</v>
      </c>
      <c r="C357" s="349">
        <f t="shared" si="27"/>
        <v>42759</v>
      </c>
      <c r="D357" s="574"/>
      <c r="E357" s="349">
        <v>42759</v>
      </c>
      <c r="F357" s="279" t="s">
        <v>554</v>
      </c>
      <c r="G357" s="348" t="s">
        <v>580</v>
      </c>
      <c r="H357" s="507" t="s">
        <v>490</v>
      </c>
      <c r="I357" s="340"/>
      <c r="J357" s="340"/>
      <c r="K357" s="569">
        <v>1363256</v>
      </c>
      <c r="L357" s="571" t="s">
        <v>238</v>
      </c>
      <c r="M357" s="571" t="s">
        <v>274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2"/>
      <c r="AB357" s="573"/>
    </row>
    <row r="358" spans="1:28" s="539" customFormat="1" ht="15.75" customHeight="1">
      <c r="A358" s="567" t="str">
        <f>IF(B358&lt;&gt;"",IF(AND(B358&gt;=_TM1,B358&lt;=_TM2,OR(TH!L358="1111",TH!M358="1111")),TH!D358,""),"")</f>
        <v/>
      </c>
      <c r="B358" s="568">
        <f t="shared" si="26"/>
        <v>2</v>
      </c>
      <c r="C358" s="349">
        <f t="shared" si="27"/>
        <v>42772</v>
      </c>
      <c r="D358" s="574"/>
      <c r="E358" s="349">
        <v>42772</v>
      </c>
      <c r="F358" s="279" t="s">
        <v>544</v>
      </c>
      <c r="G358" s="348" t="s">
        <v>581</v>
      </c>
      <c r="H358" s="506" t="s">
        <v>313</v>
      </c>
      <c r="I358" s="340">
        <v>4400</v>
      </c>
      <c r="J358" s="340">
        <v>9200</v>
      </c>
      <c r="K358" s="569">
        <f>ROUND(I358*J358,0)</f>
        <v>40480000</v>
      </c>
      <c r="L358" s="571" t="s">
        <v>238</v>
      </c>
      <c r="M358" s="571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2"/>
    </row>
    <row r="359" spans="1:28" s="539" customFormat="1" ht="15.75" customHeight="1">
      <c r="A359" s="567" t="str">
        <f>IF(B359&lt;&gt;"",IF(AND(B359&gt;=_TM1,B359&lt;=_TM2,OR(TH!L359="1111",TH!M359="1111")),TH!D359,""),"")</f>
        <v/>
      </c>
      <c r="B359" s="568">
        <f t="shared" si="26"/>
        <v>2</v>
      </c>
      <c r="C359" s="349">
        <f t="shared" si="27"/>
        <v>42772</v>
      </c>
      <c r="D359" s="574"/>
      <c r="E359" s="349">
        <v>42772</v>
      </c>
      <c r="F359" s="279" t="s">
        <v>545</v>
      </c>
      <c r="G359" s="348" t="s">
        <v>581</v>
      </c>
      <c r="H359" s="506" t="s">
        <v>313</v>
      </c>
      <c r="I359" s="340"/>
      <c r="J359" s="340"/>
      <c r="K359" s="569">
        <v>4048000</v>
      </c>
      <c r="L359" s="571" t="s">
        <v>238</v>
      </c>
      <c r="M359" s="571" t="s">
        <v>274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2"/>
      <c r="AB359" s="573"/>
    </row>
    <row r="360" spans="1:28" s="539" customFormat="1" ht="15.75" customHeight="1">
      <c r="A360" s="567" t="str">
        <f>IF(B360&lt;&gt;"",IF(AND(B360&gt;=_TM1,B360&lt;=_TM2,OR(TH!L360="1111",TH!M360="1111")),TH!D360,""),"")</f>
        <v/>
      </c>
      <c r="B360" s="568">
        <f t="shared" si="26"/>
        <v>2</v>
      </c>
      <c r="C360" s="349">
        <f t="shared" si="27"/>
        <v>42773</v>
      </c>
      <c r="D360" s="574"/>
      <c r="E360" s="349">
        <v>42773</v>
      </c>
      <c r="F360" s="279" t="s">
        <v>556</v>
      </c>
      <c r="G360" s="348" t="s">
        <v>582</v>
      </c>
      <c r="H360" s="507" t="s">
        <v>412</v>
      </c>
      <c r="I360" s="340">
        <v>2000</v>
      </c>
      <c r="J360" s="340">
        <v>8500</v>
      </c>
      <c r="K360" s="569">
        <f>ROUND(I360*J360,0)</f>
        <v>17000000</v>
      </c>
      <c r="L360" s="571" t="s">
        <v>238</v>
      </c>
      <c r="M360" s="571" t="s">
        <v>162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2"/>
    </row>
    <row r="361" spans="1:28" s="539" customFormat="1" ht="15.75" customHeight="1">
      <c r="A361" s="567" t="str">
        <f>IF(B361&lt;&gt;"",IF(AND(B361&gt;=_TM1,B361&lt;=_TM2,OR(TH!L361="1111",TH!M361="1111")),TH!D361,""),"")</f>
        <v/>
      </c>
      <c r="B361" s="568">
        <f t="shared" si="26"/>
        <v>2</v>
      </c>
      <c r="C361" s="349">
        <f t="shared" si="27"/>
        <v>42773</v>
      </c>
      <c r="D361" s="574"/>
      <c r="E361" s="349">
        <v>42773</v>
      </c>
      <c r="F361" s="279" t="s">
        <v>554</v>
      </c>
      <c r="G361" s="348" t="s">
        <v>582</v>
      </c>
      <c r="H361" s="507" t="s">
        <v>412</v>
      </c>
      <c r="I361" s="340"/>
      <c r="J361" s="340"/>
      <c r="K361" s="569">
        <v>1700000</v>
      </c>
      <c r="L361" s="571" t="s">
        <v>238</v>
      </c>
      <c r="M361" s="571" t="s">
        <v>274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2"/>
      <c r="AB361" s="573"/>
    </row>
    <row r="362" spans="1:28" s="539" customFormat="1" ht="15.75" customHeight="1">
      <c r="A362" s="567" t="str">
        <f>IF(B362&lt;&gt;"",IF(AND(B362&gt;=_TM1,B362&lt;=_TM2,OR(TH!L362="1111",TH!M362="1111")),TH!D362,""),"")</f>
        <v/>
      </c>
      <c r="B362" s="568">
        <f t="shared" si="26"/>
        <v>2</v>
      </c>
      <c r="C362" s="349">
        <f t="shared" si="27"/>
        <v>42779</v>
      </c>
      <c r="D362" s="574"/>
      <c r="E362" s="349">
        <v>42779</v>
      </c>
      <c r="F362" s="279" t="s">
        <v>553</v>
      </c>
      <c r="G362" s="348" t="s">
        <v>583</v>
      </c>
      <c r="H362" s="508" t="s">
        <v>300</v>
      </c>
      <c r="I362" s="340">
        <v>300</v>
      </c>
      <c r="J362" s="340">
        <v>8030</v>
      </c>
      <c r="K362" s="569">
        <f>ROUND(I362*J362,0)</f>
        <v>2409000</v>
      </c>
      <c r="L362" s="571" t="s">
        <v>238</v>
      </c>
      <c r="M362" s="571" t="s">
        <v>162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2"/>
    </row>
    <row r="363" spans="1:28" s="539" customFormat="1" ht="15.75" customHeight="1">
      <c r="A363" s="567" t="str">
        <f>IF(B363&lt;&gt;"",IF(AND(B363&gt;=_TM1,B363&lt;=_TM2,OR(TH!L363="1111",TH!M363="1111")),TH!D363,""),"")</f>
        <v/>
      </c>
      <c r="B363" s="568">
        <f t="shared" si="26"/>
        <v>2</v>
      </c>
      <c r="C363" s="349">
        <f t="shared" si="27"/>
        <v>42779</v>
      </c>
      <c r="D363" s="574"/>
      <c r="E363" s="349">
        <v>42779</v>
      </c>
      <c r="F363" s="279" t="s">
        <v>545</v>
      </c>
      <c r="G363" s="348" t="s">
        <v>583</v>
      </c>
      <c r="H363" s="508" t="s">
        <v>300</v>
      </c>
      <c r="I363" s="340"/>
      <c r="J363" s="340"/>
      <c r="K363" s="569">
        <v>240900</v>
      </c>
      <c r="L363" s="571" t="s">
        <v>238</v>
      </c>
      <c r="M363" s="571" t="s">
        <v>274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2"/>
      <c r="AB363" s="573"/>
    </row>
    <row r="364" spans="1:28" s="539" customFormat="1" ht="15.75" customHeight="1">
      <c r="A364" s="567" t="str">
        <f>IF(B364&lt;&gt;"",IF(AND(B364&gt;=_TM1,B364&lt;=_TM2,OR(TH!L364="1111",TH!M364="1111")),TH!D364,""),"")</f>
        <v/>
      </c>
      <c r="B364" s="568">
        <f t="shared" si="26"/>
        <v>2</v>
      </c>
      <c r="C364" s="349">
        <f t="shared" si="27"/>
        <v>42782</v>
      </c>
      <c r="D364" s="574"/>
      <c r="E364" s="349">
        <v>42782</v>
      </c>
      <c r="F364" s="279" t="s">
        <v>611</v>
      </c>
      <c r="G364" s="348" t="s">
        <v>584</v>
      </c>
      <c r="H364" s="507" t="s">
        <v>299</v>
      </c>
      <c r="I364" s="340">
        <v>400</v>
      </c>
      <c r="J364" s="340">
        <v>18200</v>
      </c>
      <c r="K364" s="569">
        <f>ROUND(I364*J364,0)</f>
        <v>7280000</v>
      </c>
      <c r="L364" s="571" t="s">
        <v>238</v>
      </c>
      <c r="M364" s="571" t="s">
        <v>162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2"/>
    </row>
    <row r="365" spans="1:28" s="539" customFormat="1" ht="15.75" customHeight="1">
      <c r="A365" s="567" t="str">
        <f>IF(B365&lt;&gt;"",IF(AND(B365&gt;=_TM1,B365&lt;=_TM2,OR(TH!L365="1111",TH!M365="1111")),TH!D365,""),"")</f>
        <v/>
      </c>
      <c r="B365" s="568">
        <f t="shared" si="26"/>
        <v>2</v>
      </c>
      <c r="C365" s="349">
        <f t="shared" si="27"/>
        <v>42782</v>
      </c>
      <c r="D365" s="574"/>
      <c r="E365" s="349">
        <v>42782</v>
      </c>
      <c r="F365" s="279" t="s">
        <v>545</v>
      </c>
      <c r="G365" s="348" t="s">
        <v>584</v>
      </c>
      <c r="H365" s="507" t="s">
        <v>299</v>
      </c>
      <c r="I365" s="340"/>
      <c r="J365" s="340"/>
      <c r="K365" s="569">
        <v>728000</v>
      </c>
      <c r="L365" s="571" t="s">
        <v>238</v>
      </c>
      <c r="M365" s="571" t="s">
        <v>274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2"/>
      <c r="AB365" s="573"/>
    </row>
    <row r="366" spans="1:28" s="539" customFormat="1" ht="15.75" customHeight="1">
      <c r="A366" s="567" t="str">
        <f>IF(B366&lt;&gt;"",IF(AND(B366&gt;=_TM1,B366&lt;=_TM2,OR(TH!L366="1111",TH!M366="1111")),TH!D366,""),"")</f>
        <v/>
      </c>
      <c r="B366" s="568">
        <f t="shared" si="26"/>
        <v>2</v>
      </c>
      <c r="C366" s="349">
        <f t="shared" si="27"/>
        <v>42782</v>
      </c>
      <c r="D366" s="574"/>
      <c r="E366" s="349">
        <v>42782</v>
      </c>
      <c r="F366" s="279" t="s">
        <v>551</v>
      </c>
      <c r="G366" s="348" t="s">
        <v>585</v>
      </c>
      <c r="H366" s="507" t="s">
        <v>612</v>
      </c>
      <c r="I366" s="340"/>
      <c r="J366" s="340"/>
      <c r="K366" s="569">
        <v>4725000</v>
      </c>
      <c r="L366" s="571" t="s">
        <v>45</v>
      </c>
      <c r="M366" s="571" t="s">
        <v>295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>x</v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2"/>
      <c r="AB366" s="573"/>
    </row>
    <row r="367" spans="1:28" s="539" customFormat="1" ht="15.75" customHeight="1">
      <c r="A367" s="567" t="str">
        <f>IF(B367&lt;&gt;"",IF(AND(B367&gt;=_TM1,B367&lt;=_TM2,OR(TH!L367="1111",TH!M367="1111")),TH!D367,""),"")</f>
        <v/>
      </c>
      <c r="B367" s="568">
        <f t="shared" si="26"/>
        <v>2</v>
      </c>
      <c r="C367" s="349">
        <f t="shared" si="27"/>
        <v>42782</v>
      </c>
      <c r="D367" s="574"/>
      <c r="E367" s="349">
        <v>42782</v>
      </c>
      <c r="F367" s="279" t="s">
        <v>552</v>
      </c>
      <c r="G367" s="348" t="s">
        <v>585</v>
      </c>
      <c r="H367" s="507" t="s">
        <v>612</v>
      </c>
      <c r="I367" s="340"/>
      <c r="J367" s="340"/>
      <c r="K367" s="569">
        <v>472500</v>
      </c>
      <c r="L367" s="571" t="s">
        <v>45</v>
      </c>
      <c r="M367" s="571" t="s">
        <v>274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2"/>
      <c r="AB367" s="573"/>
    </row>
    <row r="368" spans="1:28" s="539" customFormat="1" ht="15.75" customHeight="1">
      <c r="A368" s="567" t="str">
        <f>IF(B368&lt;&gt;"",IF(AND(B368&gt;=_TM1,B368&lt;=_TM2,OR(TH!L368="1111",TH!M368="1111")),TH!D368,""),"")</f>
        <v/>
      </c>
      <c r="B368" s="568">
        <f t="shared" si="26"/>
        <v>2</v>
      </c>
      <c r="C368" s="349">
        <f t="shared" si="27"/>
        <v>42783</v>
      </c>
      <c r="D368" s="574"/>
      <c r="E368" s="349">
        <v>42783</v>
      </c>
      <c r="F368" s="279" t="s">
        <v>556</v>
      </c>
      <c r="G368" s="348" t="s">
        <v>586</v>
      </c>
      <c r="H368" s="507" t="s">
        <v>412</v>
      </c>
      <c r="I368" s="340">
        <v>1900</v>
      </c>
      <c r="J368" s="340">
        <v>8500</v>
      </c>
      <c r="K368" s="569">
        <f>ROUND(I368*J368,0)</f>
        <v>16150000</v>
      </c>
      <c r="L368" s="571" t="s">
        <v>238</v>
      </c>
      <c r="M368" s="571" t="s">
        <v>162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2"/>
    </row>
    <row r="369" spans="1:28" s="539" customFormat="1" ht="15.75" customHeight="1">
      <c r="A369" s="567" t="str">
        <f>IF(B369&lt;&gt;"",IF(AND(B369&gt;=_TM1,B369&lt;=_TM2,OR(TH!L369="1111",TH!M369="1111")),TH!D369,""),"")</f>
        <v/>
      </c>
      <c r="B369" s="568">
        <f t="shared" ref="B369:B434" si="30">IF(C369&lt;&gt;"",MONTH(C369),"")</f>
        <v>2</v>
      </c>
      <c r="C369" s="349">
        <f t="shared" ref="C369:C434" si="31">E369</f>
        <v>42783</v>
      </c>
      <c r="D369" s="574"/>
      <c r="E369" s="349">
        <v>42783</v>
      </c>
      <c r="F369" s="279" t="s">
        <v>554</v>
      </c>
      <c r="G369" s="348" t="s">
        <v>586</v>
      </c>
      <c r="H369" s="507" t="s">
        <v>412</v>
      </c>
      <c r="I369" s="340"/>
      <c r="J369" s="340"/>
      <c r="K369" s="569">
        <v>1615000</v>
      </c>
      <c r="L369" s="571" t="s">
        <v>238</v>
      </c>
      <c r="M369" s="571" t="s">
        <v>274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2"/>
      <c r="AB369" s="573"/>
    </row>
    <row r="370" spans="1:28" s="539" customFormat="1" ht="15.75" customHeight="1">
      <c r="A370" s="567" t="str">
        <f>IF(B370&lt;&gt;"",IF(AND(B370&gt;=_TM1,B370&lt;=_TM2,OR(TH!L370="1111",TH!M370="1111")),TH!D370,""),"")</f>
        <v/>
      </c>
      <c r="B370" s="568">
        <f t="shared" si="30"/>
        <v>2</v>
      </c>
      <c r="C370" s="349">
        <f t="shared" si="31"/>
        <v>42786</v>
      </c>
      <c r="D370" s="574"/>
      <c r="E370" s="349">
        <v>42786</v>
      </c>
      <c r="F370" s="279" t="s">
        <v>389</v>
      </c>
      <c r="G370" s="348" t="s">
        <v>587</v>
      </c>
      <c r="H370" s="507" t="s">
        <v>490</v>
      </c>
      <c r="I370" s="340">
        <v>400</v>
      </c>
      <c r="J370" s="340">
        <v>18580</v>
      </c>
      <c r="K370" s="569">
        <f>ROUND(I370*J370,0)</f>
        <v>7432000</v>
      </c>
      <c r="L370" s="571" t="s">
        <v>238</v>
      </c>
      <c r="M370" s="571" t="s">
        <v>162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2"/>
    </row>
    <row r="371" spans="1:28" s="539" customFormat="1" ht="15.75" customHeight="1">
      <c r="A371" s="567" t="str">
        <f>IF(B371&lt;&gt;"",IF(AND(B371&gt;=_TM1,B371&lt;=_TM2,OR(TH!L371="1111",TH!M371="1111")),TH!D371,""),"")</f>
        <v/>
      </c>
      <c r="B371" s="568">
        <f t="shared" si="30"/>
        <v>2</v>
      </c>
      <c r="C371" s="349">
        <f t="shared" si="31"/>
        <v>42786</v>
      </c>
      <c r="D371" s="574"/>
      <c r="E371" s="349">
        <v>42786</v>
      </c>
      <c r="F371" s="279" t="s">
        <v>402</v>
      </c>
      <c r="G371" s="348" t="s">
        <v>587</v>
      </c>
      <c r="H371" s="507" t="s">
        <v>490</v>
      </c>
      <c r="I371" s="340">
        <v>183</v>
      </c>
      <c r="J371" s="340">
        <v>32390</v>
      </c>
      <c r="K371" s="569">
        <f>ROUND(I371*J371,0)</f>
        <v>5927370</v>
      </c>
      <c r="L371" s="571" t="s">
        <v>238</v>
      </c>
      <c r="M371" s="571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2"/>
    </row>
    <row r="372" spans="1:28" s="539" customFormat="1" ht="15.75" customHeight="1">
      <c r="A372" s="567" t="str">
        <f>IF(B372&lt;&gt;"",IF(AND(B372&gt;=_TM1,B372&lt;=_TM2,OR(TH!L372="1111",TH!M372="1111")),TH!D372,""),"")</f>
        <v/>
      </c>
      <c r="B372" s="568">
        <f t="shared" si="30"/>
        <v>2</v>
      </c>
      <c r="C372" s="349">
        <f t="shared" si="31"/>
        <v>42786</v>
      </c>
      <c r="D372" s="574"/>
      <c r="E372" s="349">
        <v>42786</v>
      </c>
      <c r="F372" s="279" t="s">
        <v>404</v>
      </c>
      <c r="G372" s="348" t="s">
        <v>587</v>
      </c>
      <c r="H372" s="507" t="s">
        <v>490</v>
      </c>
      <c r="I372" s="340">
        <v>123</v>
      </c>
      <c r="J372" s="340">
        <v>25649</v>
      </c>
      <c r="K372" s="569">
        <f>ROUND(I372*J372,0)</f>
        <v>3154827</v>
      </c>
      <c r="L372" s="571" t="s">
        <v>238</v>
      </c>
      <c r="M372" s="571" t="s">
        <v>162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2"/>
    </row>
    <row r="373" spans="1:28" s="539" customFormat="1" ht="15.75" customHeight="1">
      <c r="A373" s="567" t="str">
        <f>IF(B373&lt;&gt;"",IF(AND(B373&gt;=_TM1,B373&lt;=_TM2,OR(TH!L373="1111",TH!M373="1111")),TH!D373,""),"")</f>
        <v/>
      </c>
      <c r="B373" s="568">
        <f t="shared" si="30"/>
        <v>2</v>
      </c>
      <c r="C373" s="349">
        <f t="shared" si="31"/>
        <v>42786</v>
      </c>
      <c r="D373" s="574"/>
      <c r="E373" s="349">
        <v>42786</v>
      </c>
      <c r="F373" s="279" t="s">
        <v>554</v>
      </c>
      <c r="G373" s="348" t="s">
        <v>587</v>
      </c>
      <c r="H373" s="507" t="s">
        <v>490</v>
      </c>
      <c r="I373" s="340"/>
      <c r="J373" s="340"/>
      <c r="K373" s="569">
        <v>1651420</v>
      </c>
      <c r="L373" s="571" t="s">
        <v>238</v>
      </c>
      <c r="M373" s="571" t="s">
        <v>274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2"/>
      <c r="AB373" s="573"/>
    </row>
    <row r="374" spans="1:28" s="539" customFormat="1" ht="15.75" customHeight="1">
      <c r="A374" s="567" t="str">
        <f>IF(B374&lt;&gt;"",IF(AND(B374&gt;=_TM1,B374&lt;=_TM2,OR(TH!L374="1111",TH!M374="1111")),TH!D374,""),"")</f>
        <v/>
      </c>
      <c r="B374" s="568">
        <f t="shared" si="30"/>
        <v>2</v>
      </c>
      <c r="C374" s="349">
        <f t="shared" si="31"/>
        <v>42788</v>
      </c>
      <c r="D374" s="574"/>
      <c r="E374" s="349">
        <v>42788</v>
      </c>
      <c r="F374" s="279" t="s">
        <v>613</v>
      </c>
      <c r="G374" s="348" t="s">
        <v>588</v>
      </c>
      <c r="H374" s="506" t="s">
        <v>332</v>
      </c>
      <c r="I374" s="340">
        <v>500</v>
      </c>
      <c r="J374" s="340">
        <v>17500</v>
      </c>
      <c r="K374" s="569">
        <f>ROUND(I374*J374,0)</f>
        <v>8750000</v>
      </c>
      <c r="L374" s="571" t="s">
        <v>238</v>
      </c>
      <c r="M374" s="571" t="s">
        <v>162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2"/>
    </row>
    <row r="375" spans="1:28" s="539" customFormat="1" ht="15.75" customHeight="1">
      <c r="A375" s="567" t="str">
        <f>IF(B375&lt;&gt;"",IF(AND(B375&gt;=_TM1,B375&lt;=_TM2,OR(TH!L375="1111",TH!M375="1111")),TH!D375,""),"")</f>
        <v/>
      </c>
      <c r="B375" s="568">
        <f t="shared" si="30"/>
        <v>2</v>
      </c>
      <c r="C375" s="349">
        <f t="shared" si="31"/>
        <v>42788</v>
      </c>
      <c r="D375" s="574"/>
      <c r="E375" s="349">
        <v>42788</v>
      </c>
      <c r="F375" s="279" t="s">
        <v>554</v>
      </c>
      <c r="G375" s="348" t="s">
        <v>588</v>
      </c>
      <c r="H375" s="506" t="s">
        <v>332</v>
      </c>
      <c r="I375" s="340"/>
      <c r="J375" s="340"/>
      <c r="K375" s="569">
        <v>875000</v>
      </c>
      <c r="L375" s="571" t="s">
        <v>238</v>
      </c>
      <c r="M375" s="571" t="s">
        <v>274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2"/>
      <c r="AB375" s="573"/>
    </row>
    <row r="376" spans="1:28" s="539" customFormat="1" ht="15.75" customHeight="1">
      <c r="A376" s="567" t="str">
        <f>IF(B376&lt;&gt;"",IF(AND(B376&gt;=_TM1,B376&lt;=_TM2,OR(TH!L376="1111",TH!M376="1111")),TH!D376,""),"")</f>
        <v/>
      </c>
      <c r="B376" s="568">
        <f t="shared" si="30"/>
        <v>2</v>
      </c>
      <c r="C376" s="349">
        <f t="shared" si="31"/>
        <v>42788</v>
      </c>
      <c r="D376" s="574"/>
      <c r="E376" s="349">
        <v>42788</v>
      </c>
      <c r="F376" s="279" t="s">
        <v>614</v>
      </c>
      <c r="G376" s="348" t="s">
        <v>589</v>
      </c>
      <c r="H376" s="507" t="s">
        <v>615</v>
      </c>
      <c r="I376" s="340">
        <v>500</v>
      </c>
      <c r="J376" s="340">
        <v>16000</v>
      </c>
      <c r="K376" s="569">
        <f>ROUND(I376*J376,0)</f>
        <v>8000000</v>
      </c>
      <c r="L376" s="571" t="s">
        <v>238</v>
      </c>
      <c r="M376" s="571" t="s">
        <v>162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2"/>
    </row>
    <row r="377" spans="1:28" s="539" customFormat="1" ht="15.75" customHeight="1">
      <c r="A377" s="567" t="str">
        <f>IF(B377&lt;&gt;"",IF(AND(B377&gt;=_TM1,B377&lt;=_TM2,OR(TH!L377="1111",TH!M377="1111")),TH!D377,""),"")</f>
        <v/>
      </c>
      <c r="B377" s="568">
        <f t="shared" si="30"/>
        <v>2</v>
      </c>
      <c r="C377" s="349">
        <f t="shared" si="31"/>
        <v>42788</v>
      </c>
      <c r="D377" s="574"/>
      <c r="E377" s="349">
        <v>42788</v>
      </c>
      <c r="F377" s="279" t="s">
        <v>554</v>
      </c>
      <c r="G377" s="348" t="s">
        <v>589</v>
      </c>
      <c r="H377" s="507" t="s">
        <v>615</v>
      </c>
      <c r="I377" s="340"/>
      <c r="J377" s="340"/>
      <c r="K377" s="569">
        <v>800000</v>
      </c>
      <c r="L377" s="571" t="s">
        <v>238</v>
      </c>
      <c r="M377" s="571" t="s">
        <v>274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2"/>
      <c r="AB377" s="573"/>
    </row>
    <row r="378" spans="1:28" s="539" customFormat="1" ht="15.75" customHeight="1">
      <c r="A378" s="567" t="str">
        <f>IF(B378&lt;&gt;"",IF(AND(B378&gt;=_TM1,B378&lt;=_TM2,OR(TH!L378="1111",TH!M378="1111")),TH!D378,""),"")</f>
        <v/>
      </c>
      <c r="B378" s="568">
        <f t="shared" si="30"/>
        <v>2</v>
      </c>
      <c r="C378" s="349">
        <f t="shared" si="31"/>
        <v>42789</v>
      </c>
      <c r="D378" s="574"/>
      <c r="E378" s="349">
        <v>42789</v>
      </c>
      <c r="F378" s="279" t="s">
        <v>556</v>
      </c>
      <c r="G378" s="348" t="s">
        <v>590</v>
      </c>
      <c r="H378" s="507" t="s">
        <v>412</v>
      </c>
      <c r="I378" s="340">
        <v>1800</v>
      </c>
      <c r="J378" s="340">
        <v>8500</v>
      </c>
      <c r="K378" s="569">
        <f>ROUND(I378*J378,0)</f>
        <v>15300000</v>
      </c>
      <c r="L378" s="571" t="s">
        <v>238</v>
      </c>
      <c r="M378" s="571" t="s">
        <v>162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2"/>
    </row>
    <row r="379" spans="1:28" s="539" customFormat="1" ht="15.75" customHeight="1">
      <c r="A379" s="567" t="str">
        <f>IF(B379&lt;&gt;"",IF(AND(B379&gt;=_TM1,B379&lt;=_TM2,OR(TH!L379="1111",TH!M379="1111")),TH!D379,""),"")</f>
        <v/>
      </c>
      <c r="B379" s="568">
        <f t="shared" si="30"/>
        <v>2</v>
      </c>
      <c r="C379" s="349">
        <f t="shared" si="31"/>
        <v>42789</v>
      </c>
      <c r="D379" s="574"/>
      <c r="E379" s="349">
        <v>42789</v>
      </c>
      <c r="F379" s="279" t="s">
        <v>554</v>
      </c>
      <c r="G379" s="348" t="s">
        <v>590</v>
      </c>
      <c r="H379" s="507" t="s">
        <v>412</v>
      </c>
      <c r="I379" s="340"/>
      <c r="J379" s="340"/>
      <c r="K379" s="569">
        <v>1530000</v>
      </c>
      <c r="L379" s="571" t="s">
        <v>238</v>
      </c>
      <c r="M379" s="571" t="s">
        <v>274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2"/>
      <c r="AB379" s="573"/>
    </row>
    <row r="380" spans="1:28" s="539" customFormat="1" ht="15.75" customHeight="1">
      <c r="A380" s="567" t="str">
        <f>IF(B380&lt;&gt;"",IF(AND(B380&gt;=_TM1,B380&lt;=_TM2,OR(TH!L380="1111",TH!M380="1111")),TH!D380,""),"")</f>
        <v/>
      </c>
      <c r="B380" s="568">
        <f t="shared" si="30"/>
        <v>2</v>
      </c>
      <c r="C380" s="349">
        <f t="shared" si="31"/>
        <v>42789</v>
      </c>
      <c r="D380" s="574"/>
      <c r="E380" s="349">
        <v>42789</v>
      </c>
      <c r="F380" s="279" t="s">
        <v>294</v>
      </c>
      <c r="G380" s="348" t="s">
        <v>591</v>
      </c>
      <c r="H380" s="507" t="s">
        <v>420</v>
      </c>
      <c r="I380" s="340">
        <v>1063</v>
      </c>
      <c r="J380" s="340">
        <v>10500</v>
      </c>
      <c r="K380" s="569">
        <f>ROUND(I380*J380,0)</f>
        <v>11161500</v>
      </c>
      <c r="L380" s="571" t="s">
        <v>238</v>
      </c>
      <c r="M380" s="571" t="s">
        <v>162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2"/>
    </row>
    <row r="381" spans="1:28" s="539" customFormat="1" ht="15.75" customHeight="1">
      <c r="A381" s="567" t="str">
        <f>IF(B381&lt;&gt;"",IF(AND(B381&gt;=_TM1,B381&lt;=_TM2,OR(TH!L381="1111",TH!M381="1111")),TH!D381,""),"")</f>
        <v/>
      </c>
      <c r="B381" s="568">
        <f t="shared" si="30"/>
        <v>2</v>
      </c>
      <c r="C381" s="349">
        <f t="shared" si="31"/>
        <v>42789</v>
      </c>
      <c r="D381" s="574"/>
      <c r="E381" s="349">
        <v>42789</v>
      </c>
      <c r="F381" s="279" t="s">
        <v>554</v>
      </c>
      <c r="G381" s="348" t="s">
        <v>591</v>
      </c>
      <c r="H381" s="507" t="s">
        <v>420</v>
      </c>
      <c r="I381" s="340"/>
      <c r="J381" s="340"/>
      <c r="K381" s="569">
        <v>1116150</v>
      </c>
      <c r="L381" s="571" t="s">
        <v>238</v>
      </c>
      <c r="M381" s="571" t="s">
        <v>274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2"/>
      <c r="AB381" s="573"/>
    </row>
    <row r="382" spans="1:28" s="539" customFormat="1" ht="15.75" customHeight="1">
      <c r="A382" s="567" t="str">
        <f>IF(B382&lt;&gt;"",IF(AND(B382&gt;=_TM1,B382&lt;=_TM2,OR(TH!L382="1111",TH!M382="1111")),TH!D382,""),"")</f>
        <v/>
      </c>
      <c r="B382" s="568">
        <f t="shared" si="30"/>
        <v>2</v>
      </c>
      <c r="C382" s="349">
        <f t="shared" si="31"/>
        <v>42790</v>
      </c>
      <c r="D382" s="574"/>
      <c r="E382" s="349">
        <v>42790</v>
      </c>
      <c r="F382" s="279" t="s">
        <v>551</v>
      </c>
      <c r="G382" s="348" t="s">
        <v>592</v>
      </c>
      <c r="H382" s="507" t="s">
        <v>564</v>
      </c>
      <c r="I382" s="340"/>
      <c r="J382" s="340"/>
      <c r="K382" s="569">
        <v>5500000</v>
      </c>
      <c r="L382" s="571" t="s">
        <v>45</v>
      </c>
      <c r="M382" s="571" t="s">
        <v>295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>x</v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2"/>
      <c r="AB382" s="573"/>
    </row>
    <row r="383" spans="1:28" s="539" customFormat="1" ht="15.75" customHeight="1">
      <c r="A383" s="567" t="str">
        <f>IF(B383&lt;&gt;"",IF(AND(B383&gt;=_TM1,B383&lt;=_TM2,OR(TH!L383="1111",TH!M383="1111")),TH!D383,""),"")</f>
        <v/>
      </c>
      <c r="B383" s="568">
        <f t="shared" si="30"/>
        <v>2</v>
      </c>
      <c r="C383" s="349">
        <f t="shared" si="31"/>
        <v>42790</v>
      </c>
      <c r="D383" s="574"/>
      <c r="E383" s="349">
        <v>42790</v>
      </c>
      <c r="F383" s="279" t="s">
        <v>552</v>
      </c>
      <c r="G383" s="348" t="s">
        <v>592</v>
      </c>
      <c r="H383" s="507" t="s">
        <v>564</v>
      </c>
      <c r="I383" s="340"/>
      <c r="J383" s="340"/>
      <c r="K383" s="569">
        <v>550000</v>
      </c>
      <c r="L383" s="571" t="s">
        <v>45</v>
      </c>
      <c r="M383" s="571" t="s">
        <v>274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>x</v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2"/>
      <c r="AB383" s="573"/>
    </row>
    <row r="384" spans="1:28" s="539" customFormat="1" ht="15.75" customHeight="1">
      <c r="A384" s="567" t="str">
        <f>IF(B384&lt;&gt;"",IF(AND(B384&gt;=_TM1,B384&lt;=_TM2,OR(TH!L384="1111",TH!M384="1111")),TH!D384,""),"")</f>
        <v/>
      </c>
      <c r="B384" s="568">
        <f t="shared" si="30"/>
        <v>2</v>
      </c>
      <c r="C384" s="349">
        <f t="shared" si="31"/>
        <v>42790</v>
      </c>
      <c r="D384" s="574"/>
      <c r="E384" s="349">
        <v>42790</v>
      </c>
      <c r="F384" s="279" t="s">
        <v>557</v>
      </c>
      <c r="G384" s="348" t="s">
        <v>593</v>
      </c>
      <c r="H384" s="507" t="s">
        <v>305</v>
      </c>
      <c r="I384" s="340">
        <v>1850</v>
      </c>
      <c r="J384" s="340">
        <v>35000</v>
      </c>
      <c r="K384" s="569">
        <f>ROUND(I384*J384,0)</f>
        <v>64750000</v>
      </c>
      <c r="L384" s="571" t="s">
        <v>238</v>
      </c>
      <c r="M384" s="571" t="s">
        <v>162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2"/>
    </row>
    <row r="385" spans="1:28" s="539" customFormat="1" ht="15.75" customHeight="1">
      <c r="A385" s="567" t="str">
        <f>IF(B385&lt;&gt;"",IF(AND(B385&gt;=_TM1,B385&lt;=_TM2,OR(TH!L385="1111",TH!M385="1111")),TH!D385,""),"")</f>
        <v/>
      </c>
      <c r="B385" s="568">
        <f t="shared" si="30"/>
        <v>2</v>
      </c>
      <c r="C385" s="349">
        <f t="shared" si="31"/>
        <v>42790</v>
      </c>
      <c r="D385" s="574"/>
      <c r="E385" s="349">
        <v>42790</v>
      </c>
      <c r="F385" s="279" t="s">
        <v>558</v>
      </c>
      <c r="G385" s="348" t="s">
        <v>593</v>
      </c>
      <c r="H385" s="507" t="s">
        <v>305</v>
      </c>
      <c r="I385" s="340">
        <v>518</v>
      </c>
      <c r="J385" s="340">
        <v>32500</v>
      </c>
      <c r="K385" s="569">
        <f>ROUND(I385*J385,0)</f>
        <v>16835000</v>
      </c>
      <c r="L385" s="571" t="s">
        <v>238</v>
      </c>
      <c r="M385" s="571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2"/>
    </row>
    <row r="386" spans="1:28" s="539" customFormat="1" ht="15.75" customHeight="1">
      <c r="A386" s="567" t="str">
        <f>IF(B386&lt;&gt;"",IF(AND(B386&gt;=_TM1,B386&lt;=_TM2,OR(TH!L386="1111",TH!M386="1111")),TH!D386,""),"")</f>
        <v/>
      </c>
      <c r="B386" s="568">
        <f t="shared" si="30"/>
        <v>2</v>
      </c>
      <c r="C386" s="349">
        <f t="shared" si="31"/>
        <v>42790</v>
      </c>
      <c r="D386" s="574"/>
      <c r="E386" s="349">
        <v>42790</v>
      </c>
      <c r="F386" s="279" t="s">
        <v>294</v>
      </c>
      <c r="G386" s="348" t="s">
        <v>593</v>
      </c>
      <c r="H386" s="507" t="s">
        <v>305</v>
      </c>
      <c r="I386" s="340">
        <v>3111</v>
      </c>
      <c r="J386" s="340">
        <v>18500</v>
      </c>
      <c r="K386" s="569">
        <f>ROUND(I386*J386,0)</f>
        <v>57553500</v>
      </c>
      <c r="L386" s="571" t="s">
        <v>238</v>
      </c>
      <c r="M386" s="571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2"/>
    </row>
    <row r="387" spans="1:28" s="539" customFormat="1" ht="15.75" customHeight="1">
      <c r="A387" s="567" t="str">
        <f>IF(B387&lt;&gt;"",IF(AND(B387&gt;=_TM1,B387&lt;=_TM2,OR(TH!L387="1111",TH!M387="1111")),TH!D387,""),"")</f>
        <v/>
      </c>
      <c r="B387" s="568">
        <f t="shared" si="30"/>
        <v>2</v>
      </c>
      <c r="C387" s="349">
        <f t="shared" si="31"/>
        <v>42790</v>
      </c>
      <c r="D387" s="574"/>
      <c r="E387" s="349">
        <v>42790</v>
      </c>
      <c r="F387" s="279" t="s">
        <v>556</v>
      </c>
      <c r="G387" s="348" t="s">
        <v>593</v>
      </c>
      <c r="H387" s="507" t="s">
        <v>305</v>
      </c>
      <c r="I387" s="340">
        <v>3800</v>
      </c>
      <c r="J387" s="340">
        <v>18500</v>
      </c>
      <c r="K387" s="569">
        <f>ROUND(I387*J387,0)</f>
        <v>70300000</v>
      </c>
      <c r="L387" s="571" t="s">
        <v>238</v>
      </c>
      <c r="M387" s="571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2"/>
    </row>
    <row r="388" spans="1:28" s="539" customFormat="1" ht="15.75" customHeight="1">
      <c r="A388" s="567" t="str">
        <f>IF(B388&lt;&gt;"",IF(AND(B388&gt;=_TM1,B388&lt;=_TM2,OR(TH!L388="1111",TH!M388="1111")),TH!D388,""),"")</f>
        <v/>
      </c>
      <c r="B388" s="568">
        <f t="shared" si="30"/>
        <v>2</v>
      </c>
      <c r="C388" s="349">
        <f t="shared" si="31"/>
        <v>42790</v>
      </c>
      <c r="D388" s="574"/>
      <c r="E388" s="349">
        <v>42790</v>
      </c>
      <c r="F388" s="279" t="s">
        <v>545</v>
      </c>
      <c r="G388" s="348" t="s">
        <v>593</v>
      </c>
      <c r="H388" s="507" t="s">
        <v>305</v>
      </c>
      <c r="I388" s="340"/>
      <c r="J388" s="340"/>
      <c r="K388" s="569">
        <v>20943850</v>
      </c>
      <c r="L388" s="571" t="s">
        <v>238</v>
      </c>
      <c r="M388" s="571" t="s">
        <v>274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2"/>
      <c r="AB388" s="573"/>
    </row>
    <row r="389" spans="1:28" s="539" customFormat="1" ht="15.75" customHeight="1">
      <c r="A389" s="567" t="str">
        <f>IF(B389&lt;&gt;"",IF(AND(B389&gt;=_TM1,B389&lt;=_TM2,OR(TH!L389="1111",TH!M389="1111")),TH!D389,""),"")</f>
        <v/>
      </c>
      <c r="B389" s="568">
        <f t="shared" si="30"/>
        <v>2</v>
      </c>
      <c r="C389" s="349">
        <f t="shared" si="31"/>
        <v>42791</v>
      </c>
      <c r="D389" s="574"/>
      <c r="E389" s="349">
        <v>42791</v>
      </c>
      <c r="F389" s="279" t="s">
        <v>616</v>
      </c>
      <c r="G389" s="348" t="s">
        <v>594</v>
      </c>
      <c r="H389" s="507" t="s">
        <v>299</v>
      </c>
      <c r="I389" s="340">
        <v>100</v>
      </c>
      <c r="J389" s="340">
        <v>29070</v>
      </c>
      <c r="K389" s="569">
        <f>ROUND(I389*J389,0)</f>
        <v>2907000</v>
      </c>
      <c r="L389" s="571" t="s">
        <v>238</v>
      </c>
      <c r="M389" s="571" t="s">
        <v>162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2"/>
    </row>
    <row r="390" spans="1:28" s="539" customFormat="1" ht="15.75" customHeight="1">
      <c r="A390" s="567" t="str">
        <f>IF(B390&lt;&gt;"",IF(AND(B390&gt;=_TM1,B390&lt;=_TM2,OR(TH!L390="1111",TH!M390="1111")),TH!D390,""),"")</f>
        <v/>
      </c>
      <c r="B390" s="568">
        <f t="shared" si="30"/>
        <v>2</v>
      </c>
      <c r="C390" s="349">
        <f t="shared" si="31"/>
        <v>42791</v>
      </c>
      <c r="D390" s="574"/>
      <c r="E390" s="349">
        <v>42791</v>
      </c>
      <c r="F390" s="279" t="s">
        <v>617</v>
      </c>
      <c r="G390" s="348" t="s">
        <v>594</v>
      </c>
      <c r="H390" s="507" t="s">
        <v>299</v>
      </c>
      <c r="I390" s="340">
        <v>18</v>
      </c>
      <c r="J390" s="340">
        <v>21000</v>
      </c>
      <c r="K390" s="569">
        <f>ROUND(I390*J390,0)</f>
        <v>378000</v>
      </c>
      <c r="L390" s="571" t="s">
        <v>238</v>
      </c>
      <c r="M390" s="571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2"/>
    </row>
    <row r="391" spans="1:28" s="539" customFormat="1" ht="15.75" customHeight="1">
      <c r="A391" s="567" t="str">
        <f>IF(B391&lt;&gt;"",IF(AND(B391&gt;=_TM1,B391&lt;=_TM2,OR(TH!L391="1111",TH!M391="1111")),TH!D391,""),"")</f>
        <v/>
      </c>
      <c r="B391" s="568">
        <f t="shared" si="30"/>
        <v>2</v>
      </c>
      <c r="C391" s="349">
        <f t="shared" si="31"/>
        <v>42791</v>
      </c>
      <c r="D391" s="574"/>
      <c r="E391" s="349">
        <v>42791</v>
      </c>
      <c r="F391" s="279" t="s">
        <v>611</v>
      </c>
      <c r="G391" s="348" t="s">
        <v>594</v>
      </c>
      <c r="H391" s="507" t="s">
        <v>299</v>
      </c>
      <c r="I391" s="340">
        <v>620</v>
      </c>
      <c r="J391" s="340">
        <v>18200</v>
      </c>
      <c r="K391" s="569">
        <f>ROUND(I391*J391,0)</f>
        <v>11284000</v>
      </c>
      <c r="L391" s="571" t="s">
        <v>238</v>
      </c>
      <c r="M391" s="571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2"/>
    </row>
    <row r="392" spans="1:28" s="539" customFormat="1" ht="15.75" customHeight="1">
      <c r="A392" s="567" t="str">
        <f>IF(B392&lt;&gt;"",IF(AND(B392&gt;=_TM1,B392&lt;=_TM2,OR(TH!L392="1111",TH!M392="1111")),TH!D392,""),"")</f>
        <v/>
      </c>
      <c r="B392" s="568">
        <f t="shared" si="30"/>
        <v>2</v>
      </c>
      <c r="C392" s="349">
        <f t="shared" si="31"/>
        <v>42791</v>
      </c>
      <c r="D392" s="574"/>
      <c r="E392" s="349">
        <v>42791</v>
      </c>
      <c r="F392" s="279" t="s">
        <v>545</v>
      </c>
      <c r="G392" s="348" t="s">
        <v>594</v>
      </c>
      <c r="H392" s="507" t="s">
        <v>299</v>
      </c>
      <c r="I392" s="340"/>
      <c r="J392" s="340"/>
      <c r="K392" s="569">
        <v>1456900</v>
      </c>
      <c r="L392" s="571" t="s">
        <v>238</v>
      </c>
      <c r="M392" s="571" t="s">
        <v>274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2"/>
      <c r="AB392" s="573"/>
    </row>
    <row r="393" spans="1:28" s="539" customFormat="1" ht="15.75" customHeight="1">
      <c r="A393" s="567" t="str">
        <f>IF(B393&lt;&gt;"",IF(AND(B393&gt;=_TM1,B393&lt;=_TM2,OR(TH!L393="1111",TH!M393="1111")),TH!D393,""),"")</f>
        <v/>
      </c>
      <c r="B393" s="568">
        <f t="shared" si="30"/>
        <v>2</v>
      </c>
      <c r="C393" s="349">
        <f t="shared" si="31"/>
        <v>42791</v>
      </c>
      <c r="D393" s="574"/>
      <c r="E393" s="349">
        <v>42791</v>
      </c>
      <c r="F393" s="279" t="s">
        <v>758</v>
      </c>
      <c r="G393" s="348" t="s">
        <v>595</v>
      </c>
      <c r="H393" s="507" t="s">
        <v>306</v>
      </c>
      <c r="I393" s="340">
        <v>90</v>
      </c>
      <c r="J393" s="340">
        <v>17602</v>
      </c>
      <c r="K393" s="569">
        <f t="shared" ref="K393:K421" si="32">ROUND(I393*J393,0)</f>
        <v>1584180</v>
      </c>
      <c r="L393" s="571" t="s">
        <v>238</v>
      </c>
      <c r="M393" s="571" t="s">
        <v>162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2"/>
    </row>
    <row r="394" spans="1:28" s="539" customFormat="1" ht="15.75" customHeight="1">
      <c r="A394" s="567" t="str">
        <f>IF(B394&lt;&gt;"",IF(AND(B394&gt;=_TM1,B394&lt;=_TM2,OR(TH!L394="1111",TH!M394="1111")),TH!D394,""),"")</f>
        <v/>
      </c>
      <c r="B394" s="568">
        <f t="shared" si="30"/>
        <v>2</v>
      </c>
      <c r="C394" s="349">
        <f t="shared" si="31"/>
        <v>42791</v>
      </c>
      <c r="D394" s="574"/>
      <c r="E394" s="349">
        <v>42791</v>
      </c>
      <c r="F394" s="279" t="s">
        <v>763</v>
      </c>
      <c r="G394" s="348" t="s">
        <v>595</v>
      </c>
      <c r="H394" s="507" t="s">
        <v>306</v>
      </c>
      <c r="I394" s="340">
        <v>24</v>
      </c>
      <c r="J394" s="340">
        <v>41174</v>
      </c>
      <c r="K394" s="569">
        <f t="shared" si="32"/>
        <v>988176</v>
      </c>
      <c r="L394" s="571" t="s">
        <v>238</v>
      </c>
      <c r="M394" s="571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2"/>
    </row>
    <row r="395" spans="1:28" s="539" customFormat="1" ht="15.75" customHeight="1">
      <c r="A395" s="567" t="str">
        <f>IF(B395&lt;&gt;"",IF(AND(B395&gt;=_TM1,B395&lt;=_TM2,OR(TH!L395="1111",TH!M395="1111")),TH!D395,""),"")</f>
        <v/>
      </c>
      <c r="B395" s="568">
        <f t="shared" si="30"/>
        <v>2</v>
      </c>
      <c r="C395" s="349">
        <f t="shared" si="31"/>
        <v>42791</v>
      </c>
      <c r="D395" s="574"/>
      <c r="E395" s="349">
        <v>42791</v>
      </c>
      <c r="F395" s="279" t="s">
        <v>766</v>
      </c>
      <c r="G395" s="348" t="s">
        <v>595</v>
      </c>
      <c r="H395" s="507" t="s">
        <v>306</v>
      </c>
      <c r="I395" s="340">
        <v>24</v>
      </c>
      <c r="J395" s="340">
        <v>49256</v>
      </c>
      <c r="K395" s="569">
        <f t="shared" si="32"/>
        <v>1182144</v>
      </c>
      <c r="L395" s="571" t="s">
        <v>238</v>
      </c>
      <c r="M395" s="571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2"/>
    </row>
    <row r="396" spans="1:28" s="539" customFormat="1" ht="15.75" customHeight="1">
      <c r="A396" s="567" t="str">
        <f>IF(B396&lt;&gt;"",IF(AND(B396&gt;=_TM1,B396&lt;=_TM2,OR(TH!L396="1111",TH!M396="1111")),TH!D396,""),"")</f>
        <v/>
      </c>
      <c r="B396" s="568">
        <f t="shared" si="30"/>
        <v>2</v>
      </c>
      <c r="C396" s="349">
        <f t="shared" si="31"/>
        <v>42791</v>
      </c>
      <c r="D396" s="574"/>
      <c r="E396" s="349">
        <v>42791</v>
      </c>
      <c r="F396" s="279" t="s">
        <v>778</v>
      </c>
      <c r="G396" s="348" t="s">
        <v>595</v>
      </c>
      <c r="H396" s="507" t="s">
        <v>306</v>
      </c>
      <c r="I396" s="340">
        <v>48</v>
      </c>
      <c r="J396" s="340">
        <v>8397</v>
      </c>
      <c r="K396" s="569">
        <f t="shared" si="32"/>
        <v>403056</v>
      </c>
      <c r="L396" s="571" t="s">
        <v>238</v>
      </c>
      <c r="M396" s="571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2"/>
    </row>
    <row r="397" spans="1:28" s="539" customFormat="1" ht="15.75" customHeight="1">
      <c r="A397" s="567" t="str">
        <f>IF(B397&lt;&gt;"",IF(AND(B397&gt;=_TM1,B397&lt;=_TM2,OR(TH!L397="1111",TH!M397="1111")),TH!D397,""),"")</f>
        <v/>
      </c>
      <c r="B397" s="568">
        <f t="shared" si="30"/>
        <v>2</v>
      </c>
      <c r="C397" s="349">
        <f t="shared" si="31"/>
        <v>42791</v>
      </c>
      <c r="D397" s="574"/>
      <c r="E397" s="349">
        <v>42791</v>
      </c>
      <c r="F397" s="279" t="s">
        <v>803</v>
      </c>
      <c r="G397" s="348" t="s">
        <v>595</v>
      </c>
      <c r="H397" s="507" t="s">
        <v>306</v>
      </c>
      <c r="I397" s="340">
        <v>144</v>
      </c>
      <c r="J397" s="340">
        <v>6515</v>
      </c>
      <c r="K397" s="569">
        <f t="shared" si="32"/>
        <v>938160</v>
      </c>
      <c r="L397" s="571" t="s">
        <v>238</v>
      </c>
      <c r="M397" s="571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2"/>
    </row>
    <row r="398" spans="1:28" s="539" customFormat="1" ht="15.75" customHeight="1">
      <c r="A398" s="567" t="str">
        <f>IF(B398&lt;&gt;"",IF(AND(B398&gt;=_TM1,B398&lt;=_TM2,OR(TH!L398="1111",TH!M398="1111")),TH!D398,""),"")</f>
        <v/>
      </c>
      <c r="B398" s="568">
        <f t="shared" si="30"/>
        <v>2</v>
      </c>
      <c r="C398" s="349">
        <f t="shared" si="31"/>
        <v>42791</v>
      </c>
      <c r="D398" s="574"/>
      <c r="E398" s="349">
        <v>42791</v>
      </c>
      <c r="F398" s="279" t="s">
        <v>724</v>
      </c>
      <c r="G398" s="348" t="s">
        <v>595</v>
      </c>
      <c r="H398" s="507" t="s">
        <v>306</v>
      </c>
      <c r="I398" s="340">
        <v>108</v>
      </c>
      <c r="J398" s="340">
        <v>9464</v>
      </c>
      <c r="K398" s="569">
        <f t="shared" si="32"/>
        <v>1022112</v>
      </c>
      <c r="L398" s="571" t="s">
        <v>238</v>
      </c>
      <c r="M398" s="571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2"/>
    </row>
    <row r="399" spans="1:28" s="539" customFormat="1" ht="15.75" customHeight="1">
      <c r="A399" s="567" t="str">
        <f>IF(B399&lt;&gt;"",IF(AND(B399&gt;=_TM1,B399&lt;=_TM2,OR(TH!L399="1111",TH!M399="1111")),TH!D399,""),"")</f>
        <v/>
      </c>
      <c r="B399" s="568">
        <f t="shared" si="30"/>
        <v>2</v>
      </c>
      <c r="C399" s="349">
        <f t="shared" si="31"/>
        <v>42791</v>
      </c>
      <c r="D399" s="574"/>
      <c r="E399" s="349">
        <v>42791</v>
      </c>
      <c r="F399" s="279" t="s">
        <v>804</v>
      </c>
      <c r="G399" s="348" t="s">
        <v>595</v>
      </c>
      <c r="H399" s="507" t="s">
        <v>306</v>
      </c>
      <c r="I399" s="340">
        <v>8</v>
      </c>
      <c r="J399" s="340">
        <v>76986</v>
      </c>
      <c r="K399" s="569">
        <f t="shared" si="32"/>
        <v>615888</v>
      </c>
      <c r="L399" s="571" t="s">
        <v>238</v>
      </c>
      <c r="M399" s="571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2"/>
    </row>
    <row r="400" spans="1:28" s="539" customFormat="1" ht="15.75" customHeight="1">
      <c r="A400" s="567" t="str">
        <f>IF(B400&lt;&gt;"",IF(AND(B400&gt;=_TM1,B400&lt;=_TM2,OR(TH!L400="1111",TH!M400="1111")),TH!D400,""),"")</f>
        <v/>
      </c>
      <c r="B400" s="568">
        <f t="shared" si="30"/>
        <v>2</v>
      </c>
      <c r="C400" s="349">
        <f t="shared" si="31"/>
        <v>42791</v>
      </c>
      <c r="D400" s="574"/>
      <c r="E400" s="349">
        <v>42791</v>
      </c>
      <c r="F400" s="279" t="s">
        <v>768</v>
      </c>
      <c r="G400" s="348" t="s">
        <v>595</v>
      </c>
      <c r="H400" s="507" t="s">
        <v>306</v>
      </c>
      <c r="I400" s="340">
        <v>24</v>
      </c>
      <c r="J400" s="340">
        <v>49208</v>
      </c>
      <c r="K400" s="569">
        <f t="shared" si="32"/>
        <v>1180992</v>
      </c>
      <c r="L400" s="571" t="s">
        <v>238</v>
      </c>
      <c r="M400" s="571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2"/>
    </row>
    <row r="401" spans="1:27" s="539" customFormat="1" ht="15.75" customHeight="1">
      <c r="A401" s="567" t="str">
        <f>IF(B401&lt;&gt;"",IF(AND(B401&gt;=_TM1,B401&lt;=_TM2,OR(TH!L401="1111",TH!M401="1111")),TH!D401,""),"")</f>
        <v/>
      </c>
      <c r="B401" s="568">
        <f t="shared" si="30"/>
        <v>2</v>
      </c>
      <c r="C401" s="349">
        <f t="shared" si="31"/>
        <v>42791</v>
      </c>
      <c r="D401" s="574"/>
      <c r="E401" s="349">
        <v>42791</v>
      </c>
      <c r="F401" s="279" t="s">
        <v>805</v>
      </c>
      <c r="G401" s="348" t="s">
        <v>595</v>
      </c>
      <c r="H401" s="507" t="s">
        <v>306</v>
      </c>
      <c r="I401" s="340">
        <v>50</v>
      </c>
      <c r="J401" s="340">
        <v>16050</v>
      </c>
      <c r="K401" s="569">
        <f t="shared" si="32"/>
        <v>802500</v>
      </c>
      <c r="L401" s="571" t="s">
        <v>238</v>
      </c>
      <c r="M401" s="571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2"/>
    </row>
    <row r="402" spans="1:27" s="539" customFormat="1" ht="15.75" customHeight="1">
      <c r="A402" s="567" t="str">
        <f>IF(B402&lt;&gt;"",IF(AND(B402&gt;=_TM1,B402&lt;=_TM2,OR(TH!L402="1111",TH!M402="1111")),TH!D402,""),"")</f>
        <v/>
      </c>
      <c r="B402" s="568">
        <f t="shared" si="30"/>
        <v>2</v>
      </c>
      <c r="C402" s="349">
        <f t="shared" si="31"/>
        <v>42791</v>
      </c>
      <c r="D402" s="574"/>
      <c r="E402" s="349">
        <v>42791</v>
      </c>
      <c r="F402" s="279" t="s">
        <v>806</v>
      </c>
      <c r="G402" s="348" t="s">
        <v>595</v>
      </c>
      <c r="H402" s="507" t="s">
        <v>306</v>
      </c>
      <c r="I402" s="340">
        <v>117</v>
      </c>
      <c r="J402" s="340">
        <v>10287</v>
      </c>
      <c r="K402" s="569">
        <f t="shared" si="32"/>
        <v>1203579</v>
      </c>
      <c r="L402" s="571" t="s">
        <v>238</v>
      </c>
      <c r="M402" s="571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2"/>
    </row>
    <row r="403" spans="1:27" s="539" customFormat="1" ht="15.75" customHeight="1">
      <c r="A403" s="567" t="str">
        <f>IF(B403&lt;&gt;"",IF(AND(B403&gt;=_TM1,B403&lt;=_TM2,OR(TH!L403="1111",TH!M403="1111")),TH!D403,""),"")</f>
        <v/>
      </c>
      <c r="B403" s="568">
        <f t="shared" si="30"/>
        <v>2</v>
      </c>
      <c r="C403" s="349">
        <f t="shared" si="31"/>
        <v>42791</v>
      </c>
      <c r="D403" s="574"/>
      <c r="E403" s="349">
        <v>42791</v>
      </c>
      <c r="F403" s="279" t="s">
        <v>680</v>
      </c>
      <c r="G403" s="348" t="s">
        <v>595</v>
      </c>
      <c r="H403" s="507" t="s">
        <v>306</v>
      </c>
      <c r="I403" s="340">
        <v>50</v>
      </c>
      <c r="J403" s="340">
        <v>33220</v>
      </c>
      <c r="K403" s="569">
        <f t="shared" si="32"/>
        <v>1661000</v>
      </c>
      <c r="L403" s="571" t="s">
        <v>238</v>
      </c>
      <c r="M403" s="571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2"/>
    </row>
    <row r="404" spans="1:27" s="539" customFormat="1" ht="15.75" customHeight="1">
      <c r="A404" s="567" t="str">
        <f>IF(B404&lt;&gt;"",IF(AND(B404&gt;=_TM1,B404&lt;=_TM2,OR(TH!L404="1111",TH!M404="1111")),TH!D404,""),"")</f>
        <v/>
      </c>
      <c r="B404" s="568">
        <f t="shared" si="30"/>
        <v>2</v>
      </c>
      <c r="C404" s="349">
        <f t="shared" si="31"/>
        <v>42791</v>
      </c>
      <c r="D404" s="574"/>
      <c r="E404" s="349">
        <v>42791</v>
      </c>
      <c r="F404" s="279" t="s">
        <v>681</v>
      </c>
      <c r="G404" s="348" t="s">
        <v>595</v>
      </c>
      <c r="H404" s="507" t="s">
        <v>306</v>
      </c>
      <c r="I404" s="340">
        <v>234</v>
      </c>
      <c r="J404" s="340">
        <v>49818</v>
      </c>
      <c r="K404" s="569">
        <f t="shared" si="32"/>
        <v>11657412</v>
      </c>
      <c r="L404" s="571" t="s">
        <v>238</v>
      </c>
      <c r="M404" s="571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2"/>
    </row>
    <row r="405" spans="1:27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si="30"/>
        <v>2</v>
      </c>
      <c r="C405" s="349">
        <f t="shared" si="31"/>
        <v>42791</v>
      </c>
      <c r="D405" s="574"/>
      <c r="E405" s="349">
        <v>42791</v>
      </c>
      <c r="F405" s="279" t="s">
        <v>807</v>
      </c>
      <c r="G405" s="348" t="s">
        <v>595</v>
      </c>
      <c r="H405" s="507" t="s">
        <v>306</v>
      </c>
      <c r="I405" s="340">
        <v>39</v>
      </c>
      <c r="J405" s="340">
        <v>39434</v>
      </c>
      <c r="K405" s="569">
        <f t="shared" si="32"/>
        <v>1537926</v>
      </c>
      <c r="L405" s="571" t="s">
        <v>238</v>
      </c>
      <c r="M405" s="571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2"/>
    </row>
    <row r="406" spans="1:27" s="539" customFormat="1" ht="15.75" customHeight="1">
      <c r="A406" s="567" t="str">
        <f>IF(B406&lt;&gt;"",IF(AND(B406&gt;=_TM1,B406&lt;=_TM2,OR(TH!L406="1111",TH!M406="1111")),TH!D406,""),"")</f>
        <v/>
      </c>
      <c r="B406" s="568">
        <f t="shared" si="30"/>
        <v>2</v>
      </c>
      <c r="C406" s="349">
        <f t="shared" si="31"/>
        <v>42791</v>
      </c>
      <c r="D406" s="574"/>
      <c r="E406" s="349">
        <v>42791</v>
      </c>
      <c r="F406" s="279" t="s">
        <v>764</v>
      </c>
      <c r="G406" s="348" t="s">
        <v>595</v>
      </c>
      <c r="H406" s="507" t="s">
        <v>306</v>
      </c>
      <c r="I406" s="340">
        <v>12</v>
      </c>
      <c r="J406" s="340">
        <v>20772</v>
      </c>
      <c r="K406" s="569">
        <f t="shared" si="32"/>
        <v>249264</v>
      </c>
      <c r="L406" s="571" t="s">
        <v>238</v>
      </c>
      <c r="M406" s="571" t="s">
        <v>162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2"/>
    </row>
    <row r="407" spans="1:27" s="539" customFormat="1" ht="15.75" customHeight="1">
      <c r="A407" s="567" t="str">
        <f>IF(B407&lt;&gt;"",IF(AND(B407&gt;=_TM1,B407&lt;=_TM2,OR(TH!L407="1111",TH!M407="1111")),TH!D407,""),"")</f>
        <v/>
      </c>
      <c r="B407" s="568">
        <f t="shared" si="30"/>
        <v>2</v>
      </c>
      <c r="C407" s="349">
        <f t="shared" si="31"/>
        <v>42791</v>
      </c>
      <c r="D407" s="574"/>
      <c r="E407" s="349">
        <v>42791</v>
      </c>
      <c r="F407" s="279" t="s">
        <v>808</v>
      </c>
      <c r="G407" s="348" t="s">
        <v>595</v>
      </c>
      <c r="H407" s="507" t="s">
        <v>306</v>
      </c>
      <c r="I407" s="340">
        <v>48</v>
      </c>
      <c r="J407" s="340">
        <v>61047</v>
      </c>
      <c r="K407" s="569">
        <f t="shared" si="32"/>
        <v>2930256</v>
      </c>
      <c r="L407" s="571" t="s">
        <v>238</v>
      </c>
      <c r="M407" s="571" t="s">
        <v>162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2"/>
    </row>
    <row r="408" spans="1:27" s="539" customFormat="1" ht="15.75" customHeight="1">
      <c r="A408" s="567" t="str">
        <f>IF(B408&lt;&gt;"",IF(AND(B408&gt;=_TM1,B408&lt;=_TM2,OR(TH!L408="1111",TH!M408="1111")),TH!D408,""),"")</f>
        <v/>
      </c>
      <c r="B408" s="568">
        <f t="shared" si="30"/>
        <v>2</v>
      </c>
      <c r="C408" s="349">
        <f t="shared" si="31"/>
        <v>42791</v>
      </c>
      <c r="D408" s="574"/>
      <c r="E408" s="349">
        <v>42791</v>
      </c>
      <c r="F408" s="279" t="s">
        <v>791</v>
      </c>
      <c r="G408" s="348" t="s">
        <v>595</v>
      </c>
      <c r="H408" s="507" t="s">
        <v>306</v>
      </c>
      <c r="I408" s="340">
        <v>45</v>
      </c>
      <c r="J408" s="340">
        <v>85785</v>
      </c>
      <c r="K408" s="569">
        <f t="shared" si="32"/>
        <v>3860325</v>
      </c>
      <c r="L408" s="571" t="s">
        <v>238</v>
      </c>
      <c r="M408" s="571" t="s">
        <v>162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2"/>
    </row>
    <row r="409" spans="1:27" s="539" customFormat="1" ht="15.75" customHeight="1">
      <c r="A409" s="567" t="str">
        <f>IF(B409&lt;&gt;"",IF(AND(B409&gt;=_TM1,B409&lt;=_TM2,OR(TH!L409="1111",TH!M409="1111")),TH!D409,""),"")</f>
        <v/>
      </c>
      <c r="B409" s="568">
        <f t="shared" si="30"/>
        <v>2</v>
      </c>
      <c r="C409" s="349">
        <f t="shared" si="31"/>
        <v>42791</v>
      </c>
      <c r="D409" s="574"/>
      <c r="E409" s="349">
        <v>42791</v>
      </c>
      <c r="F409" s="279" t="s">
        <v>809</v>
      </c>
      <c r="G409" s="348" t="s">
        <v>595</v>
      </c>
      <c r="H409" s="507" t="s">
        <v>306</v>
      </c>
      <c r="I409" s="340">
        <v>12</v>
      </c>
      <c r="J409" s="340">
        <v>67165</v>
      </c>
      <c r="K409" s="569">
        <f t="shared" si="32"/>
        <v>805980</v>
      </c>
      <c r="L409" s="571" t="s">
        <v>238</v>
      </c>
      <c r="M409" s="571" t="s">
        <v>162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2"/>
    </row>
    <row r="410" spans="1:27" s="539" customFormat="1" ht="15.75" customHeight="1">
      <c r="A410" s="567" t="str">
        <f>IF(B410&lt;&gt;"",IF(AND(B410&gt;=_TM1,B410&lt;=_TM2,OR(TH!L410="1111",TH!M410="1111")),TH!D410,""),"")</f>
        <v/>
      </c>
      <c r="B410" s="568">
        <f t="shared" si="30"/>
        <v>2</v>
      </c>
      <c r="C410" s="349">
        <f t="shared" si="31"/>
        <v>42791</v>
      </c>
      <c r="D410" s="574"/>
      <c r="E410" s="349">
        <v>42791</v>
      </c>
      <c r="F410" s="279" t="s">
        <v>721</v>
      </c>
      <c r="G410" s="348" t="s">
        <v>595</v>
      </c>
      <c r="H410" s="507" t="s">
        <v>306</v>
      </c>
      <c r="I410" s="340">
        <v>35</v>
      </c>
      <c r="J410" s="340">
        <v>59869</v>
      </c>
      <c r="K410" s="569">
        <f t="shared" si="32"/>
        <v>2095415</v>
      </c>
      <c r="L410" s="571" t="s">
        <v>238</v>
      </c>
      <c r="M410" s="571" t="s">
        <v>162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2"/>
    </row>
    <row r="411" spans="1:27" s="539" customFormat="1" ht="15.75" customHeight="1">
      <c r="A411" s="567" t="str">
        <f>IF(B411&lt;&gt;"",IF(AND(B411&gt;=_TM1,B411&lt;=_TM2,OR(TH!L411="1111",TH!M411="1111")),TH!D411,""),"")</f>
        <v/>
      </c>
      <c r="B411" s="568">
        <f t="shared" si="30"/>
        <v>2</v>
      </c>
      <c r="C411" s="349">
        <f t="shared" si="31"/>
        <v>42791</v>
      </c>
      <c r="D411" s="574"/>
      <c r="E411" s="349">
        <v>42791</v>
      </c>
      <c r="F411" s="279" t="s">
        <v>810</v>
      </c>
      <c r="G411" s="348" t="s">
        <v>595</v>
      </c>
      <c r="H411" s="507" t="s">
        <v>306</v>
      </c>
      <c r="I411" s="340">
        <v>70</v>
      </c>
      <c r="J411" s="340">
        <v>38521</v>
      </c>
      <c r="K411" s="569">
        <f t="shared" si="32"/>
        <v>2696470</v>
      </c>
      <c r="L411" s="571" t="s">
        <v>238</v>
      </c>
      <c r="M411" s="571" t="s">
        <v>162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2"/>
    </row>
    <row r="412" spans="1:27" s="539" customFormat="1" ht="15.75" customHeight="1">
      <c r="A412" s="567" t="str">
        <f>IF(B412&lt;&gt;"",IF(AND(B412&gt;=_TM1,B412&lt;=_TM2,OR(TH!L412="1111",TH!M412="1111")),TH!D412,""),"")</f>
        <v/>
      </c>
      <c r="B412" s="568">
        <f t="shared" si="30"/>
        <v>2</v>
      </c>
      <c r="C412" s="349">
        <f t="shared" si="31"/>
        <v>42791</v>
      </c>
      <c r="D412" s="574"/>
      <c r="E412" s="349">
        <v>42791</v>
      </c>
      <c r="F412" s="279" t="s">
        <v>811</v>
      </c>
      <c r="G412" s="348" t="s">
        <v>595</v>
      </c>
      <c r="H412" s="507" t="s">
        <v>306</v>
      </c>
      <c r="I412" s="340">
        <v>12</v>
      </c>
      <c r="J412" s="340">
        <v>45589</v>
      </c>
      <c r="K412" s="569">
        <f t="shared" si="32"/>
        <v>547068</v>
      </c>
      <c r="L412" s="571" t="s">
        <v>238</v>
      </c>
      <c r="M412" s="571" t="s">
        <v>162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2"/>
    </row>
    <row r="413" spans="1:27" s="539" customFormat="1" ht="15.75" customHeight="1">
      <c r="A413" s="567" t="str">
        <f>IF(B413&lt;&gt;"",IF(AND(B413&gt;=_TM1,B413&lt;=_TM2,OR(TH!L413="1111",TH!M413="1111")),TH!D413,""),"")</f>
        <v/>
      </c>
      <c r="B413" s="568">
        <f t="shared" si="30"/>
        <v>2</v>
      </c>
      <c r="C413" s="349">
        <f t="shared" si="31"/>
        <v>42791</v>
      </c>
      <c r="D413" s="574"/>
      <c r="E413" s="349">
        <v>42791</v>
      </c>
      <c r="F413" s="279" t="s">
        <v>812</v>
      </c>
      <c r="G413" s="348" t="s">
        <v>595</v>
      </c>
      <c r="H413" s="507" t="s">
        <v>306</v>
      </c>
      <c r="I413" s="340">
        <v>36</v>
      </c>
      <c r="J413" s="340">
        <v>79545</v>
      </c>
      <c r="K413" s="569">
        <f t="shared" si="32"/>
        <v>2863620</v>
      </c>
      <c r="L413" s="571" t="s">
        <v>238</v>
      </c>
      <c r="M413" s="571" t="s">
        <v>162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2"/>
    </row>
    <row r="414" spans="1:27" s="539" customFormat="1" ht="15.75" customHeight="1">
      <c r="A414" s="567" t="str">
        <f>IF(B414&lt;&gt;"",IF(AND(B414&gt;=_TM1,B414&lt;=_TM2,OR(TH!L414="1111",TH!M414="1111")),TH!D414,""),"")</f>
        <v/>
      </c>
      <c r="B414" s="568">
        <f t="shared" si="30"/>
        <v>2</v>
      </c>
      <c r="C414" s="349">
        <f t="shared" si="31"/>
        <v>42791</v>
      </c>
      <c r="D414" s="574"/>
      <c r="E414" s="349">
        <v>42791</v>
      </c>
      <c r="F414" s="279" t="s">
        <v>795</v>
      </c>
      <c r="G414" s="348" t="s">
        <v>595</v>
      </c>
      <c r="H414" s="507" t="s">
        <v>306</v>
      </c>
      <c r="I414" s="340">
        <v>4</v>
      </c>
      <c r="J414" s="340">
        <v>214662</v>
      </c>
      <c r="K414" s="569">
        <f t="shared" si="32"/>
        <v>858648</v>
      </c>
      <c r="L414" s="571" t="s">
        <v>238</v>
      </c>
      <c r="M414" s="571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2"/>
    </row>
    <row r="415" spans="1:27" s="539" customFormat="1" ht="15.75" customHeight="1">
      <c r="A415" s="567" t="str">
        <f>IF(B415&lt;&gt;"",IF(AND(B415&gt;=_TM1,B415&lt;=_TM2,OR(TH!L415="1111",TH!M415="1111")),TH!D415,""),"")</f>
        <v/>
      </c>
      <c r="B415" s="568">
        <f t="shared" si="30"/>
        <v>2</v>
      </c>
      <c r="C415" s="349">
        <f t="shared" si="31"/>
        <v>42791</v>
      </c>
      <c r="D415" s="574"/>
      <c r="E415" s="349">
        <v>42791</v>
      </c>
      <c r="F415" s="279" t="s">
        <v>813</v>
      </c>
      <c r="G415" s="348" t="s">
        <v>595</v>
      </c>
      <c r="H415" s="507" t="s">
        <v>306</v>
      </c>
      <c r="I415" s="340">
        <v>100</v>
      </c>
      <c r="J415" s="340">
        <v>32490</v>
      </c>
      <c r="K415" s="569">
        <f t="shared" si="32"/>
        <v>3249000</v>
      </c>
      <c r="L415" s="571" t="s">
        <v>238</v>
      </c>
      <c r="M415" s="571" t="s">
        <v>162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2"/>
    </row>
    <row r="416" spans="1:27" s="539" customFormat="1" ht="15.75" customHeight="1">
      <c r="A416" s="567" t="str">
        <f>IF(B416&lt;&gt;"",IF(AND(B416&gt;=_TM1,B416&lt;=_TM2,OR(TH!L416="1111",TH!M416="1111")),TH!D416,""),"")</f>
        <v/>
      </c>
      <c r="B416" s="568">
        <f t="shared" si="30"/>
        <v>2</v>
      </c>
      <c r="C416" s="349">
        <f t="shared" si="31"/>
        <v>42791</v>
      </c>
      <c r="D416" s="574"/>
      <c r="E416" s="349">
        <v>42791</v>
      </c>
      <c r="F416" s="279" t="s">
        <v>737</v>
      </c>
      <c r="G416" s="348" t="s">
        <v>595</v>
      </c>
      <c r="H416" s="507" t="s">
        <v>306</v>
      </c>
      <c r="I416" s="340">
        <v>10</v>
      </c>
      <c r="J416" s="340">
        <v>36061</v>
      </c>
      <c r="K416" s="569">
        <f t="shared" si="32"/>
        <v>360610</v>
      </c>
      <c r="L416" s="571" t="s">
        <v>238</v>
      </c>
      <c r="M416" s="571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2"/>
    </row>
    <row r="417" spans="1:28" s="539" customFormat="1" ht="15.75" customHeight="1">
      <c r="A417" s="567" t="str">
        <f>IF(B417&lt;&gt;"",IF(AND(B417&gt;=_TM1,B417&lt;=_TM2,OR(TH!L417="1111",TH!M417="1111")),TH!D417,""),"")</f>
        <v/>
      </c>
      <c r="B417" s="568">
        <f t="shared" si="30"/>
        <v>2</v>
      </c>
      <c r="C417" s="349">
        <f t="shared" si="31"/>
        <v>42791</v>
      </c>
      <c r="D417" s="574"/>
      <c r="E417" s="349">
        <v>42791</v>
      </c>
      <c r="F417" s="279" t="s">
        <v>683</v>
      </c>
      <c r="G417" s="348" t="s">
        <v>595</v>
      </c>
      <c r="H417" s="507" t="s">
        <v>306</v>
      </c>
      <c r="I417" s="340">
        <v>36</v>
      </c>
      <c r="J417" s="340">
        <v>25257</v>
      </c>
      <c r="K417" s="569">
        <f t="shared" si="32"/>
        <v>909252</v>
      </c>
      <c r="L417" s="571" t="s">
        <v>238</v>
      </c>
      <c r="M417" s="571" t="s">
        <v>162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2"/>
    </row>
    <row r="418" spans="1:28" s="539" customFormat="1" ht="15.75" customHeight="1">
      <c r="A418" s="567" t="str">
        <f>IF(B418&lt;&gt;"",IF(AND(B418&gt;=_TM1,B418&lt;=_TM2,OR(TH!L418="1111",TH!M418="1111")),TH!D418,""),"")</f>
        <v/>
      </c>
      <c r="B418" s="568">
        <f t="shared" si="30"/>
        <v>2</v>
      </c>
      <c r="C418" s="349">
        <f t="shared" si="31"/>
        <v>42791</v>
      </c>
      <c r="D418" s="574"/>
      <c r="E418" s="349">
        <v>42791</v>
      </c>
      <c r="F418" s="279" t="s">
        <v>814</v>
      </c>
      <c r="G418" s="348" t="s">
        <v>595</v>
      </c>
      <c r="H418" s="507" t="s">
        <v>306</v>
      </c>
      <c r="I418" s="340">
        <v>40</v>
      </c>
      <c r="J418" s="340">
        <v>26873</v>
      </c>
      <c r="K418" s="569">
        <f t="shared" si="32"/>
        <v>1074920</v>
      </c>
      <c r="L418" s="571" t="s">
        <v>238</v>
      </c>
      <c r="M418" s="571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2"/>
    </row>
    <row r="419" spans="1:28" s="539" customFormat="1" ht="15.75" customHeight="1">
      <c r="A419" s="567" t="str">
        <f>IF(B419&lt;&gt;"",IF(AND(B419&gt;=_TM1,B419&lt;=_TM2,OR(TH!L419="1111",TH!M419="1111")),TH!D419,""),"")</f>
        <v/>
      </c>
      <c r="B419" s="568">
        <f t="shared" si="30"/>
        <v>2</v>
      </c>
      <c r="C419" s="349">
        <f t="shared" si="31"/>
        <v>42791</v>
      </c>
      <c r="D419" s="574"/>
      <c r="E419" s="349">
        <v>42791</v>
      </c>
      <c r="F419" s="279" t="s">
        <v>815</v>
      </c>
      <c r="G419" s="348" t="s">
        <v>595</v>
      </c>
      <c r="H419" s="507" t="s">
        <v>306</v>
      </c>
      <c r="I419" s="340">
        <v>36</v>
      </c>
      <c r="J419" s="340">
        <v>35693</v>
      </c>
      <c r="K419" s="569">
        <f t="shared" si="32"/>
        <v>1284948</v>
      </c>
      <c r="L419" s="571" t="s">
        <v>238</v>
      </c>
      <c r="M419" s="571" t="s">
        <v>162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2"/>
    </row>
    <row r="420" spans="1:28" s="539" customFormat="1" ht="15.75" customHeight="1">
      <c r="A420" s="567" t="str">
        <f>IF(B420&lt;&gt;"",IF(AND(B420&gt;=_TM1,B420&lt;=_TM2,OR(TH!L420="1111",TH!M420="1111")),TH!D420,""),"")</f>
        <v/>
      </c>
      <c r="B420" s="568">
        <f t="shared" si="30"/>
        <v>2</v>
      </c>
      <c r="C420" s="349">
        <f t="shared" si="31"/>
        <v>42791</v>
      </c>
      <c r="D420" s="574"/>
      <c r="E420" s="349">
        <v>42791</v>
      </c>
      <c r="F420" s="279" t="s">
        <v>684</v>
      </c>
      <c r="G420" s="348" t="s">
        <v>595</v>
      </c>
      <c r="H420" s="507" t="s">
        <v>306</v>
      </c>
      <c r="I420" s="340">
        <v>12</v>
      </c>
      <c r="J420" s="340">
        <v>35511</v>
      </c>
      <c r="K420" s="569">
        <f t="shared" si="32"/>
        <v>426132</v>
      </c>
      <c r="L420" s="571" t="s">
        <v>238</v>
      </c>
      <c r="M420" s="571" t="s">
        <v>162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IF(AND('341-CT'!$E$9=H420,OR(LEFT(L420,3)=$X$7,LEFT(M420,3)=$X$7)),"x","")</f>
        <v/>
      </c>
      <c r="Y420" s="561" t="str">
        <f>IF(OR(TH!L420=TH!$Y$7,M420=TH!$Y$7),"x","")</f>
        <v/>
      </c>
      <c r="Z420" s="561" t="str">
        <f>IF(AND(B420&lt;=NKC!$N$8,B420&gt;=NKC!$M$8),"x","")</f>
        <v>x</v>
      </c>
      <c r="AA420" s="572"/>
    </row>
    <row r="421" spans="1:28" s="539" customFormat="1" ht="15.75" customHeight="1">
      <c r="A421" s="567" t="str">
        <f>IF(B421&lt;&gt;"",IF(AND(B421&gt;=_TM1,B421&lt;=_TM2,OR(TH!L421="1111",TH!M421="1111")),TH!D421,""),"")</f>
        <v/>
      </c>
      <c r="B421" s="568">
        <f t="shared" si="30"/>
        <v>2</v>
      </c>
      <c r="C421" s="349">
        <f t="shared" si="31"/>
        <v>42791</v>
      </c>
      <c r="D421" s="574"/>
      <c r="E421" s="349">
        <v>42791</v>
      </c>
      <c r="F421" s="279" t="s">
        <v>816</v>
      </c>
      <c r="G421" s="348" t="s">
        <v>595</v>
      </c>
      <c r="H421" s="507" t="s">
        <v>306</v>
      </c>
      <c r="I421" s="340">
        <v>24</v>
      </c>
      <c r="J421" s="340">
        <v>47633</v>
      </c>
      <c r="K421" s="569">
        <f t="shared" si="32"/>
        <v>1143192</v>
      </c>
      <c r="L421" s="571" t="s">
        <v>238</v>
      </c>
      <c r="M421" s="571" t="s">
        <v>162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IF(AND('341-CT'!$E$9=H421,OR(LEFT(L421,3)=$X$7,LEFT(M421,3)=$X$7)),"x","")</f>
        <v/>
      </c>
      <c r="Y421" s="561" t="str">
        <f>IF(OR(TH!L421=TH!$Y$7,M421=TH!$Y$7),"x","")</f>
        <v/>
      </c>
      <c r="Z421" s="561" t="str">
        <f>IF(AND(B421&lt;=NKC!$N$8,B421&gt;=NKC!$M$8),"x","")</f>
        <v>x</v>
      </c>
      <c r="AA421" s="572"/>
    </row>
    <row r="422" spans="1:28" s="539" customFormat="1" ht="15.75" customHeight="1">
      <c r="A422" s="567" t="str">
        <f>IF(B422&lt;&gt;"",IF(AND(B422&gt;=_TM1,B422&lt;=_TM2,OR(TH!L422="1111",TH!M422="1111")),TH!D422,""),"")</f>
        <v/>
      </c>
      <c r="B422" s="568">
        <f t="shared" si="30"/>
        <v>2</v>
      </c>
      <c r="C422" s="349">
        <f t="shared" si="31"/>
        <v>42791</v>
      </c>
      <c r="D422" s="574"/>
      <c r="E422" s="349">
        <v>42791</v>
      </c>
      <c r="F422" s="279" t="s">
        <v>545</v>
      </c>
      <c r="G422" s="348" t="s">
        <v>595</v>
      </c>
      <c r="H422" s="507" t="s">
        <v>306</v>
      </c>
      <c r="I422" s="340"/>
      <c r="J422" s="340"/>
      <c r="K422" s="569">
        <v>5013223</v>
      </c>
      <c r="L422" s="571" t="s">
        <v>238</v>
      </c>
      <c r="M422" s="571" t="s">
        <v>274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IF(AND('341-CT'!$E$9=H422,OR(LEFT(L422,3)=$X$7,LEFT(M422,3)=$X$7)),"x","")</f>
        <v/>
      </c>
      <c r="Y422" s="561" t="str">
        <f>IF(OR(TH!L422=TH!$Y$7,M422=TH!$Y$7),"x","")</f>
        <v/>
      </c>
      <c r="Z422" s="561" t="str">
        <f>IF(AND(B422&lt;=NKC!$N$8,B422&gt;=NKC!$M$8),"x","")</f>
        <v>x</v>
      </c>
      <c r="AA422" s="572"/>
      <c r="AB422" s="573"/>
    </row>
    <row r="423" spans="1:28" s="539" customFormat="1" ht="15.75" customHeight="1">
      <c r="A423" s="567" t="str">
        <f>IF(B423&lt;&gt;"",IF(AND(B423&gt;=_TM1,B423&lt;=_TM2,OR(TH!L423="1111",TH!M423="1111")),TH!D423,""),"")</f>
        <v/>
      </c>
      <c r="B423" s="568">
        <f t="shared" si="30"/>
        <v>2</v>
      </c>
      <c r="C423" s="349">
        <f t="shared" si="31"/>
        <v>42791</v>
      </c>
      <c r="D423" s="574"/>
      <c r="E423" s="349">
        <v>42791</v>
      </c>
      <c r="F423" s="279" t="s">
        <v>551</v>
      </c>
      <c r="G423" s="348" t="s">
        <v>596</v>
      </c>
      <c r="H423" s="507" t="s">
        <v>619</v>
      </c>
      <c r="I423" s="340"/>
      <c r="J423" s="340"/>
      <c r="K423" s="569">
        <v>1000000</v>
      </c>
      <c r="L423" s="571" t="s">
        <v>45</v>
      </c>
      <c r="M423" s="571" t="s">
        <v>295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>x</v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IF(AND('341-CT'!$E$9=H423,OR(LEFT(L423,3)=$X$7,LEFT(M423,3)=$X$7)),"x","")</f>
        <v/>
      </c>
      <c r="Y423" s="561" t="str">
        <f>IF(OR(TH!L423=TH!$Y$7,M423=TH!$Y$7),"x","")</f>
        <v/>
      </c>
      <c r="Z423" s="561" t="str">
        <f>IF(AND(B423&lt;=NKC!$N$8,B423&gt;=NKC!$M$8),"x","")</f>
        <v>x</v>
      </c>
      <c r="AA423" s="572"/>
      <c r="AB423" s="573"/>
    </row>
    <row r="424" spans="1:28" s="539" customFormat="1" ht="15.75" customHeight="1">
      <c r="A424" s="567" t="str">
        <f>IF(B424&lt;&gt;"",IF(AND(B424&gt;=_TM1,B424&lt;=_TM2,OR(TH!L424="1111",TH!M424="1111")),TH!D424,""),"")</f>
        <v/>
      </c>
      <c r="B424" s="568">
        <f t="shared" si="30"/>
        <v>2</v>
      </c>
      <c r="C424" s="349">
        <f t="shared" si="31"/>
        <v>42791</v>
      </c>
      <c r="D424" s="574"/>
      <c r="E424" s="349">
        <v>42791</v>
      </c>
      <c r="F424" s="279" t="s">
        <v>552</v>
      </c>
      <c r="G424" s="348" t="s">
        <v>596</v>
      </c>
      <c r="H424" s="507" t="s">
        <v>619</v>
      </c>
      <c r="I424" s="340"/>
      <c r="J424" s="340"/>
      <c r="K424" s="569">
        <v>100000</v>
      </c>
      <c r="L424" s="571" t="s">
        <v>45</v>
      </c>
      <c r="M424" s="571" t="s">
        <v>274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>x</v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IF(AND('341-CT'!$E$9=H424,OR(LEFT(L424,3)=$X$7,LEFT(M424,3)=$X$7)),"x","")</f>
        <v/>
      </c>
      <c r="Y424" s="561" t="str">
        <f>IF(OR(TH!L424=TH!$Y$7,M424=TH!$Y$7),"x","")</f>
        <v/>
      </c>
      <c r="Z424" s="561" t="str">
        <f>IF(AND(B424&lt;=NKC!$N$8,B424&gt;=NKC!$M$8),"x","")</f>
        <v>x</v>
      </c>
      <c r="AA424" s="572"/>
      <c r="AB424" s="573"/>
    </row>
    <row r="425" spans="1:28" s="539" customFormat="1" ht="15.75" customHeight="1">
      <c r="A425" s="567" t="str">
        <f>IF(B425&lt;&gt;"",IF(AND(B425&gt;=_TM1,B425&lt;=_TM2,OR(TH!L425="1111",TH!M425="1111")),TH!D425,""),"")</f>
        <v/>
      </c>
      <c r="B425" s="568">
        <f t="shared" si="30"/>
        <v>2</v>
      </c>
      <c r="C425" s="349">
        <f t="shared" si="31"/>
        <v>42793</v>
      </c>
      <c r="D425" s="574"/>
      <c r="E425" s="349">
        <v>42793</v>
      </c>
      <c r="F425" s="279" t="s">
        <v>620</v>
      </c>
      <c r="G425" s="348" t="s">
        <v>597</v>
      </c>
      <c r="H425" s="507" t="s">
        <v>412</v>
      </c>
      <c r="I425" s="340">
        <v>500</v>
      </c>
      <c r="J425" s="340">
        <v>4000</v>
      </c>
      <c r="K425" s="569">
        <f>ROUND(I425*J425,0)</f>
        <v>2000000</v>
      </c>
      <c r="L425" s="571" t="s">
        <v>238</v>
      </c>
      <c r="M425" s="571" t="s">
        <v>162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IF(AND('341-CT'!$E$9=H425,OR(LEFT(L425,3)=$X$7,LEFT(M425,3)=$X$7)),"x","")</f>
        <v/>
      </c>
      <c r="Y425" s="561" t="str">
        <f>IF(OR(TH!L425=TH!$Y$7,M425=TH!$Y$7),"x","")</f>
        <v/>
      </c>
      <c r="Z425" s="561" t="str">
        <f>IF(AND(B425&lt;=NKC!$N$8,B425&gt;=NKC!$M$8),"x","")</f>
        <v>x</v>
      </c>
      <c r="AA425" s="572"/>
    </row>
    <row r="426" spans="1:28" s="539" customFormat="1" ht="15.75" customHeight="1">
      <c r="A426" s="567" t="str">
        <f>IF(B426&lt;&gt;"",IF(AND(B426&gt;=_TM1,B426&lt;=_TM2,OR(TH!L426="1111",TH!M426="1111")),TH!D426,""),"")</f>
        <v/>
      </c>
      <c r="B426" s="568">
        <f t="shared" si="30"/>
        <v>2</v>
      </c>
      <c r="C426" s="349">
        <f t="shared" si="31"/>
        <v>42793</v>
      </c>
      <c r="D426" s="574"/>
      <c r="E426" s="349">
        <v>42793</v>
      </c>
      <c r="F426" s="279" t="s">
        <v>556</v>
      </c>
      <c r="G426" s="348" t="s">
        <v>597</v>
      </c>
      <c r="H426" s="507" t="s">
        <v>412</v>
      </c>
      <c r="I426" s="340">
        <v>1400</v>
      </c>
      <c r="J426" s="340">
        <v>8500</v>
      </c>
      <c r="K426" s="569">
        <f>ROUND(I426*J426,0)</f>
        <v>11900000</v>
      </c>
      <c r="L426" s="571" t="s">
        <v>238</v>
      </c>
      <c r="M426" s="571" t="s">
        <v>162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IF(AND('341-CT'!$E$9=H426,OR(LEFT(L426,3)=$X$7,LEFT(M426,3)=$X$7)),"x","")</f>
        <v/>
      </c>
      <c r="Y426" s="561" t="str">
        <f>IF(OR(TH!L426=TH!$Y$7,M426=TH!$Y$7),"x","")</f>
        <v/>
      </c>
      <c r="Z426" s="561" t="str">
        <f>IF(AND(B426&lt;=NKC!$N$8,B426&gt;=NKC!$M$8),"x","")</f>
        <v>x</v>
      </c>
      <c r="AA426" s="572"/>
    </row>
    <row r="427" spans="1:28" s="539" customFormat="1" ht="15.75" customHeight="1">
      <c r="A427" s="567" t="str">
        <f>IF(B427&lt;&gt;"",IF(AND(B427&gt;=_TM1,B427&lt;=_TM2,OR(TH!L427="1111",TH!M427="1111")),TH!D427,""),"")</f>
        <v/>
      </c>
      <c r="B427" s="568">
        <f t="shared" si="30"/>
        <v>2</v>
      </c>
      <c r="C427" s="349">
        <f t="shared" si="31"/>
        <v>42793</v>
      </c>
      <c r="D427" s="574"/>
      <c r="E427" s="349">
        <v>42793</v>
      </c>
      <c r="F427" s="279" t="s">
        <v>545</v>
      </c>
      <c r="G427" s="348" t="s">
        <v>597</v>
      </c>
      <c r="H427" s="507" t="s">
        <v>412</v>
      </c>
      <c r="I427" s="340"/>
      <c r="J427" s="340"/>
      <c r="K427" s="569">
        <v>1390000</v>
      </c>
      <c r="L427" s="571" t="s">
        <v>238</v>
      </c>
      <c r="M427" s="571" t="s">
        <v>274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IF(AND('341-CT'!$E$9=H427,OR(LEFT(L427,3)=$X$7,LEFT(M427,3)=$X$7)),"x","")</f>
        <v/>
      </c>
      <c r="Y427" s="561" t="str">
        <f>IF(OR(TH!L427=TH!$Y$7,M427=TH!$Y$7),"x","")</f>
        <v/>
      </c>
      <c r="Z427" s="561" t="str">
        <f>IF(AND(B427&lt;=NKC!$N$8,B427&gt;=NKC!$M$8),"x","")</f>
        <v>x</v>
      </c>
      <c r="AA427" s="572"/>
      <c r="AB427" s="573"/>
    </row>
    <row r="428" spans="1:28" s="539" customFormat="1" ht="15.75" customHeight="1">
      <c r="A428" s="567" t="str">
        <f>IF(B428&lt;&gt;"",IF(AND(B428&gt;=_TM1,B428&lt;=_TM2,OR(TH!L428="1111",TH!M428="1111")),TH!D428,""),"")</f>
        <v/>
      </c>
      <c r="B428" s="568">
        <f t="shared" si="30"/>
        <v>2</v>
      </c>
      <c r="C428" s="349">
        <f>E428</f>
        <v>42794</v>
      </c>
      <c r="D428" s="574"/>
      <c r="E428" s="349">
        <v>42794</v>
      </c>
      <c r="F428" s="279" t="s">
        <v>422</v>
      </c>
      <c r="G428" s="348" t="s">
        <v>842</v>
      </c>
      <c r="H428" s="507" t="s">
        <v>468</v>
      </c>
      <c r="I428" s="340">
        <v>42000</v>
      </c>
      <c r="J428" s="340">
        <v>8400</v>
      </c>
      <c r="K428" s="569">
        <f>ROUND(I428*J428,0)</f>
        <v>352800000</v>
      </c>
      <c r="L428" s="571" t="s">
        <v>238</v>
      </c>
      <c r="M428" s="571" t="s">
        <v>162</v>
      </c>
      <c r="N428" s="561" t="str">
        <f>IF(AND('331-CT'!$E$7=TH!H428,OR(L428="331",M428="331")),"331",IF(AND(OR(L428="131",M428="131"),H428='131-CT'!$E$7),"131",""))</f>
        <v>131</v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IF(AND('341-CT'!$E$9=H428,OR(LEFT(L428,3)=$X$7,LEFT(M428,3)=$X$7)),"x","")</f>
        <v/>
      </c>
      <c r="Y428" s="561" t="str">
        <f>IF(OR(TH!L428=TH!$Y$7,M428=TH!$Y$7),"x","")</f>
        <v/>
      </c>
      <c r="Z428" s="561" t="str">
        <f>IF(AND(B428&lt;=NKC!$N$8,B428&gt;=NKC!$M$8),"x","")</f>
        <v>x</v>
      </c>
      <c r="AA428" s="572"/>
    </row>
    <row r="429" spans="1:28" s="539" customFormat="1" ht="15.75" customHeight="1">
      <c r="A429" s="567" t="str">
        <f>IF(B429&lt;&gt;"",IF(AND(B429&gt;=_TM1,B429&lt;=_TM2,OR(TH!L429="1111",TH!M429="1111")),TH!D429,""),"")</f>
        <v/>
      </c>
      <c r="B429" s="568">
        <f t="shared" si="30"/>
        <v>2</v>
      </c>
      <c r="C429" s="349">
        <f>E429</f>
        <v>42794</v>
      </c>
      <c r="D429" s="574"/>
      <c r="E429" s="349">
        <v>42794</v>
      </c>
      <c r="F429" s="279" t="s">
        <v>550</v>
      </c>
      <c r="G429" s="348" t="s">
        <v>842</v>
      </c>
      <c r="H429" s="507" t="s">
        <v>468</v>
      </c>
      <c r="I429" s="340"/>
      <c r="J429" s="340"/>
      <c r="K429" s="569">
        <v>35280000</v>
      </c>
      <c r="L429" s="571" t="s">
        <v>238</v>
      </c>
      <c r="M429" s="571" t="s">
        <v>274</v>
      </c>
      <c r="N429" s="561" t="str">
        <f>IF(AND('331-CT'!$E$7=TH!H429,OR(L429="331",M429="331")),"331",IF(AND(OR(L429="131",M429="131"),H429='131-CT'!$E$7),"131",""))</f>
        <v>131</v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IF(AND('341-CT'!$E$9=H429,OR(LEFT(L429,3)=$X$7,LEFT(M429,3)=$X$7)),"x","")</f>
        <v/>
      </c>
      <c r="Y429" s="561" t="str">
        <f>IF(OR(TH!L429=TH!$Y$7,M429=TH!$Y$7),"x","")</f>
        <v/>
      </c>
      <c r="Z429" s="561" t="str">
        <f>IF(AND(B429&lt;=NKC!$N$8,B429&gt;=NKC!$M$8),"x","")</f>
        <v>x</v>
      </c>
      <c r="AA429" s="572"/>
      <c r="AB429" s="573"/>
    </row>
    <row r="430" spans="1:28" s="539" customFormat="1" ht="15.75" customHeight="1">
      <c r="A430" s="567" t="str">
        <f>IF(B430&lt;&gt;"",IF(AND(B430&gt;=_TM1,B430&lt;=_TM2,OR(TH!L430="1111",TH!M430="1111")),TH!D430,""),"")</f>
        <v/>
      </c>
      <c r="B430" s="568">
        <f t="shared" si="30"/>
        <v>3</v>
      </c>
      <c r="C430" s="349">
        <f t="shared" si="31"/>
        <v>42800</v>
      </c>
      <c r="D430" s="574"/>
      <c r="E430" s="349">
        <v>42800</v>
      </c>
      <c r="F430" s="279" t="s">
        <v>553</v>
      </c>
      <c r="G430" s="348" t="s">
        <v>598</v>
      </c>
      <c r="H430" s="508" t="s">
        <v>300</v>
      </c>
      <c r="I430" s="340">
        <v>210</v>
      </c>
      <c r="J430" s="340">
        <v>8030</v>
      </c>
      <c r="K430" s="569">
        <f>ROUND(I430*J430,0)</f>
        <v>1686300</v>
      </c>
      <c r="L430" s="571" t="s">
        <v>238</v>
      </c>
      <c r="M430" s="571" t="s">
        <v>162</v>
      </c>
      <c r="N430" s="561" t="str">
        <f>IF(AND('331-CT'!$E$7=TH!H430,OR(L430="331",M430="331")),"331",IF(AND(OR(L430="131",M430="131"),H430='131-CT'!$E$7),"131",""))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IF(AND('341-CT'!$E$9=H430,OR(LEFT(L430,3)=$X$7,LEFT(M430,3)=$X$7)),"x","")</f>
        <v/>
      </c>
      <c r="Y430" s="561" t="str">
        <f>IF(OR(TH!L430=TH!$Y$7,M430=TH!$Y$7),"x","")</f>
        <v/>
      </c>
      <c r="Z430" s="561" t="str">
        <f>IF(AND(B430&lt;=NKC!$N$8,B430&gt;=NKC!$M$8),"x","")</f>
        <v>x</v>
      </c>
      <c r="AA430" s="572"/>
    </row>
    <row r="431" spans="1:28" s="539" customFormat="1" ht="15.75" customHeight="1">
      <c r="A431" s="567" t="str">
        <f>IF(B431&lt;&gt;"",IF(AND(B431&gt;=_TM1,B431&lt;=_TM2,OR(TH!L431="1111",TH!M431="1111")),TH!D431,""),"")</f>
        <v/>
      </c>
      <c r="B431" s="568">
        <f t="shared" si="30"/>
        <v>3</v>
      </c>
      <c r="C431" s="349">
        <f t="shared" si="31"/>
        <v>42800</v>
      </c>
      <c r="D431" s="574"/>
      <c r="E431" s="349">
        <v>42800</v>
      </c>
      <c r="F431" s="279" t="s">
        <v>545</v>
      </c>
      <c r="G431" s="348" t="s">
        <v>598</v>
      </c>
      <c r="H431" s="508" t="s">
        <v>300</v>
      </c>
      <c r="I431" s="340"/>
      <c r="J431" s="340"/>
      <c r="K431" s="569">
        <v>168630</v>
      </c>
      <c r="L431" s="571" t="s">
        <v>238</v>
      </c>
      <c r="M431" s="571" t="s">
        <v>274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IF(AND('341-CT'!$E$9=H431,OR(LEFT(L431,3)=$X$7,LEFT(M431,3)=$X$7)),"x","")</f>
        <v/>
      </c>
      <c r="Y431" s="561" t="str">
        <f>IF(OR(TH!L431=TH!$Y$7,M431=TH!$Y$7),"x","")</f>
        <v/>
      </c>
      <c r="Z431" s="561" t="str">
        <f>IF(AND(B431&lt;=NKC!$N$8,B431&gt;=NKC!$M$8),"x","")</f>
        <v>x</v>
      </c>
      <c r="AA431" s="572"/>
      <c r="AB431" s="573"/>
    </row>
    <row r="432" spans="1:28" s="539" customFormat="1" ht="15.75" customHeight="1">
      <c r="A432" s="567" t="str">
        <f>IF(B432&lt;&gt;"",IF(AND(B432&gt;=_TM1,B432&lt;=_TM2,OR(TH!L432="1111",TH!M432="1111")),TH!D432,""),"")</f>
        <v/>
      </c>
      <c r="B432" s="568">
        <f t="shared" si="30"/>
        <v>3</v>
      </c>
      <c r="C432" s="349">
        <f t="shared" si="31"/>
        <v>42801</v>
      </c>
      <c r="D432" s="574"/>
      <c r="E432" s="349">
        <v>42801</v>
      </c>
      <c r="F432" s="279" t="s">
        <v>544</v>
      </c>
      <c r="G432" s="348" t="s">
        <v>599</v>
      </c>
      <c r="H432" s="506" t="s">
        <v>313</v>
      </c>
      <c r="I432" s="340">
        <v>4750</v>
      </c>
      <c r="J432" s="340">
        <v>9200</v>
      </c>
      <c r="K432" s="569">
        <f>ROUND(I432*J432,0)</f>
        <v>43700000</v>
      </c>
      <c r="L432" s="571" t="s">
        <v>238</v>
      </c>
      <c r="M432" s="571" t="s">
        <v>162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IF(AND('341-CT'!$E$9=H432,OR(LEFT(L432,3)=$X$7,LEFT(M432,3)=$X$7)),"x","")</f>
        <v/>
      </c>
      <c r="Y432" s="561" t="str">
        <f>IF(OR(TH!L432=TH!$Y$7,M432=TH!$Y$7),"x","")</f>
        <v/>
      </c>
      <c r="Z432" s="561" t="str">
        <f>IF(AND(B432&lt;=NKC!$N$8,B432&gt;=NKC!$M$8),"x","")</f>
        <v>x</v>
      </c>
      <c r="AA432" s="572"/>
    </row>
    <row r="433" spans="1:28" s="539" customFormat="1" ht="15.75" customHeight="1">
      <c r="A433" s="567" t="str">
        <f>IF(B433&lt;&gt;"",IF(AND(B433&gt;=_TM1,B433&lt;=_TM2,OR(TH!L433="1111",TH!M433="1111")),TH!D433,""),"")</f>
        <v/>
      </c>
      <c r="B433" s="568">
        <f t="shared" si="30"/>
        <v>3</v>
      </c>
      <c r="C433" s="349">
        <f t="shared" si="31"/>
        <v>42801</v>
      </c>
      <c r="D433" s="574"/>
      <c r="E433" s="349">
        <v>42801</v>
      </c>
      <c r="F433" s="279" t="s">
        <v>545</v>
      </c>
      <c r="G433" s="348" t="s">
        <v>599</v>
      </c>
      <c r="H433" s="506" t="s">
        <v>313</v>
      </c>
      <c r="I433" s="340"/>
      <c r="J433" s="340"/>
      <c r="K433" s="569">
        <v>4370000</v>
      </c>
      <c r="L433" s="571" t="s">
        <v>238</v>
      </c>
      <c r="M433" s="571" t="s">
        <v>274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IF(AND('341-CT'!$E$9=H433,OR(LEFT(L433,3)=$X$7,LEFT(M433,3)=$X$7)),"x","")</f>
        <v/>
      </c>
      <c r="Y433" s="561" t="str">
        <f>IF(OR(TH!L433=TH!$Y$7,M433=TH!$Y$7),"x","")</f>
        <v/>
      </c>
      <c r="Z433" s="561" t="str">
        <f>IF(AND(B433&lt;=NKC!$N$8,B433&gt;=NKC!$M$8),"x","")</f>
        <v>x</v>
      </c>
      <c r="AA433" s="572"/>
      <c r="AB433" s="573"/>
    </row>
    <row r="434" spans="1:28" s="539" customFormat="1" ht="15.75" customHeight="1">
      <c r="A434" s="567" t="str">
        <f>IF(B434&lt;&gt;"",IF(AND(B434&gt;=_TM1,B434&lt;=_TM2,OR(TH!L434="1111",TH!M434="1111")),TH!D434,""),"")</f>
        <v/>
      </c>
      <c r="B434" s="568">
        <f t="shared" si="30"/>
        <v>3</v>
      </c>
      <c r="C434" s="349">
        <f t="shared" si="31"/>
        <v>42802</v>
      </c>
      <c r="D434" s="574"/>
      <c r="E434" s="349">
        <v>42802</v>
      </c>
      <c r="F434" s="279" t="s">
        <v>642</v>
      </c>
      <c r="G434" s="348" t="s">
        <v>600</v>
      </c>
      <c r="H434" s="507" t="s">
        <v>411</v>
      </c>
      <c r="I434" s="340">
        <v>250</v>
      </c>
      <c r="J434" s="340">
        <v>32230</v>
      </c>
      <c r="K434" s="569">
        <f>ROUND(I434*J434,0)</f>
        <v>8057500</v>
      </c>
      <c r="L434" s="571" t="s">
        <v>238</v>
      </c>
      <c r="M434" s="571" t="s">
        <v>162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IF(AND('341-CT'!$E$9=H434,OR(LEFT(L434,3)=$X$7,LEFT(M434,3)=$X$7)),"x","")</f>
        <v/>
      </c>
      <c r="Y434" s="561" t="str">
        <f>IF(OR(TH!L434=TH!$Y$7,M434=TH!$Y$7),"x","")</f>
        <v/>
      </c>
      <c r="Z434" s="561" t="str">
        <f>IF(AND(B434&lt;=NKC!$N$8,B434&gt;=NKC!$M$8),"x","")</f>
        <v>x</v>
      </c>
      <c r="AA434" s="572"/>
    </row>
    <row r="435" spans="1:28" s="539" customFormat="1" ht="15.75" customHeight="1">
      <c r="A435" s="567" t="str">
        <f>IF(B435&lt;&gt;"",IF(AND(B435&gt;=_TM1,B435&lt;=_TM2,OR(TH!L435="1111",TH!M435="1111")),TH!D435,""),"")</f>
        <v/>
      </c>
      <c r="B435" s="568">
        <f t="shared" ref="B435:B594" si="33">IF(C435&lt;&gt;"",MONTH(C435),"")</f>
        <v>3</v>
      </c>
      <c r="C435" s="349">
        <f t="shared" ref="C435:C594" si="34">E435</f>
        <v>42802</v>
      </c>
      <c r="D435" s="574"/>
      <c r="E435" s="349">
        <v>42802</v>
      </c>
      <c r="F435" s="279" t="s">
        <v>579</v>
      </c>
      <c r="G435" s="348" t="s">
        <v>600</v>
      </c>
      <c r="H435" s="507" t="s">
        <v>411</v>
      </c>
      <c r="I435" s="340"/>
      <c r="J435" s="340"/>
      <c r="K435" s="569">
        <v>805750</v>
      </c>
      <c r="L435" s="571" t="s">
        <v>238</v>
      </c>
      <c r="M435" s="571" t="s">
        <v>274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IF(AND('341-CT'!$E$9=H435,OR(LEFT(L435,3)=$X$7,LEFT(M435,3)=$X$7)),"x","")</f>
        <v/>
      </c>
      <c r="Y435" s="561" t="str">
        <f>IF(OR(TH!L435=TH!$Y$7,M435=TH!$Y$7),"x","")</f>
        <v/>
      </c>
      <c r="Z435" s="561" t="str">
        <f>IF(AND(B435&lt;=NKC!$N$8,B435&gt;=NKC!$M$8),"x","")</f>
        <v>x</v>
      </c>
      <c r="AA435" s="572"/>
      <c r="AB435" s="573"/>
    </row>
    <row r="436" spans="1:28" s="539" customFormat="1" ht="15.75" customHeight="1">
      <c r="A436" s="567" t="str">
        <f>IF(B436&lt;&gt;"",IF(AND(B436&gt;=_TM1,B436&lt;=_TM2,OR(TH!L469="1111",TH!M469="1111")),TH!D469,""),"")</f>
        <v/>
      </c>
      <c r="B436" s="568">
        <f t="shared" si="33"/>
        <v>3</v>
      </c>
      <c r="C436" s="349">
        <f t="shared" si="34"/>
        <v>42803</v>
      </c>
      <c r="D436" s="574"/>
      <c r="E436" s="349">
        <v>42803</v>
      </c>
      <c r="F436" s="279" t="s">
        <v>556</v>
      </c>
      <c r="G436" s="348" t="s">
        <v>823</v>
      </c>
      <c r="H436" s="507" t="s">
        <v>412</v>
      </c>
      <c r="I436" s="340">
        <v>1991</v>
      </c>
      <c r="J436" s="340">
        <v>8500</v>
      </c>
      <c r="K436" s="569">
        <f>ROUND(I436*J436,0)</f>
        <v>16923500</v>
      </c>
      <c r="L436" s="571" t="s">
        <v>238</v>
      </c>
      <c r="M436" s="571" t="s">
        <v>162</v>
      </c>
      <c r="N436" s="561" t="str">
        <f>IF(AND('331-CT'!$E$7=TH!H469,OR(L436="331",M436="331")),"331",IF(AND(OR(L436="131",M436="131"),H436='131-CT'!$E$7),"131",""))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IF(AND(OR(LEFT(TH!L469,2)="15",LEFT(TH!M469,2)="15"),'152-CT'!$J$8=TH!F469),"x","")</f>
        <v/>
      </c>
      <c r="W436" s="561" t="str">
        <f>IF(AND(OR(LEFT(TH!L469,2)="15",LEFT(TH!M469,2)="15"),TK!$E$7=TH!F469),"x","")</f>
        <v/>
      </c>
      <c r="X436" s="561" t="str">
        <f>IF(AND('341-CT'!$E$9=H436,OR(LEFT(L436,3)=$X$7,LEFT(M436,3)=$X$7)),"x","")</f>
        <v/>
      </c>
      <c r="Y436" s="561" t="str">
        <f>IF(OR(TH!L469=TH!$Y$7,M436=TH!$Y$7),"x","")</f>
        <v/>
      </c>
      <c r="Z436" s="561" t="str">
        <f>IF(AND(B436&lt;=NKC!$N$8,B436&gt;=NKC!$M$8),"x","")</f>
        <v>x</v>
      </c>
      <c r="AA436" s="572"/>
    </row>
    <row r="437" spans="1:28" s="539" customFormat="1" ht="15.75" customHeight="1">
      <c r="A437" s="567" t="str">
        <f>IF(B437&lt;&gt;"",IF(AND(B437&gt;=_TM1,B437&lt;=_TM2,OR(TH!L470="1111",TH!M470="1111")),TH!D470,""),"")</f>
        <v/>
      </c>
      <c r="B437" s="568">
        <f t="shared" si="33"/>
        <v>3</v>
      </c>
      <c r="C437" s="349">
        <f t="shared" si="34"/>
        <v>42803</v>
      </c>
      <c r="D437" s="574"/>
      <c r="E437" s="349">
        <v>42803</v>
      </c>
      <c r="F437" s="279" t="s">
        <v>824</v>
      </c>
      <c r="G437" s="348" t="s">
        <v>823</v>
      </c>
      <c r="H437" s="507" t="s">
        <v>412</v>
      </c>
      <c r="I437" s="340"/>
      <c r="J437" s="340"/>
      <c r="K437" s="569">
        <v>1692350</v>
      </c>
      <c r="L437" s="571" t="s">
        <v>238</v>
      </c>
      <c r="M437" s="571" t="s">
        <v>274</v>
      </c>
      <c r="N437" s="561" t="str">
        <f>IF(AND('331-CT'!$E$7=TH!H470,OR(L437="331",M437="331")),"331",IF(AND(OR(L437="131",M437="131"),H437='131-CT'!$E$7),"131",""))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IF(AND(OR(LEFT(TH!L470,2)="15",LEFT(TH!M470,2)="15"),'152-CT'!$J$8=TH!F470),"x","")</f>
        <v/>
      </c>
      <c r="W437" s="561" t="str">
        <f>IF(AND(OR(LEFT(TH!L470,2)="15",LEFT(TH!M470,2)="15"),TK!$E$7=TH!F470),"x","")</f>
        <v/>
      </c>
      <c r="X437" s="561" t="str">
        <f>IF(AND('341-CT'!$E$9=H437,OR(LEFT(L437,3)=$X$7,LEFT(M437,3)=$X$7)),"x","")</f>
        <v/>
      </c>
      <c r="Y437" s="561" t="str">
        <f>IF(OR(TH!L470=TH!$Y$7,M437=TH!$Y$7),"x","")</f>
        <v/>
      </c>
      <c r="Z437" s="561" t="str">
        <f>IF(AND(B437&lt;=NKC!$N$8,B437&gt;=NKC!$M$8),"x","")</f>
        <v>x</v>
      </c>
      <c r="AA437" s="572"/>
    </row>
    <row r="438" spans="1:28" s="539" customFormat="1" ht="15.75" customHeight="1">
      <c r="A438" s="567" t="str">
        <f>IF(B438&lt;&gt;"",IF(AND(B438&gt;=_TM1,B438&lt;=_TM2,OR(TH!L436="1111",TH!M436="1111")),TH!D436,""),"")</f>
        <v/>
      </c>
      <c r="B438" s="568">
        <f t="shared" si="33"/>
        <v>3</v>
      </c>
      <c r="C438" s="349">
        <f t="shared" si="34"/>
        <v>42805</v>
      </c>
      <c r="D438" s="574"/>
      <c r="E438" s="349">
        <v>42805</v>
      </c>
      <c r="F438" s="279" t="s">
        <v>643</v>
      </c>
      <c r="G438" s="348" t="s">
        <v>601</v>
      </c>
      <c r="H438" s="508" t="s">
        <v>300</v>
      </c>
      <c r="I438" s="340">
        <v>288</v>
      </c>
      <c r="J438" s="340">
        <v>16500</v>
      </c>
      <c r="K438" s="569">
        <f>ROUND(I438*J438,0)</f>
        <v>4752000</v>
      </c>
      <c r="L438" s="571" t="s">
        <v>238</v>
      </c>
      <c r="M438" s="571" t="s">
        <v>162</v>
      </c>
      <c r="N438" s="561" t="str">
        <f>IF(AND('331-CT'!$E$7=TH!H436,OR(L438="331",M438="331")),"331",IF(AND(OR(L438="131",M438="131"),H438='131-CT'!$E$7),"131",""))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IF(AND(OR(LEFT(TH!L436,2)="15",LEFT(TH!M436,2)="15"),'152-CT'!$J$8=TH!F436),"x","")</f>
        <v/>
      </c>
      <c r="W438" s="561" t="str">
        <f>IF(AND(OR(LEFT(TH!L436,2)="15",LEFT(TH!M436,2)="15"),TK!$E$7=TH!F436),"x","")</f>
        <v/>
      </c>
      <c r="X438" s="561" t="str">
        <f>IF(AND('341-CT'!$E$9=H438,OR(LEFT(L438,3)=$X$7,LEFT(M438,3)=$X$7)),"x","")</f>
        <v/>
      </c>
      <c r="Y438" s="561" t="str">
        <f>IF(OR(TH!L436=TH!$Y$7,M438=TH!$Y$7),"x","")</f>
        <v/>
      </c>
      <c r="Z438" s="561" t="str">
        <f>IF(AND(B438&lt;=NKC!$N$8,B438&gt;=NKC!$M$8),"x","")</f>
        <v>x</v>
      </c>
      <c r="AA438" s="572"/>
    </row>
    <row r="439" spans="1:28" s="539" customFormat="1" ht="15.75" customHeight="1">
      <c r="A439" s="567" t="str">
        <f>IF(B439&lt;&gt;"",IF(AND(B439&gt;=_TM1,B439&lt;=_TM2,OR(TH!L437="1111",TH!M437="1111")),TH!D437,""),"")</f>
        <v/>
      </c>
      <c r="B439" s="568">
        <f t="shared" si="33"/>
        <v>3</v>
      </c>
      <c r="C439" s="349">
        <f t="shared" si="34"/>
        <v>42805</v>
      </c>
      <c r="D439" s="574"/>
      <c r="E439" s="349">
        <v>42805</v>
      </c>
      <c r="F439" s="279" t="s">
        <v>545</v>
      </c>
      <c r="G439" s="348" t="s">
        <v>601</v>
      </c>
      <c r="H439" s="508" t="s">
        <v>300</v>
      </c>
      <c r="I439" s="340"/>
      <c r="J439" s="340"/>
      <c r="K439" s="569">
        <v>475200</v>
      </c>
      <c r="L439" s="571" t="s">
        <v>238</v>
      </c>
      <c r="M439" s="571" t="s">
        <v>274</v>
      </c>
      <c r="N439" s="561" t="str">
        <f>IF(AND('331-CT'!$E$7=TH!H437,OR(L439="331",M439="331")),"331",IF(AND(OR(L439="131",M439="131"),H439='131-CT'!$E$7),"131",""))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IF(AND(OR(LEFT(TH!L437,2)="15",LEFT(TH!M437,2)="15"),'152-CT'!$J$8=TH!F437),"x","")</f>
        <v/>
      </c>
      <c r="W439" s="561" t="str">
        <f>IF(AND(OR(LEFT(TH!L437,2)="15",LEFT(TH!M437,2)="15"),TK!$E$7=TH!F437),"x","")</f>
        <v/>
      </c>
      <c r="X439" s="561" t="str">
        <f>IF(AND('341-CT'!$E$9=H439,OR(LEFT(L439,3)=$X$7,LEFT(M439,3)=$X$7)),"x","")</f>
        <v/>
      </c>
      <c r="Y439" s="561" t="str">
        <f>IF(OR(TH!L437=TH!$Y$7,M439=TH!$Y$7),"x","")</f>
        <v/>
      </c>
      <c r="Z439" s="561" t="str">
        <f>IF(AND(B439&lt;=NKC!$N$8,B439&gt;=NKC!$M$8),"x","")</f>
        <v>x</v>
      </c>
      <c r="AA439" s="572"/>
      <c r="AB439" s="573"/>
    </row>
    <row r="440" spans="1:28" s="539" customFormat="1" ht="15.75" customHeight="1">
      <c r="A440" s="567" t="str">
        <f>IF(B440&lt;&gt;"",IF(AND(B440&gt;=_TM1,B440&lt;=_TM2,OR(TH!L471="1111",TH!M471="1111")),TH!D471,""),"")</f>
        <v/>
      </c>
      <c r="B440" s="568">
        <f t="shared" si="33"/>
        <v>3</v>
      </c>
      <c r="C440" s="349">
        <f t="shared" si="34"/>
        <v>42807</v>
      </c>
      <c r="D440" s="574"/>
      <c r="E440" s="349">
        <v>42807</v>
      </c>
      <c r="F440" s="279" t="s">
        <v>556</v>
      </c>
      <c r="G440" s="348" t="s">
        <v>825</v>
      </c>
      <c r="H440" s="507" t="s">
        <v>412</v>
      </c>
      <c r="I440" s="340">
        <v>1890</v>
      </c>
      <c r="J440" s="340">
        <v>8500</v>
      </c>
      <c r="K440" s="569">
        <f>ROUND(I440*J440,0)</f>
        <v>16065000</v>
      </c>
      <c r="L440" s="571" t="s">
        <v>238</v>
      </c>
      <c r="M440" s="571" t="s">
        <v>162</v>
      </c>
      <c r="N440" s="561" t="str">
        <f>IF(AND('331-CT'!$E$7=TH!H471,OR(L440="331",M440="331")),"331",IF(AND(OR(L440="131",M440="131"),H440='131-CT'!$E$7),"131",""))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IF(AND(OR(LEFT(TH!L471,2)="15",LEFT(TH!M471,2)="15"),'152-CT'!$J$8=TH!F471),"x","")</f>
        <v/>
      </c>
      <c r="W440" s="561" t="str">
        <f>IF(AND(OR(LEFT(TH!L471,2)="15",LEFT(TH!M471,2)="15"),TK!$E$7=TH!F471),"x","")</f>
        <v/>
      </c>
      <c r="X440" s="561" t="str">
        <f>IF(AND('341-CT'!$E$9=H440,OR(LEFT(L440,3)=$X$7,LEFT(M440,3)=$X$7)),"x","")</f>
        <v/>
      </c>
      <c r="Y440" s="561" t="str">
        <f>IF(OR(TH!L471=TH!$Y$7,M440=TH!$Y$7),"x","")</f>
        <v/>
      </c>
      <c r="Z440" s="561" t="str">
        <f>IF(AND(B440&lt;=NKC!$N$8,B440&gt;=NKC!$M$8),"x","")</f>
        <v>x</v>
      </c>
      <c r="AA440" s="572"/>
    </row>
    <row r="441" spans="1:28" s="539" customFormat="1" ht="15.75" customHeight="1">
      <c r="A441" s="567" t="str">
        <f>IF(B441&lt;&gt;"",IF(AND(B441&gt;=_TM1,B441&lt;=_TM2,OR(TH!L472="1111",TH!M472="1111")),TH!D472,""),"")</f>
        <v/>
      </c>
      <c r="B441" s="568">
        <f t="shared" si="33"/>
        <v>3</v>
      </c>
      <c r="C441" s="349">
        <f t="shared" si="34"/>
        <v>42807</v>
      </c>
      <c r="D441" s="574"/>
      <c r="E441" s="349">
        <v>42807</v>
      </c>
      <c r="F441" s="279" t="s">
        <v>824</v>
      </c>
      <c r="G441" s="348" t="s">
        <v>825</v>
      </c>
      <c r="H441" s="507" t="s">
        <v>412</v>
      </c>
      <c r="I441" s="340"/>
      <c r="J441" s="340"/>
      <c r="K441" s="569">
        <v>1606500</v>
      </c>
      <c r="L441" s="571" t="s">
        <v>238</v>
      </c>
      <c r="M441" s="571" t="s">
        <v>274</v>
      </c>
      <c r="N441" s="561" t="str">
        <f>IF(AND('331-CT'!$E$7=TH!H472,OR(L441="331",M441="331")),"331",IF(AND(OR(L441="131",M441="131"),H441='131-CT'!$E$7),"131",""))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IF(AND(OR(LEFT(TH!L472,2)="15",LEFT(TH!M472,2)="15"),'152-CT'!$J$8=TH!F472),"x","")</f>
        <v/>
      </c>
      <c r="W441" s="561" t="str">
        <f>IF(AND(OR(LEFT(TH!L472,2)="15",LEFT(TH!M472,2)="15"),TK!$E$7=TH!F472),"x","")</f>
        <v/>
      </c>
      <c r="X441" s="561" t="str">
        <f>IF(AND('341-CT'!$E$9=H441,OR(LEFT(L441,3)=$X$7,LEFT(M441,3)=$X$7)),"x","")</f>
        <v/>
      </c>
      <c r="Y441" s="561" t="str">
        <f>IF(OR(TH!L472=TH!$Y$7,M441=TH!$Y$7),"x","")</f>
        <v/>
      </c>
      <c r="Z441" s="561" t="str">
        <f>IF(AND(B441&lt;=NKC!$N$8,B441&gt;=NKC!$M$8),"x","")</f>
        <v>x</v>
      </c>
      <c r="AA441" s="572"/>
    </row>
    <row r="442" spans="1:28" s="539" customFormat="1" ht="15.75" customHeight="1">
      <c r="A442" s="567" t="str">
        <f>IF(B442&lt;&gt;"",IF(AND(B442&gt;=_TM1,B442&lt;=_TM2,OR(TH!L438="1111",TH!M438="1111")),TH!D438,""),"")</f>
        <v/>
      </c>
      <c r="B442" s="568">
        <f t="shared" si="33"/>
        <v>3</v>
      </c>
      <c r="C442" s="349">
        <f t="shared" si="34"/>
        <v>42810</v>
      </c>
      <c r="D442" s="574"/>
      <c r="E442" s="349">
        <v>42810</v>
      </c>
      <c r="F442" s="279" t="s">
        <v>644</v>
      </c>
      <c r="G442" s="348" t="s">
        <v>602</v>
      </c>
      <c r="H442" s="506" t="s">
        <v>327</v>
      </c>
      <c r="I442" s="340">
        <v>309</v>
      </c>
      <c r="J442" s="340">
        <v>14266</v>
      </c>
      <c r="K442" s="569">
        <f>ROUND(I442*J442,0)</f>
        <v>4408194</v>
      </c>
      <c r="L442" s="571" t="s">
        <v>238</v>
      </c>
      <c r="M442" s="571" t="s">
        <v>162</v>
      </c>
      <c r="N442" s="561" t="str">
        <f>IF(AND('331-CT'!$E$7=TH!H438,OR(L442="331",M442="331")),"331",IF(AND(OR(L442="131",M442="131"),H442='131-CT'!$E$7),"131",""))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IF(AND(OR(LEFT(TH!L438,2)="15",LEFT(TH!M438,2)="15"),'152-CT'!$J$8=TH!F438),"x","")</f>
        <v/>
      </c>
      <c r="W442" s="561" t="str">
        <f>IF(AND(OR(LEFT(TH!L438,2)="15",LEFT(TH!M438,2)="15"),TK!$E$7=TH!F438),"x","")</f>
        <v/>
      </c>
      <c r="X442" s="561" t="str">
        <f>IF(AND('341-CT'!$E$9=H442,OR(LEFT(L442,3)=$X$7,LEFT(M442,3)=$X$7)),"x","")</f>
        <v/>
      </c>
      <c r="Y442" s="561" t="str">
        <f>IF(OR(TH!L438=TH!$Y$7,M442=TH!$Y$7),"x","")</f>
        <v/>
      </c>
      <c r="Z442" s="561" t="str">
        <f>IF(AND(B442&lt;=NKC!$N$8,B442&gt;=NKC!$M$8),"x","")</f>
        <v>x</v>
      </c>
      <c r="AA442" s="572"/>
    </row>
    <row r="443" spans="1:28" s="539" customFormat="1" ht="15.75" customHeight="1">
      <c r="A443" s="567" t="str">
        <f>IF(B443&lt;&gt;"",IF(AND(B443&gt;=_TM1,B443&lt;=_TM2,OR(TH!L439="1111",TH!M439="1111")),TH!D439,""),"")</f>
        <v/>
      </c>
      <c r="B443" s="568">
        <f t="shared" si="33"/>
        <v>3</v>
      </c>
      <c r="C443" s="349">
        <f t="shared" si="34"/>
        <v>42810</v>
      </c>
      <c r="D443" s="574"/>
      <c r="E443" s="349">
        <v>42810</v>
      </c>
      <c r="F443" s="279" t="s">
        <v>645</v>
      </c>
      <c r="G443" s="348" t="s">
        <v>602</v>
      </c>
      <c r="H443" s="506" t="s">
        <v>327</v>
      </c>
      <c r="I443" s="340">
        <v>306</v>
      </c>
      <c r="J443" s="340">
        <v>13900</v>
      </c>
      <c r="K443" s="569">
        <f>ROUND(I443*J443,0)</f>
        <v>4253400</v>
      </c>
      <c r="L443" s="571" t="s">
        <v>238</v>
      </c>
      <c r="M443" s="571" t="s">
        <v>162</v>
      </c>
      <c r="N443" s="561" t="str">
        <f>IF(AND('331-CT'!$E$7=TH!H439,OR(L443="331",M443="331")),"331",IF(AND(OR(L443="131",M443="131"),H443='131-CT'!$E$7),"131",""))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IF(AND(OR(LEFT(TH!L439,2)="15",LEFT(TH!M439,2)="15"),'152-CT'!$J$8=TH!F439),"x","")</f>
        <v/>
      </c>
      <c r="W443" s="561" t="str">
        <f>IF(AND(OR(LEFT(TH!L439,2)="15",LEFT(TH!M439,2)="15"),TK!$E$7=TH!F439),"x","")</f>
        <v/>
      </c>
      <c r="X443" s="561" t="str">
        <f>IF(AND('341-CT'!$E$9=H443,OR(LEFT(L443,3)=$X$7,LEFT(M443,3)=$X$7)),"x","")</f>
        <v/>
      </c>
      <c r="Y443" s="561" t="str">
        <f>IF(OR(TH!L439=TH!$Y$7,M443=TH!$Y$7),"x","")</f>
        <v/>
      </c>
      <c r="Z443" s="561" t="str">
        <f>IF(AND(B443&lt;=NKC!$N$8,B443&gt;=NKC!$M$8),"x","")</f>
        <v>x</v>
      </c>
      <c r="AA443" s="572"/>
    </row>
    <row r="444" spans="1:28" s="539" customFormat="1" ht="15.75" customHeight="1">
      <c r="A444" s="567" t="str">
        <f>IF(B444&lt;&gt;"",IF(AND(B444&gt;=_TM1,B444&lt;=_TM2,OR(TH!L440="1111",TH!M440="1111")),TH!D440,""),"")</f>
        <v/>
      </c>
      <c r="B444" s="568">
        <f t="shared" si="33"/>
        <v>3</v>
      </c>
      <c r="C444" s="349">
        <f t="shared" si="34"/>
        <v>42810</v>
      </c>
      <c r="D444" s="574"/>
      <c r="E444" s="349">
        <v>42810</v>
      </c>
      <c r="F444" s="279" t="s">
        <v>545</v>
      </c>
      <c r="G444" s="348" t="s">
        <v>602</v>
      </c>
      <c r="H444" s="506" t="s">
        <v>327</v>
      </c>
      <c r="I444" s="340"/>
      <c r="J444" s="340"/>
      <c r="K444" s="569">
        <v>866159</v>
      </c>
      <c r="L444" s="571" t="s">
        <v>238</v>
      </c>
      <c r="M444" s="571" t="s">
        <v>274</v>
      </c>
      <c r="N444" s="561" t="str">
        <f>IF(AND('331-CT'!$E$7=TH!H440,OR(L444="331",M444="331")),"331",IF(AND(OR(L444="131",M444="131"),H444='131-CT'!$E$7),"131",""))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IF(AND(OR(LEFT(TH!L440,2)="15",LEFT(TH!M440,2)="15"),'152-CT'!$J$8=TH!F440),"x","")</f>
        <v/>
      </c>
      <c r="W444" s="561" t="str">
        <f>IF(AND(OR(LEFT(TH!L440,2)="15",LEFT(TH!M440,2)="15"),TK!$E$7=TH!F440),"x","")</f>
        <v/>
      </c>
      <c r="X444" s="561" t="str">
        <f>IF(AND('341-CT'!$E$9=H444,OR(LEFT(L444,3)=$X$7,LEFT(M444,3)=$X$7)),"x","")</f>
        <v/>
      </c>
      <c r="Y444" s="561" t="str">
        <f>IF(OR(TH!L440=TH!$Y$7,M444=TH!$Y$7),"x","")</f>
        <v/>
      </c>
      <c r="Z444" s="561" t="str">
        <f>IF(AND(B444&lt;=NKC!$N$8,B444&gt;=NKC!$M$8),"x","")</f>
        <v>x</v>
      </c>
      <c r="AA444" s="572"/>
      <c r="AB444" s="573"/>
    </row>
    <row r="445" spans="1:28" s="539" customFormat="1" ht="15.75" customHeight="1">
      <c r="A445" s="567" t="str">
        <f>IF(B445&lt;&gt;"",IF(AND(B445&gt;=_TM1,B445&lt;=_TM2,OR(TH!L441="1111",TH!M441="1111")),TH!D441,""),"")</f>
        <v/>
      </c>
      <c r="B445" s="568">
        <f t="shared" si="33"/>
        <v>3</v>
      </c>
      <c r="C445" s="349">
        <f t="shared" si="34"/>
        <v>42811</v>
      </c>
      <c r="D445" s="574"/>
      <c r="E445" s="349">
        <v>42811</v>
      </c>
      <c r="F445" s="279" t="s">
        <v>817</v>
      </c>
      <c r="G445" s="348" t="s">
        <v>603</v>
      </c>
      <c r="H445" s="507" t="s">
        <v>646</v>
      </c>
      <c r="I445" s="340">
        <v>7240</v>
      </c>
      <c r="J445" s="340">
        <v>3770</v>
      </c>
      <c r="K445" s="569">
        <f>ROUND(I445*J445,0)</f>
        <v>27294800</v>
      </c>
      <c r="L445" s="571" t="s">
        <v>238</v>
      </c>
      <c r="M445" s="571" t="s">
        <v>162</v>
      </c>
      <c r="N445" s="561" t="str">
        <f>IF(AND('331-CT'!$E$7=TH!H441,OR(L445="331",M445="331")),"331",IF(AND(OR(L445="131",M445="131"),H445='131-CT'!$E$7),"131",""))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IF(AND(OR(LEFT(TH!L441,2)="15",LEFT(TH!M441,2)="15"),'152-CT'!$J$8=TH!F441),"x","")</f>
        <v/>
      </c>
      <c r="W445" s="561" t="str">
        <f>IF(AND(OR(LEFT(TH!L441,2)="15",LEFT(TH!M441,2)="15"),TK!$E$7=TH!F441),"x","")</f>
        <v/>
      </c>
      <c r="X445" s="561" t="str">
        <f>IF(AND('341-CT'!$E$9=H445,OR(LEFT(L445,3)=$X$7,LEFT(M445,3)=$X$7)),"x","")</f>
        <v/>
      </c>
      <c r="Y445" s="561" t="str">
        <f>IF(OR(TH!L441=TH!$Y$7,M445=TH!$Y$7),"x","")</f>
        <v/>
      </c>
      <c r="Z445" s="561" t="str">
        <f>IF(AND(B445&lt;=NKC!$N$8,B445&gt;=NKC!$M$8),"x","")</f>
        <v>x</v>
      </c>
      <c r="AA445" s="572"/>
    </row>
    <row r="446" spans="1:28" s="539" customFormat="1" ht="15.75" customHeight="1">
      <c r="A446" s="567" t="str">
        <f>IF(B446&lt;&gt;"",IF(AND(B446&gt;=_TM1,B446&lt;=_TM2,OR(TH!L442="1111",TH!M442="1111")),TH!D442,""),"")</f>
        <v/>
      </c>
      <c r="B446" s="568">
        <f t="shared" si="33"/>
        <v>3</v>
      </c>
      <c r="C446" s="349">
        <f t="shared" si="34"/>
        <v>42811</v>
      </c>
      <c r="D446" s="574"/>
      <c r="E446" s="349">
        <v>42811</v>
      </c>
      <c r="F446" s="279" t="s">
        <v>818</v>
      </c>
      <c r="G446" s="348" t="s">
        <v>603</v>
      </c>
      <c r="H446" s="507" t="s">
        <v>646</v>
      </c>
      <c r="I446" s="340">
        <v>500</v>
      </c>
      <c r="J446" s="340">
        <v>4070</v>
      </c>
      <c r="K446" s="569">
        <f>ROUND(I446*J446,0)</f>
        <v>2035000</v>
      </c>
      <c r="L446" s="571" t="s">
        <v>238</v>
      </c>
      <c r="M446" s="571" t="s">
        <v>162</v>
      </c>
      <c r="N446" s="561" t="str">
        <f>IF(AND('331-CT'!$E$7=TH!H442,OR(L446="331",M446="331")),"331",IF(AND(OR(L446="131",M446="131"),H446='131-CT'!$E$7),"131",""))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IF(AND(OR(LEFT(TH!L442,2)="15",LEFT(TH!M442,2)="15"),'152-CT'!$J$8=TH!F442),"x","")</f>
        <v/>
      </c>
      <c r="W446" s="561" t="str">
        <f>IF(AND(OR(LEFT(TH!L442,2)="15",LEFT(TH!M442,2)="15"),TK!$E$7=TH!F442),"x","")</f>
        <v/>
      </c>
      <c r="X446" s="561" t="str">
        <f>IF(AND('341-CT'!$E$9=H446,OR(LEFT(L446,3)=$X$7,LEFT(M446,3)=$X$7)),"x","")</f>
        <v/>
      </c>
      <c r="Y446" s="561" t="str">
        <f>IF(OR(TH!L442=TH!$Y$7,M446=TH!$Y$7),"x","")</f>
        <v/>
      </c>
      <c r="Z446" s="561" t="str">
        <f>IF(AND(B446&lt;=NKC!$N$8,B446&gt;=NKC!$M$8),"x","")</f>
        <v>x</v>
      </c>
      <c r="AA446" s="572"/>
    </row>
    <row r="447" spans="1:28" s="539" customFormat="1" ht="15.75" customHeight="1">
      <c r="A447" s="567" t="str">
        <f>IF(B447&lt;&gt;"",IF(AND(B447&gt;=_TM1,B447&lt;=_TM2,OR(TH!L443="1111",TH!M443="1111")),TH!D443,""),"")</f>
        <v/>
      </c>
      <c r="B447" s="568">
        <f t="shared" si="33"/>
        <v>3</v>
      </c>
      <c r="C447" s="349">
        <f t="shared" si="34"/>
        <v>42811</v>
      </c>
      <c r="D447" s="574"/>
      <c r="E447" s="349">
        <v>42811</v>
      </c>
      <c r="F447" s="279" t="s">
        <v>819</v>
      </c>
      <c r="G447" s="348" t="s">
        <v>603</v>
      </c>
      <c r="H447" s="507" t="s">
        <v>646</v>
      </c>
      <c r="I447" s="340">
        <v>1</v>
      </c>
      <c r="J447" s="340">
        <v>2000000</v>
      </c>
      <c r="K447" s="569">
        <f>ROUND(I447*J447,0)</f>
        <v>2000000</v>
      </c>
      <c r="L447" s="571" t="s">
        <v>238</v>
      </c>
      <c r="M447" s="571" t="s">
        <v>162</v>
      </c>
      <c r="N447" s="561" t="str">
        <f>IF(AND('331-CT'!$E$7=TH!H443,OR(L447="331",M447="331")),"331",IF(AND(OR(L447="131",M447="131"),H447='131-CT'!$E$7),"131",""))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IF(AND(OR(LEFT(TH!L443,2)="15",LEFT(TH!M443,2)="15"),'152-CT'!$J$8=TH!F443),"x","")</f>
        <v/>
      </c>
      <c r="W447" s="561" t="str">
        <f>IF(AND(OR(LEFT(TH!L443,2)="15",LEFT(TH!M443,2)="15"),TK!$E$7=TH!F443),"x","")</f>
        <v/>
      </c>
      <c r="X447" s="561" t="str">
        <f>IF(AND('341-CT'!$E$9=H447,OR(LEFT(L447,3)=$X$7,LEFT(M447,3)=$X$7)),"x","")</f>
        <v/>
      </c>
      <c r="Y447" s="561" t="str">
        <f>IF(OR(TH!L443=TH!$Y$7,M447=TH!$Y$7),"x","")</f>
        <v/>
      </c>
      <c r="Z447" s="561" t="str">
        <f>IF(AND(B447&lt;=NKC!$N$8,B447&gt;=NKC!$M$8),"x","")</f>
        <v>x</v>
      </c>
      <c r="AA447" s="572"/>
    </row>
    <row r="448" spans="1:28" s="539" customFormat="1" ht="15.75" customHeight="1">
      <c r="A448" s="567" t="str">
        <f>IF(B448&lt;&gt;"",IF(AND(B448&gt;=_TM1,B448&lt;=_TM2,OR(TH!L444="1111",TH!M444="1111")),TH!D444,""),"")</f>
        <v/>
      </c>
      <c r="B448" s="568">
        <f t="shared" si="33"/>
        <v>3</v>
      </c>
      <c r="C448" s="349">
        <f t="shared" si="34"/>
        <v>42811</v>
      </c>
      <c r="D448" s="574"/>
      <c r="E448" s="349">
        <v>42811</v>
      </c>
      <c r="F448" s="279" t="s">
        <v>820</v>
      </c>
      <c r="G448" s="348" t="s">
        <v>603</v>
      </c>
      <c r="H448" s="507" t="s">
        <v>646</v>
      </c>
      <c r="I448" s="340">
        <v>605</v>
      </c>
      <c r="J448" s="340">
        <v>17391</v>
      </c>
      <c r="K448" s="569">
        <f>ROUND(I448*J448,0)</f>
        <v>10521555</v>
      </c>
      <c r="L448" s="571" t="s">
        <v>238</v>
      </c>
      <c r="M448" s="571" t="s">
        <v>162</v>
      </c>
      <c r="N448" s="561" t="str">
        <f>IF(AND('331-CT'!$E$7=TH!H444,OR(L448="331",M448="331")),"331",IF(AND(OR(L448="131",M448="131"),H448='131-CT'!$E$7),"131",""))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IF(AND(OR(LEFT(TH!L444,2)="15",LEFT(TH!M444,2)="15"),'152-CT'!$J$8=TH!F444),"x","")</f>
        <v/>
      </c>
      <c r="W448" s="561" t="str">
        <f>IF(AND(OR(LEFT(TH!L444,2)="15",LEFT(TH!M444,2)="15"),TK!$E$7=TH!F444),"x","")</f>
        <v/>
      </c>
      <c r="X448" s="561" t="str">
        <f>IF(AND('341-CT'!$E$9=H448,OR(LEFT(L448,3)=$X$7,LEFT(M448,3)=$X$7)),"x","")</f>
        <v/>
      </c>
      <c r="Y448" s="561" t="str">
        <f>IF(OR(TH!L444=TH!$Y$7,M448=TH!$Y$7),"x","")</f>
        <v/>
      </c>
      <c r="Z448" s="561" t="str">
        <f>IF(AND(B448&lt;=NKC!$N$8,B448&gt;=NKC!$M$8),"x","")</f>
        <v>x</v>
      </c>
      <c r="AA448" s="572"/>
    </row>
    <row r="449" spans="1:28" s="539" customFormat="1" ht="15.75" customHeight="1">
      <c r="A449" s="567" t="str">
        <f>IF(B449&lt;&gt;"",IF(AND(B449&gt;=_TM1,B449&lt;=_TM2,OR(TH!L445="1111",TH!M445="1111")),TH!D445,""),"")</f>
        <v/>
      </c>
      <c r="B449" s="568">
        <f t="shared" si="33"/>
        <v>3</v>
      </c>
      <c r="C449" s="349">
        <f t="shared" si="34"/>
        <v>42811</v>
      </c>
      <c r="D449" s="574"/>
      <c r="E449" s="349">
        <v>42811</v>
      </c>
      <c r="F449" s="279" t="s">
        <v>821</v>
      </c>
      <c r="G449" s="348" t="s">
        <v>603</v>
      </c>
      <c r="H449" s="507" t="s">
        <v>646</v>
      </c>
      <c r="I449" s="340">
        <v>25</v>
      </c>
      <c r="J449" s="340">
        <v>21551</v>
      </c>
      <c r="K449" s="569">
        <f>ROUND(I449*J449,0)</f>
        <v>538775</v>
      </c>
      <c r="L449" s="571" t="s">
        <v>238</v>
      </c>
      <c r="M449" s="571" t="s">
        <v>162</v>
      </c>
      <c r="N449" s="561" t="str">
        <f>IF(AND('331-CT'!$E$7=TH!H445,OR(L449="331",M449="331")),"331",IF(AND(OR(L449="131",M449="131"),H449='131-CT'!$E$7),"131",""))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IF(AND(OR(LEFT(TH!L445,2)="15",LEFT(TH!M445,2)="15"),'152-CT'!$J$8=TH!F445),"x","")</f>
        <v/>
      </c>
      <c r="W449" s="561" t="str">
        <f>IF(AND(OR(LEFT(TH!L445,2)="15",LEFT(TH!M445,2)="15"),TK!$E$7=TH!F445),"x","")</f>
        <v/>
      </c>
      <c r="X449" s="561" t="str">
        <f>IF(AND('341-CT'!$E$9=H449,OR(LEFT(L449,3)=$X$7,LEFT(M449,3)=$X$7)),"x","")</f>
        <v/>
      </c>
      <c r="Y449" s="561" t="str">
        <f>IF(OR(TH!L445=TH!$Y$7,M449=TH!$Y$7),"x","")</f>
        <v/>
      </c>
      <c r="Z449" s="561" t="str">
        <f>IF(AND(B449&lt;=NKC!$N$8,B449&gt;=NKC!$M$8),"x","")</f>
        <v>x</v>
      </c>
      <c r="AA449" s="572"/>
    </row>
    <row r="450" spans="1:28" s="539" customFormat="1" ht="15.75" customHeight="1">
      <c r="A450" s="567" t="str">
        <f>IF(B450&lt;&gt;"",IF(AND(B450&gt;=_TM1,B450&lt;=_TM2,OR(TH!L446="1111",TH!M446="1111")),TH!D446,""),"")</f>
        <v/>
      </c>
      <c r="B450" s="568">
        <f t="shared" si="33"/>
        <v>3</v>
      </c>
      <c r="C450" s="349">
        <f t="shared" si="34"/>
        <v>42811</v>
      </c>
      <c r="D450" s="574"/>
      <c r="E450" s="349">
        <v>42811</v>
      </c>
      <c r="F450" s="279" t="s">
        <v>545</v>
      </c>
      <c r="G450" s="348" t="s">
        <v>603</v>
      </c>
      <c r="H450" s="507" t="s">
        <v>646</v>
      </c>
      <c r="I450" s="340"/>
      <c r="J450" s="340"/>
      <c r="K450" s="569">
        <v>4239013</v>
      </c>
      <c r="L450" s="571" t="s">
        <v>238</v>
      </c>
      <c r="M450" s="571" t="s">
        <v>274</v>
      </c>
      <c r="N450" s="561" t="str">
        <f>IF(AND('331-CT'!$E$7=TH!H446,OR(L450="331",M450="331")),"331",IF(AND(OR(L450="131",M450="131"),H450='131-CT'!$E$7),"131",""))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IF(AND(OR(LEFT(TH!L446,2)="15",LEFT(TH!M446,2)="15"),'152-CT'!$J$8=TH!F446),"x","")</f>
        <v/>
      </c>
      <c r="W450" s="561" t="str">
        <f>IF(AND(OR(LEFT(TH!L446,2)="15",LEFT(TH!M446,2)="15"),TK!$E$7=TH!F446),"x","")</f>
        <v/>
      </c>
      <c r="X450" s="561" t="str">
        <f>IF(AND('341-CT'!$E$9=H450,OR(LEFT(L450,3)=$X$7,LEFT(M450,3)=$X$7)),"x","")</f>
        <v/>
      </c>
      <c r="Y450" s="561" t="str">
        <f>IF(OR(TH!L446=TH!$Y$7,M450=TH!$Y$7),"x","")</f>
        <v/>
      </c>
      <c r="Z450" s="561" t="str">
        <f>IF(AND(B450&lt;=NKC!$N$8,B450&gt;=NKC!$M$8),"x","")</f>
        <v>x</v>
      </c>
      <c r="AA450" s="572"/>
      <c r="AB450" s="573"/>
    </row>
    <row r="451" spans="1:28" s="539" customFormat="1" ht="15.75" customHeight="1">
      <c r="A451" s="567" t="str">
        <f>IF(B451&lt;&gt;"",IF(AND(B451&gt;=_TM1,B451&lt;=_TM2,OR(TH!L473="1111",TH!M473="1111")),TH!D473,""),"")</f>
        <v/>
      </c>
      <c r="B451" s="568">
        <f t="shared" si="33"/>
        <v>3</v>
      </c>
      <c r="C451" s="349">
        <f t="shared" si="34"/>
        <v>42811</v>
      </c>
      <c r="D451" s="574"/>
      <c r="E451" s="349">
        <v>42811</v>
      </c>
      <c r="F451" s="279" t="s">
        <v>556</v>
      </c>
      <c r="G451" s="348" t="s">
        <v>826</v>
      </c>
      <c r="H451" s="507" t="s">
        <v>412</v>
      </c>
      <c r="I451" s="340">
        <v>2050</v>
      </c>
      <c r="J451" s="340">
        <v>8500</v>
      </c>
      <c r="K451" s="569">
        <f>ROUND(I451*J451,0)</f>
        <v>17425000</v>
      </c>
      <c r="L451" s="571" t="s">
        <v>238</v>
      </c>
      <c r="M451" s="571" t="s">
        <v>162</v>
      </c>
      <c r="N451" s="561" t="str">
        <f>IF(AND('331-CT'!$E$7=TH!H473,OR(L451="331",M451="331")),"331",IF(AND(OR(L451="131",M451="131"),H451='131-CT'!$E$7),"131",""))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IF(AND(OR(LEFT(TH!L473,2)="15",LEFT(TH!M473,2)="15"),'152-CT'!$J$8=TH!F473),"x","")</f>
        <v/>
      </c>
      <c r="W451" s="561" t="str">
        <f>IF(AND(OR(LEFT(TH!L473,2)="15",LEFT(TH!M473,2)="15"),TK!$E$7=TH!F473),"x","")</f>
        <v/>
      </c>
      <c r="X451" s="561" t="str">
        <f>IF(AND('341-CT'!$E$9=H451,OR(LEFT(L451,3)=$X$7,LEFT(M451,3)=$X$7)),"x","")</f>
        <v/>
      </c>
      <c r="Y451" s="561" t="str">
        <f>IF(OR(TH!L473=TH!$Y$7,M451=TH!$Y$7),"x","")</f>
        <v/>
      </c>
      <c r="Z451" s="561" t="str">
        <f>IF(AND(B451&lt;=NKC!$N$8,B451&gt;=NKC!$M$8),"x","")</f>
        <v>x</v>
      </c>
      <c r="AA451" s="572"/>
    </row>
    <row r="452" spans="1:28" s="539" customFormat="1" ht="15.75" customHeight="1">
      <c r="A452" s="567" t="str">
        <f>IF(B452&lt;&gt;"",IF(AND(B452&gt;=_TM1,B452&lt;=_TM2,OR(TH!L474="1111",TH!M474="1111")),TH!D474,""),"")</f>
        <v/>
      </c>
      <c r="B452" s="568">
        <f t="shared" si="33"/>
        <v>3</v>
      </c>
      <c r="C452" s="349">
        <f t="shared" si="34"/>
        <v>42811</v>
      </c>
      <c r="D452" s="574"/>
      <c r="E452" s="349">
        <v>42811</v>
      </c>
      <c r="F452" s="279" t="s">
        <v>824</v>
      </c>
      <c r="G452" s="348" t="s">
        <v>826</v>
      </c>
      <c r="H452" s="507" t="s">
        <v>412</v>
      </c>
      <c r="I452" s="340"/>
      <c r="J452" s="340"/>
      <c r="K452" s="569">
        <v>1742500</v>
      </c>
      <c r="L452" s="571" t="s">
        <v>238</v>
      </c>
      <c r="M452" s="571" t="s">
        <v>274</v>
      </c>
      <c r="N452" s="561" t="str">
        <f>IF(AND('331-CT'!$E$7=TH!H474,OR(L452="331",M452="331")),"331",IF(AND(OR(L452="131",M452="131"),H452='131-CT'!$E$7),"131",""))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IF(AND(OR(LEFT(TH!L474,2)="15",LEFT(TH!M474,2)="15"),'152-CT'!$J$8=TH!F474),"x","")</f>
        <v/>
      </c>
      <c r="W452" s="561" t="str">
        <f>IF(AND(OR(LEFT(TH!L474,2)="15",LEFT(TH!M474,2)="15"),TK!$E$7=TH!F474),"x","")</f>
        <v/>
      </c>
      <c r="X452" s="561" t="str">
        <f>IF(AND('341-CT'!$E$9=H452,OR(LEFT(L452,3)=$X$7,LEFT(M452,3)=$X$7)),"x","")</f>
        <v/>
      </c>
      <c r="Y452" s="561" t="str">
        <f>IF(OR(TH!L474=TH!$Y$7,M452=TH!$Y$7),"x","")</f>
        <v/>
      </c>
      <c r="Z452" s="561" t="str">
        <f>IF(AND(B452&lt;=NKC!$N$8,B452&gt;=NKC!$M$8),"x","")</f>
        <v>x</v>
      </c>
      <c r="AA452" s="572"/>
    </row>
    <row r="453" spans="1:28" s="539" customFormat="1" ht="15.75" customHeight="1">
      <c r="A453" s="567" t="str">
        <f>IF(B453&lt;&gt;"",IF(AND(B453&gt;=_TM1,B453&lt;=_TM2,OR(TH!L447="1111",TH!M447="1111")),TH!D447,""),"")</f>
        <v/>
      </c>
      <c r="B453" s="568">
        <f t="shared" si="33"/>
        <v>3</v>
      </c>
      <c r="C453" s="349">
        <f t="shared" si="34"/>
        <v>42812</v>
      </c>
      <c r="D453" s="574"/>
      <c r="E453" s="349">
        <v>42812</v>
      </c>
      <c r="F453" s="279" t="s">
        <v>551</v>
      </c>
      <c r="G453" s="348" t="s">
        <v>604</v>
      </c>
      <c r="H453" s="507" t="s">
        <v>647</v>
      </c>
      <c r="I453" s="340"/>
      <c r="J453" s="340"/>
      <c r="K453" s="569">
        <v>1800000</v>
      </c>
      <c r="L453" s="571" t="s">
        <v>45</v>
      </c>
      <c r="M453" s="571" t="s">
        <v>295</v>
      </c>
      <c r="N453" s="561" t="str">
        <f>IF(AND('331-CT'!$E$7=TH!H447,OR(L453="331",M453="331")),"331",IF(AND(OR(L453="131",M453="131"),H453='131-CT'!$E$7),"131",""))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>x</v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IF(AND(OR(LEFT(TH!L447,2)="15",LEFT(TH!M447,2)="15"),'152-CT'!$J$8=TH!F447),"x","")</f>
        <v/>
      </c>
      <c r="W453" s="561" t="str">
        <f>IF(AND(OR(LEFT(TH!L447,2)="15",LEFT(TH!M447,2)="15"),TK!$E$7=TH!F447),"x","")</f>
        <v/>
      </c>
      <c r="X453" s="561" t="str">
        <f>IF(AND('341-CT'!$E$9=H453,OR(LEFT(L453,3)=$X$7,LEFT(M453,3)=$X$7)),"x","")</f>
        <v/>
      </c>
      <c r="Y453" s="561" t="str">
        <f>IF(OR(TH!L447=TH!$Y$7,M453=TH!$Y$7),"x","")</f>
        <v/>
      </c>
      <c r="Z453" s="561" t="str">
        <f>IF(AND(B453&lt;=NKC!$N$8,B453&gt;=NKC!$M$8),"x","")</f>
        <v>x</v>
      </c>
      <c r="AA453" s="572"/>
      <c r="AB453" s="573"/>
    </row>
    <row r="454" spans="1:28" s="539" customFormat="1" ht="15.75" customHeight="1">
      <c r="A454" s="567" t="str">
        <f>IF(B454&lt;&gt;"",IF(AND(B454&gt;=_TM1,B454&lt;=_TM2,OR(TH!L448="1111",TH!M448="1111")),TH!D448,""),"")</f>
        <v/>
      </c>
      <c r="B454" s="568">
        <f t="shared" si="33"/>
        <v>3</v>
      </c>
      <c r="C454" s="349">
        <f t="shared" si="34"/>
        <v>42812</v>
      </c>
      <c r="D454" s="574"/>
      <c r="E454" s="349">
        <v>42812</v>
      </c>
      <c r="F454" s="279" t="s">
        <v>552</v>
      </c>
      <c r="G454" s="348" t="s">
        <v>604</v>
      </c>
      <c r="H454" s="507" t="s">
        <v>647</v>
      </c>
      <c r="I454" s="340"/>
      <c r="J454" s="340"/>
      <c r="K454" s="569">
        <v>180000</v>
      </c>
      <c r="L454" s="571" t="s">
        <v>45</v>
      </c>
      <c r="M454" s="571" t="s">
        <v>274</v>
      </c>
      <c r="N454" s="561" t="str">
        <f>IF(AND('331-CT'!$E$7=TH!H448,OR(L454="331",M454="331")),"331",IF(AND(OR(L454="131",M454="131"),H454='131-CT'!$E$7),"131",""))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IF(AND(OR(LEFT(TH!L448,2)="15",LEFT(TH!M448,2)="15"),'152-CT'!$J$8=TH!F448),"x","")</f>
        <v/>
      </c>
      <c r="W454" s="561" t="str">
        <f>IF(AND(OR(LEFT(TH!L448,2)="15",LEFT(TH!M448,2)="15"),TK!$E$7=TH!F448),"x","")</f>
        <v/>
      </c>
      <c r="X454" s="561" t="str">
        <f>IF(AND('341-CT'!$E$9=H454,OR(LEFT(L454,3)=$X$7,LEFT(M454,3)=$X$7)),"x","")</f>
        <v/>
      </c>
      <c r="Y454" s="561" t="str">
        <f>IF(OR(TH!L448=TH!$Y$7,M454=TH!$Y$7),"x","")</f>
        <v/>
      </c>
      <c r="Z454" s="561" t="str">
        <f>IF(AND(B454&lt;=NKC!$N$8,B454&gt;=NKC!$M$8),"x","")</f>
        <v>x</v>
      </c>
      <c r="AA454" s="572"/>
      <c r="AB454" s="573"/>
    </row>
    <row r="455" spans="1:28" s="539" customFormat="1" ht="15.75" customHeight="1">
      <c r="A455" s="567" t="str">
        <f>IF(B455&lt;&gt;"",IF(AND(B455&gt;=_TM1,B455&lt;=_TM2,OR(TH!L449="1111",TH!M449="1111")),TH!D449,""),"")</f>
        <v/>
      </c>
      <c r="B455" s="568">
        <f t="shared" si="33"/>
        <v>3</v>
      </c>
      <c r="C455" s="349">
        <f t="shared" si="34"/>
        <v>42814</v>
      </c>
      <c r="D455" s="574"/>
      <c r="E455" s="349">
        <v>42814</v>
      </c>
      <c r="F455" s="279" t="s">
        <v>557</v>
      </c>
      <c r="G455" s="348" t="s">
        <v>605</v>
      </c>
      <c r="H455" s="507" t="s">
        <v>305</v>
      </c>
      <c r="I455" s="340">
        <v>1700</v>
      </c>
      <c r="J455" s="340">
        <v>35000</v>
      </c>
      <c r="K455" s="569">
        <f>ROUND(I455*J455,0)</f>
        <v>59500000</v>
      </c>
      <c r="L455" s="571" t="s">
        <v>238</v>
      </c>
      <c r="M455" s="571" t="s">
        <v>162</v>
      </c>
      <c r="N455" s="561" t="str">
        <f>IF(AND('331-CT'!$E$7=TH!H449,OR(L455="331",M455="331")),"331",IF(AND(OR(L455="131",M455="131"),H455='131-CT'!$E$7),"131",""))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IF(AND(OR(LEFT(TH!L449,2)="15",LEFT(TH!M449,2)="15"),'152-CT'!$J$8=TH!F449),"x","")</f>
        <v/>
      </c>
      <c r="W455" s="561" t="str">
        <f>IF(AND(OR(LEFT(TH!L449,2)="15",LEFT(TH!M449,2)="15"),TK!$E$7=TH!F449),"x","")</f>
        <v/>
      </c>
      <c r="X455" s="561" t="str">
        <f>IF(AND('341-CT'!$E$9=H455,OR(LEFT(L455,3)=$X$7,LEFT(M455,3)=$X$7)),"x","")</f>
        <v/>
      </c>
      <c r="Y455" s="561" t="str">
        <f>IF(OR(TH!L449=TH!$Y$7,M455=TH!$Y$7),"x","")</f>
        <v/>
      </c>
      <c r="Z455" s="561" t="str">
        <f>IF(AND(B455&lt;=NKC!$N$8,B455&gt;=NKC!$M$8),"x","")</f>
        <v>x</v>
      </c>
      <c r="AA455" s="572"/>
    </row>
    <row r="456" spans="1:28" s="539" customFormat="1" ht="15.75" customHeight="1">
      <c r="A456" s="567" t="str">
        <f>IF(B456&lt;&gt;"",IF(AND(B456&gt;=_TM1,B456&lt;=_TM2,OR(TH!L450="1111",TH!M450="1111")),TH!D450,""),"")</f>
        <v/>
      </c>
      <c r="B456" s="568">
        <f t="shared" si="33"/>
        <v>3</v>
      </c>
      <c r="C456" s="349">
        <f t="shared" si="34"/>
        <v>42814</v>
      </c>
      <c r="D456" s="574"/>
      <c r="E456" s="349">
        <v>42814</v>
      </c>
      <c r="F456" s="279" t="s">
        <v>558</v>
      </c>
      <c r="G456" s="348" t="s">
        <v>605</v>
      </c>
      <c r="H456" s="507" t="s">
        <v>305</v>
      </c>
      <c r="I456" s="340">
        <v>1500</v>
      </c>
      <c r="J456" s="340">
        <v>32500</v>
      </c>
      <c r="K456" s="569">
        <f>ROUND(I456*J456,0)</f>
        <v>48750000</v>
      </c>
      <c r="L456" s="571" t="s">
        <v>238</v>
      </c>
      <c r="M456" s="571" t="s">
        <v>162</v>
      </c>
      <c r="N456" s="561" t="str">
        <f>IF(AND('331-CT'!$E$7=TH!H450,OR(L456="331",M456="331")),"331",IF(AND(OR(L456="131",M456="131"),H456='131-CT'!$E$7),"131",""))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IF(AND(OR(LEFT(TH!L450,2)="15",LEFT(TH!M450,2)="15"),'152-CT'!$J$8=TH!F450),"x","")</f>
        <v/>
      </c>
      <c r="W456" s="561" t="str">
        <f>IF(AND(OR(LEFT(TH!L450,2)="15",LEFT(TH!M450,2)="15"),TK!$E$7=TH!F450),"x","")</f>
        <v/>
      </c>
      <c r="X456" s="561" t="str">
        <f>IF(AND('341-CT'!$E$9=H456,OR(LEFT(L456,3)=$X$7,LEFT(M456,3)=$X$7)),"x","")</f>
        <v/>
      </c>
      <c r="Y456" s="561" t="str">
        <f>IF(OR(TH!L450=TH!$Y$7,M456=TH!$Y$7),"x","")</f>
        <v/>
      </c>
      <c r="Z456" s="561" t="str">
        <f>IF(AND(B456&lt;=NKC!$N$8,B456&gt;=NKC!$M$8),"x","")</f>
        <v>x</v>
      </c>
      <c r="AA456" s="572"/>
    </row>
    <row r="457" spans="1:28" s="539" customFormat="1" ht="15.75" customHeight="1">
      <c r="A457" s="567" t="str">
        <f>IF(B457&lt;&gt;"",IF(AND(B457&gt;=_TM1,B457&lt;=_TM2,OR(TH!L451="1111",TH!M451="1111")),TH!D451,""),"")</f>
        <v/>
      </c>
      <c r="B457" s="568">
        <f t="shared" si="33"/>
        <v>3</v>
      </c>
      <c r="C457" s="349">
        <f t="shared" si="34"/>
        <v>42814</v>
      </c>
      <c r="D457" s="574"/>
      <c r="E457" s="349">
        <v>42814</v>
      </c>
      <c r="F457" s="279" t="s">
        <v>294</v>
      </c>
      <c r="G457" s="348" t="s">
        <v>605</v>
      </c>
      <c r="H457" s="507" t="s">
        <v>305</v>
      </c>
      <c r="I457" s="340">
        <v>4600</v>
      </c>
      <c r="J457" s="340">
        <v>18500</v>
      </c>
      <c r="K457" s="569">
        <f>ROUND(I457*J457,0)</f>
        <v>85100000</v>
      </c>
      <c r="L457" s="571" t="s">
        <v>238</v>
      </c>
      <c r="M457" s="571" t="s">
        <v>162</v>
      </c>
      <c r="N457" s="561" t="str">
        <f>IF(AND('331-CT'!$E$7=TH!H451,OR(L457="331",M457="331")),"331",IF(AND(OR(L457="131",M457="131"),H457='131-CT'!$E$7),"131",""))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IF(AND(OR(LEFT(TH!L451,2)="15",LEFT(TH!M451,2)="15"),'152-CT'!$J$8=TH!F451),"x","")</f>
        <v/>
      </c>
      <c r="W457" s="561" t="str">
        <f>IF(AND(OR(LEFT(TH!L451,2)="15",LEFT(TH!M451,2)="15"),TK!$E$7=TH!F451),"x","")</f>
        <v/>
      </c>
      <c r="X457" s="561" t="str">
        <f>IF(AND('341-CT'!$E$9=H457,OR(LEFT(L457,3)=$X$7,LEFT(M457,3)=$X$7)),"x","")</f>
        <v/>
      </c>
      <c r="Y457" s="561" t="str">
        <f>IF(OR(TH!L451=TH!$Y$7,M457=TH!$Y$7),"x","")</f>
        <v/>
      </c>
      <c r="Z457" s="561" t="str">
        <f>IF(AND(B457&lt;=NKC!$N$8,B457&gt;=NKC!$M$8),"x","")</f>
        <v>x</v>
      </c>
      <c r="AA457" s="572"/>
    </row>
    <row r="458" spans="1:28" s="539" customFormat="1" ht="15.75" customHeight="1">
      <c r="A458" s="567" t="str">
        <f>IF(B458&lt;&gt;"",IF(AND(B458&gt;=_TM1,B458&lt;=_TM2,OR(TH!L452="1111",TH!M452="1111")),TH!D452,""),"")</f>
        <v/>
      </c>
      <c r="B458" s="568">
        <f t="shared" si="33"/>
        <v>3</v>
      </c>
      <c r="C458" s="349">
        <f t="shared" si="34"/>
        <v>42814</v>
      </c>
      <c r="D458" s="574"/>
      <c r="E458" s="349">
        <v>42814</v>
      </c>
      <c r="F458" s="279" t="s">
        <v>556</v>
      </c>
      <c r="G458" s="348" t="s">
        <v>605</v>
      </c>
      <c r="H458" s="507" t="s">
        <v>305</v>
      </c>
      <c r="I458" s="340">
        <v>4500</v>
      </c>
      <c r="J458" s="340">
        <v>18500</v>
      </c>
      <c r="K458" s="569">
        <f>ROUND(I458*J458,0)</f>
        <v>83250000</v>
      </c>
      <c r="L458" s="571" t="s">
        <v>238</v>
      </c>
      <c r="M458" s="571" t="s">
        <v>162</v>
      </c>
      <c r="N458" s="561" t="str">
        <f>IF(AND('331-CT'!$E$7=TH!H452,OR(L458="331",M458="331")),"331",IF(AND(OR(L458="131",M458="131"),H458='131-CT'!$E$7),"131",""))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IF(AND(OR(LEFT(TH!L452,2)="15",LEFT(TH!M452,2)="15"),'152-CT'!$J$8=TH!F452),"x","")</f>
        <v/>
      </c>
      <c r="W458" s="561" t="str">
        <f>IF(AND(OR(LEFT(TH!L452,2)="15",LEFT(TH!M452,2)="15"),TK!$E$7=TH!F452),"x","")</f>
        <v/>
      </c>
      <c r="X458" s="561" t="str">
        <f>IF(AND('341-CT'!$E$9=H458,OR(LEFT(L458,3)=$X$7,LEFT(M458,3)=$X$7)),"x","")</f>
        <v/>
      </c>
      <c r="Y458" s="561" t="str">
        <f>IF(OR(TH!L452=TH!$Y$7,M458=TH!$Y$7),"x","")</f>
        <v/>
      </c>
      <c r="Z458" s="561" t="str">
        <f>IF(AND(B458&lt;=NKC!$N$8,B458&gt;=NKC!$M$8),"x","")</f>
        <v>x</v>
      </c>
      <c r="AA458" s="572"/>
    </row>
    <row r="459" spans="1:28" s="539" customFormat="1" ht="15.75" customHeight="1">
      <c r="A459" s="567" t="str">
        <f>IF(B459&lt;&gt;"",IF(AND(B459&gt;=_TM1,B459&lt;=_TM2,OR(TH!L453="1111",TH!M453="1111")),TH!D453,""),"")</f>
        <v/>
      </c>
      <c r="B459" s="568">
        <f t="shared" si="33"/>
        <v>3</v>
      </c>
      <c r="C459" s="349">
        <f t="shared" si="34"/>
        <v>42814</v>
      </c>
      <c r="D459" s="574"/>
      <c r="E459" s="349">
        <v>42814</v>
      </c>
      <c r="F459" s="279" t="s">
        <v>545</v>
      </c>
      <c r="G459" s="348" t="s">
        <v>605</v>
      </c>
      <c r="H459" s="507" t="s">
        <v>305</v>
      </c>
      <c r="I459" s="340"/>
      <c r="J459" s="340"/>
      <c r="K459" s="569">
        <v>27660000</v>
      </c>
      <c r="L459" s="571" t="s">
        <v>238</v>
      </c>
      <c r="M459" s="571" t="s">
        <v>274</v>
      </c>
      <c r="N459" s="561" t="str">
        <f>IF(AND('331-CT'!$E$7=TH!H453,OR(L459="331",M459="331")),"331",IF(AND(OR(L459="131",M459="131"),H459='131-CT'!$E$7),"131",""))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IF(AND(OR(LEFT(TH!L453,2)="15",LEFT(TH!M453,2)="15"),'152-CT'!$J$8=TH!F453),"x","")</f>
        <v/>
      </c>
      <c r="W459" s="561" t="str">
        <f>IF(AND(OR(LEFT(TH!L453,2)="15",LEFT(TH!M453,2)="15"),TK!$E$7=TH!F453),"x","")</f>
        <v/>
      </c>
      <c r="X459" s="561" t="str">
        <f>IF(AND('341-CT'!$E$9=H459,OR(LEFT(L459,3)=$X$7,LEFT(M459,3)=$X$7)),"x","")</f>
        <v/>
      </c>
      <c r="Y459" s="561" t="str">
        <f>IF(OR(TH!L453=TH!$Y$7,M459=TH!$Y$7),"x","")</f>
        <v/>
      </c>
      <c r="Z459" s="561" t="str">
        <f>IF(AND(B459&lt;=NKC!$N$8,B459&gt;=NKC!$M$8),"x","")</f>
        <v>x</v>
      </c>
      <c r="AA459" s="572"/>
      <c r="AB459" s="573"/>
    </row>
    <row r="460" spans="1:28" s="539" customFormat="1" ht="15.75" customHeight="1">
      <c r="A460" s="567" t="str">
        <f>IF(B460&lt;&gt;"",IF(AND(B460&gt;=_TM1,B460&lt;=_TM2,OR(TH!L454="1111",TH!M454="1111")),TH!D454,""),"")</f>
        <v/>
      </c>
      <c r="B460" s="568">
        <f t="shared" si="33"/>
        <v>3</v>
      </c>
      <c r="C460" s="349">
        <f t="shared" si="34"/>
        <v>42814</v>
      </c>
      <c r="D460" s="574"/>
      <c r="E460" s="349">
        <v>42814</v>
      </c>
      <c r="F460" s="279" t="s">
        <v>649</v>
      </c>
      <c r="G460" s="348" t="s">
        <v>606</v>
      </c>
      <c r="H460" s="507" t="s">
        <v>648</v>
      </c>
      <c r="I460" s="340">
        <v>250</v>
      </c>
      <c r="J460" s="340">
        <v>7800</v>
      </c>
      <c r="K460" s="569">
        <f>ROUND(I460*J460,0)</f>
        <v>1950000</v>
      </c>
      <c r="L460" s="571" t="s">
        <v>238</v>
      </c>
      <c r="M460" s="571" t="s">
        <v>162</v>
      </c>
      <c r="N460" s="561" t="str">
        <f>IF(AND('331-CT'!$E$7=TH!H454,OR(L460="331",M460="331")),"331",IF(AND(OR(L460="131",M460="131"),H460='131-CT'!$E$7),"131",""))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IF(AND(OR(LEFT(TH!L454,2)="15",LEFT(TH!M454,2)="15"),'152-CT'!$J$8=TH!F454),"x","")</f>
        <v/>
      </c>
      <c r="W460" s="561" t="str">
        <f>IF(AND(OR(LEFT(TH!L454,2)="15",LEFT(TH!M454,2)="15"),TK!$E$7=TH!F454),"x","")</f>
        <v/>
      </c>
      <c r="X460" s="561" t="str">
        <f>IF(AND('341-CT'!$E$9=H460,OR(LEFT(L460,3)=$X$7,LEFT(M460,3)=$X$7)),"x","")</f>
        <v/>
      </c>
      <c r="Y460" s="561" t="str">
        <f>IF(OR(TH!L454=TH!$Y$7,M460=TH!$Y$7),"x","")</f>
        <v/>
      </c>
      <c r="Z460" s="561" t="str">
        <f>IF(AND(B460&lt;=NKC!$N$8,B460&gt;=NKC!$M$8),"x","")</f>
        <v>x</v>
      </c>
      <c r="AA460" s="572"/>
    </row>
    <row r="461" spans="1:28" s="539" customFormat="1" ht="15.75" customHeight="1">
      <c r="A461" s="567" t="str">
        <f>IF(B461&lt;&gt;"",IF(AND(B461&gt;=_TM1,B461&lt;=_TM2,OR(TH!L455="1111",TH!M455="1111")),TH!D455,""),"")</f>
        <v/>
      </c>
      <c r="B461" s="568">
        <f t="shared" si="33"/>
        <v>3</v>
      </c>
      <c r="C461" s="349">
        <f t="shared" si="34"/>
        <v>42814</v>
      </c>
      <c r="D461" s="574"/>
      <c r="E461" s="349">
        <v>42814</v>
      </c>
      <c r="F461" s="279" t="s">
        <v>650</v>
      </c>
      <c r="G461" s="348" t="s">
        <v>606</v>
      </c>
      <c r="H461" s="507" t="s">
        <v>648</v>
      </c>
      <c r="I461" s="340">
        <v>50</v>
      </c>
      <c r="J461" s="340">
        <v>13500</v>
      </c>
      <c r="K461" s="569">
        <f>ROUND(I461*J461,0)</f>
        <v>675000</v>
      </c>
      <c r="L461" s="571" t="s">
        <v>238</v>
      </c>
      <c r="M461" s="571" t="s">
        <v>162</v>
      </c>
      <c r="N461" s="561" t="str">
        <f>IF(AND('331-CT'!$E$7=TH!H455,OR(L461="331",M461="331")),"331",IF(AND(OR(L461="131",M461="131"),H461='131-CT'!$E$7),"131",""))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IF(AND(OR(LEFT(TH!L455,2)="15",LEFT(TH!M455,2)="15"),'152-CT'!$J$8=TH!F455),"x","")</f>
        <v/>
      </c>
      <c r="W461" s="561" t="str">
        <f>IF(AND(OR(LEFT(TH!L455,2)="15",LEFT(TH!M455,2)="15"),TK!$E$7=TH!F455),"x","")</f>
        <v/>
      </c>
      <c r="X461" s="561" t="str">
        <f>IF(AND('341-CT'!$E$9=H461,OR(LEFT(L461,3)=$X$7,LEFT(M461,3)=$X$7)),"x","")</f>
        <v/>
      </c>
      <c r="Y461" s="561" t="str">
        <f>IF(OR(TH!L455=TH!$Y$7,M461=TH!$Y$7),"x","")</f>
        <v/>
      </c>
      <c r="Z461" s="561" t="str">
        <f>IF(AND(B461&lt;=NKC!$N$8,B461&gt;=NKC!$M$8),"x","")</f>
        <v>x</v>
      </c>
      <c r="AA461" s="572"/>
    </row>
    <row r="462" spans="1:28" s="539" customFormat="1" ht="15.75" customHeight="1">
      <c r="A462" s="567" t="str">
        <f>IF(B462&lt;&gt;"",IF(AND(B462&gt;=_TM1,B462&lt;=_TM2,OR(TH!L456="1111",TH!M456="1111")),TH!D456,""),"")</f>
        <v/>
      </c>
      <c r="B462" s="568">
        <f t="shared" si="33"/>
        <v>3</v>
      </c>
      <c r="C462" s="349">
        <f t="shared" si="34"/>
        <v>42814</v>
      </c>
      <c r="D462" s="574"/>
      <c r="E462" s="349">
        <v>42814</v>
      </c>
      <c r="F462" s="279" t="s">
        <v>651</v>
      </c>
      <c r="G462" s="348" t="s">
        <v>606</v>
      </c>
      <c r="H462" s="507" t="s">
        <v>648</v>
      </c>
      <c r="I462" s="340">
        <v>360</v>
      </c>
      <c r="J462" s="340">
        <v>22000</v>
      </c>
      <c r="K462" s="569">
        <f>ROUND(I462*J462,0)</f>
        <v>7920000</v>
      </c>
      <c r="L462" s="571" t="s">
        <v>238</v>
      </c>
      <c r="M462" s="571" t="s">
        <v>162</v>
      </c>
      <c r="N462" s="561" t="str">
        <f>IF(AND('331-CT'!$E$7=TH!H456,OR(L462="331",M462="331")),"331",IF(AND(OR(L462="131",M462="131"),H462='131-CT'!$E$7),"131",""))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IF(AND(OR(LEFT(TH!L456,2)="15",LEFT(TH!M456,2)="15"),'152-CT'!$J$8=TH!F456),"x","")</f>
        <v/>
      </c>
      <c r="W462" s="561" t="str">
        <f>IF(AND(OR(LEFT(TH!L456,2)="15",LEFT(TH!M456,2)="15"),TK!$E$7=TH!F456),"x","")</f>
        <v/>
      </c>
      <c r="X462" s="561" t="str">
        <f>IF(AND('341-CT'!$E$9=H462,OR(LEFT(L462,3)=$X$7,LEFT(M462,3)=$X$7)),"x","")</f>
        <v/>
      </c>
      <c r="Y462" s="561" t="str">
        <f>IF(OR(TH!L456=TH!$Y$7,M462=TH!$Y$7),"x","")</f>
        <v/>
      </c>
      <c r="Z462" s="561" t="str">
        <f>IF(AND(B462&lt;=NKC!$N$8,B462&gt;=NKC!$M$8),"x","")</f>
        <v>x</v>
      </c>
      <c r="AA462" s="572"/>
    </row>
    <row r="463" spans="1:28" s="539" customFormat="1" ht="15.75" customHeight="1">
      <c r="A463" s="567" t="str">
        <f>IF(B463&lt;&gt;"",IF(AND(B463&gt;=_TM1,B463&lt;=_TM2,OR(TH!L457="1111",TH!M457="1111")),TH!D457,""),"")</f>
        <v/>
      </c>
      <c r="B463" s="568">
        <f t="shared" si="33"/>
        <v>3</v>
      </c>
      <c r="C463" s="349">
        <f t="shared" si="34"/>
        <v>42814</v>
      </c>
      <c r="D463" s="574"/>
      <c r="E463" s="349">
        <v>42814</v>
      </c>
      <c r="F463" s="279" t="s">
        <v>652</v>
      </c>
      <c r="G463" s="348" t="s">
        <v>606</v>
      </c>
      <c r="H463" s="507" t="s">
        <v>648</v>
      </c>
      <c r="I463" s="340">
        <v>650</v>
      </c>
      <c r="J463" s="340">
        <v>8000</v>
      </c>
      <c r="K463" s="569">
        <f>ROUND(I463*J463,0)</f>
        <v>5200000</v>
      </c>
      <c r="L463" s="571" t="s">
        <v>238</v>
      </c>
      <c r="M463" s="571" t="s">
        <v>162</v>
      </c>
      <c r="N463" s="561" t="str">
        <f>IF(AND('331-CT'!$E$7=TH!H457,OR(L463="331",M463="331")),"331",IF(AND(OR(L463="131",M463="131"),H463='131-CT'!$E$7),"131",""))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IF(AND(OR(LEFT(TH!L457,2)="15",LEFT(TH!M457,2)="15"),'152-CT'!$J$8=TH!F457),"x","")</f>
        <v/>
      </c>
      <c r="W463" s="561" t="str">
        <f>IF(AND(OR(LEFT(TH!L457,2)="15",LEFT(TH!M457,2)="15"),TK!$E$7=TH!F457),"x","")</f>
        <v/>
      </c>
      <c r="X463" s="561" t="str">
        <f>IF(AND('341-CT'!$E$9=H463,OR(LEFT(L463,3)=$X$7,LEFT(M463,3)=$X$7)),"x","")</f>
        <v/>
      </c>
      <c r="Y463" s="561" t="str">
        <f>IF(OR(TH!L457=TH!$Y$7,M463=TH!$Y$7),"x","")</f>
        <v/>
      </c>
      <c r="Z463" s="561" t="str">
        <f>IF(AND(B463&lt;=NKC!$N$8,B463&gt;=NKC!$M$8),"x","")</f>
        <v>x</v>
      </c>
      <c r="AA463" s="572"/>
    </row>
    <row r="464" spans="1:28" s="539" customFormat="1" ht="15.75" customHeight="1">
      <c r="A464" s="567" t="str">
        <f>IF(B464&lt;&gt;"",IF(AND(B464&gt;=_TM1,B464&lt;=_TM2,OR(TH!L458="1111",TH!M458="1111")),TH!D458,""),"")</f>
        <v/>
      </c>
      <c r="B464" s="568">
        <f t="shared" si="33"/>
        <v>3</v>
      </c>
      <c r="C464" s="349">
        <f t="shared" si="34"/>
        <v>42814</v>
      </c>
      <c r="D464" s="574"/>
      <c r="E464" s="349">
        <v>42814</v>
      </c>
      <c r="F464" s="279" t="s">
        <v>819</v>
      </c>
      <c r="G464" s="348" t="s">
        <v>606</v>
      </c>
      <c r="H464" s="507" t="s">
        <v>648</v>
      </c>
      <c r="I464" s="340">
        <v>1</v>
      </c>
      <c r="J464" s="340">
        <v>2000000</v>
      </c>
      <c r="K464" s="569">
        <f>ROUND(I464*J464,0)</f>
        <v>2000000</v>
      </c>
      <c r="L464" s="571" t="s">
        <v>238</v>
      </c>
      <c r="M464" s="571" t="s">
        <v>162</v>
      </c>
      <c r="N464" s="561" t="str">
        <f>IF(AND('331-CT'!$E$7=TH!H458,OR(L464="331",M464="331")),"331",IF(AND(OR(L464="131",M464="131"),H464='131-CT'!$E$7),"131",""))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IF(AND(OR(LEFT(TH!L458,2)="15",LEFT(TH!M458,2)="15"),'152-CT'!$J$8=TH!F458),"x","")</f>
        <v/>
      </c>
      <c r="W464" s="561" t="str">
        <f>IF(AND(OR(LEFT(TH!L458,2)="15",LEFT(TH!M458,2)="15"),TK!$E$7=TH!F458),"x","")</f>
        <v/>
      </c>
      <c r="X464" s="561" t="str">
        <f>IF(AND('341-CT'!$E$9=H464,OR(LEFT(L464,3)=$X$7,LEFT(M464,3)=$X$7)),"x","")</f>
        <v/>
      </c>
      <c r="Y464" s="561" t="str">
        <f>IF(OR(TH!L458=TH!$Y$7,M464=TH!$Y$7),"x","")</f>
        <v/>
      </c>
      <c r="Z464" s="561" t="str">
        <f>IF(AND(B464&lt;=NKC!$N$8,B464&gt;=NKC!$M$8),"x","")</f>
        <v>x</v>
      </c>
      <c r="AA464" s="572"/>
    </row>
    <row r="465" spans="1:28" s="539" customFormat="1" ht="15.75" customHeight="1">
      <c r="A465" s="567" t="str">
        <f>IF(B465&lt;&gt;"",IF(AND(B465&gt;=_TM1,B465&lt;=_TM2,OR(TH!L459="1111",TH!M459="1111")),TH!D459,""),"")</f>
        <v/>
      </c>
      <c r="B465" s="568">
        <f t="shared" si="33"/>
        <v>3</v>
      </c>
      <c r="C465" s="349">
        <f t="shared" si="34"/>
        <v>42814</v>
      </c>
      <c r="D465" s="574"/>
      <c r="E465" s="349">
        <v>42814</v>
      </c>
      <c r="F465" s="279" t="s">
        <v>545</v>
      </c>
      <c r="G465" s="348" t="s">
        <v>606</v>
      </c>
      <c r="H465" s="507" t="s">
        <v>648</v>
      </c>
      <c r="I465" s="340"/>
      <c r="J465" s="340"/>
      <c r="K465" s="569">
        <v>1774500</v>
      </c>
      <c r="L465" s="571" t="s">
        <v>238</v>
      </c>
      <c r="M465" s="571" t="s">
        <v>274</v>
      </c>
      <c r="N465" s="561" t="str">
        <f>IF(AND('331-CT'!$E$7=TH!H459,OR(L465="331",M465="331")),"331",IF(AND(OR(L465="131",M465="131"),H465='131-CT'!$E$7),"131",""))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IF(AND(OR(LEFT(TH!L459,2)="15",LEFT(TH!M459,2)="15"),'152-CT'!$J$8=TH!F459),"x","")</f>
        <v/>
      </c>
      <c r="W465" s="561" t="str">
        <f>IF(AND(OR(LEFT(TH!L459,2)="15",LEFT(TH!M459,2)="15"),TK!$E$7=TH!F459),"x","")</f>
        <v/>
      </c>
      <c r="X465" s="561" t="str">
        <f>IF(AND('341-CT'!$E$9=H465,OR(LEFT(L465,3)=$X$7,LEFT(M465,3)=$X$7)),"x","")</f>
        <v/>
      </c>
      <c r="Y465" s="561" t="str">
        <f>IF(OR(TH!L459=TH!$Y$7,M465=TH!$Y$7),"x","")</f>
        <v/>
      </c>
      <c r="Z465" s="561" t="str">
        <f>IF(AND(B465&lt;=NKC!$N$8,B465&gt;=NKC!$M$8),"x","")</f>
        <v>x</v>
      </c>
      <c r="AA465" s="572"/>
      <c r="AB465" s="573"/>
    </row>
    <row r="466" spans="1:28" s="539" customFormat="1" ht="15.75" customHeight="1">
      <c r="A466" s="567" t="str">
        <f>IF(B466&lt;&gt;"",IF(AND(B466&gt;=_TM1,B466&lt;=_TM2,OR(TH!L460="1111",TH!M460="1111")),TH!D460,""),"")</f>
        <v/>
      </c>
      <c r="B466" s="568">
        <f t="shared" si="33"/>
        <v>3</v>
      </c>
      <c r="C466" s="349">
        <f t="shared" si="34"/>
        <v>42818</v>
      </c>
      <c r="D466" s="574"/>
      <c r="E466" s="349">
        <v>42818</v>
      </c>
      <c r="F466" s="279" t="s">
        <v>641</v>
      </c>
      <c r="G466" s="348" t="s">
        <v>607</v>
      </c>
      <c r="H466" s="506" t="s">
        <v>327</v>
      </c>
      <c r="I466" s="340">
        <v>310</v>
      </c>
      <c r="J466" s="340">
        <v>16900</v>
      </c>
      <c r="K466" s="569">
        <f>ROUND(I466*J466,0)</f>
        <v>5239000</v>
      </c>
      <c r="L466" s="571" t="s">
        <v>238</v>
      </c>
      <c r="M466" s="571" t="s">
        <v>162</v>
      </c>
      <c r="N466" s="561" t="str">
        <f>IF(AND('331-CT'!$E$7=TH!H460,OR(L466="331",M466="331")),"331",IF(AND(OR(L466="131",M466="131"),H466='131-CT'!$E$7),"131",""))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IF(AND(OR(LEFT(TH!L460,2)="15",LEFT(TH!M460,2)="15"),'152-CT'!$J$8=TH!F460),"x","")</f>
        <v/>
      </c>
      <c r="W466" s="561" t="str">
        <f>IF(AND(OR(LEFT(TH!L460,2)="15",LEFT(TH!M460,2)="15"),TK!$E$7=TH!F460),"x","")</f>
        <v/>
      </c>
      <c r="X466" s="561" t="str">
        <f>IF(AND('341-CT'!$E$9=H466,OR(LEFT(L466,3)=$X$7,LEFT(M466,3)=$X$7)),"x","")</f>
        <v/>
      </c>
      <c r="Y466" s="561" t="str">
        <f>IF(OR(TH!L460=TH!$Y$7,M466=TH!$Y$7),"x","")</f>
        <v/>
      </c>
      <c r="Z466" s="561" t="str">
        <f>IF(AND(B466&lt;=NKC!$N$8,B466&gt;=NKC!$M$8),"x","")</f>
        <v>x</v>
      </c>
      <c r="AA466" s="572"/>
    </row>
    <row r="467" spans="1:28" s="539" customFormat="1" ht="15.75" customHeight="1">
      <c r="A467" s="567" t="str">
        <f>IF(B467&lt;&gt;"",IF(AND(B467&gt;=_TM1,B467&lt;=_TM2,OR(TH!L461="1111",TH!M461="1111")),TH!D461,""),"")</f>
        <v/>
      </c>
      <c r="B467" s="568">
        <f t="shared" si="33"/>
        <v>3</v>
      </c>
      <c r="C467" s="349">
        <f t="shared" si="34"/>
        <v>42818</v>
      </c>
      <c r="D467" s="574"/>
      <c r="E467" s="349">
        <v>42818</v>
      </c>
      <c r="F467" s="279" t="s">
        <v>640</v>
      </c>
      <c r="G467" s="348" t="s">
        <v>607</v>
      </c>
      <c r="H467" s="506" t="s">
        <v>327</v>
      </c>
      <c r="I467" s="340">
        <v>620</v>
      </c>
      <c r="J467" s="340">
        <v>2500</v>
      </c>
      <c r="K467" s="569">
        <f>ROUND(I467*J467,0)</f>
        <v>1550000</v>
      </c>
      <c r="L467" s="571" t="s">
        <v>238</v>
      </c>
      <c r="M467" s="571" t="s">
        <v>162</v>
      </c>
      <c r="N467" s="561" t="str">
        <f>IF(AND('331-CT'!$E$7=TH!H461,OR(L467="331",M467="331")),"331",IF(AND(OR(L467="131",M467="131"),H467='131-CT'!$E$7),"131",""))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IF(AND(OR(LEFT(TH!L461,2)="15",LEFT(TH!M461,2)="15"),'152-CT'!$J$8=TH!F461),"x","")</f>
        <v/>
      </c>
      <c r="W467" s="561" t="str">
        <f>IF(AND(OR(LEFT(TH!L461,2)="15",LEFT(TH!M461,2)="15"),TK!$E$7=TH!F461),"x","")</f>
        <v/>
      </c>
      <c r="X467" s="561" t="str">
        <f>IF(AND('341-CT'!$E$9=H467,OR(LEFT(L467,3)=$X$7,LEFT(M467,3)=$X$7)),"x","")</f>
        <v/>
      </c>
      <c r="Y467" s="561" t="str">
        <f>IF(OR(TH!L461=TH!$Y$7,M467=TH!$Y$7),"x","")</f>
        <v/>
      </c>
      <c r="Z467" s="561" t="str">
        <f>IF(AND(B467&lt;=NKC!$N$8,B467&gt;=NKC!$M$8),"x","")</f>
        <v>x</v>
      </c>
      <c r="AA467" s="572"/>
    </row>
    <row r="468" spans="1:28" s="539" customFormat="1" ht="15.75" customHeight="1">
      <c r="A468" s="567" t="str">
        <f>IF(B468&lt;&gt;"",IF(AND(B468&gt;=_TM1,B468&lt;=_TM2,OR(TH!L462="1111",TH!M462="1111")),TH!D462,""),"")</f>
        <v/>
      </c>
      <c r="B468" s="568">
        <f t="shared" si="33"/>
        <v>3</v>
      </c>
      <c r="C468" s="349">
        <f t="shared" si="34"/>
        <v>42818</v>
      </c>
      <c r="D468" s="574"/>
      <c r="E468" s="349">
        <v>42818</v>
      </c>
      <c r="F468" s="279" t="s">
        <v>545</v>
      </c>
      <c r="G468" s="348" t="s">
        <v>607</v>
      </c>
      <c r="H468" s="506" t="s">
        <v>327</v>
      </c>
      <c r="I468" s="340"/>
      <c r="J468" s="340"/>
      <c r="K468" s="569">
        <v>678900</v>
      </c>
      <c r="L468" s="571" t="s">
        <v>238</v>
      </c>
      <c r="M468" s="571" t="s">
        <v>274</v>
      </c>
      <c r="N468" s="561" t="str">
        <f>IF(AND('331-CT'!$E$7=TH!H462,OR(L468="331",M468="331")),"331",IF(AND(OR(L468="131",M468="131"),H468='131-CT'!$E$7),"131",""))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IF(AND(OR(LEFT(TH!L462,2)="15",LEFT(TH!M462,2)="15"),'152-CT'!$J$8=TH!F462),"x","")</f>
        <v/>
      </c>
      <c r="W468" s="561" t="str">
        <f>IF(AND(OR(LEFT(TH!L462,2)="15",LEFT(TH!M462,2)="15"),TK!$E$7=TH!F462),"x","")</f>
        <v/>
      </c>
      <c r="X468" s="561" t="str">
        <f>IF(AND('341-CT'!$E$9=H468,OR(LEFT(L468,3)=$X$7,LEFT(M468,3)=$X$7)),"x","")</f>
        <v/>
      </c>
      <c r="Y468" s="561" t="str">
        <f>IF(OR(TH!L462=TH!$Y$7,M468=TH!$Y$7),"x","")</f>
        <v/>
      </c>
      <c r="Z468" s="561" t="str">
        <f>IF(AND(B468&lt;=NKC!$N$8,B468&gt;=NKC!$M$8),"x","")</f>
        <v>x</v>
      </c>
      <c r="AA468" s="572"/>
      <c r="AB468" s="573"/>
    </row>
    <row r="469" spans="1:28" s="539" customFormat="1" ht="15.75" customHeight="1">
      <c r="A469" s="567" t="str">
        <f>IF(B469&lt;&gt;"",IF(AND(B469&gt;=_TM1,B469&lt;=_TM2,OR(TH!L463="1111",TH!M463="1111")),TH!D463,""),"")</f>
        <v/>
      </c>
      <c r="B469" s="568">
        <f t="shared" si="33"/>
        <v>3</v>
      </c>
      <c r="C469" s="349">
        <f t="shared" si="34"/>
        <v>42819</v>
      </c>
      <c r="D469" s="574"/>
      <c r="E469" s="349">
        <v>42819</v>
      </c>
      <c r="F469" s="279" t="s">
        <v>551</v>
      </c>
      <c r="G469" s="348" t="s">
        <v>608</v>
      </c>
      <c r="H469" s="507" t="s">
        <v>653</v>
      </c>
      <c r="I469" s="340"/>
      <c r="J469" s="340"/>
      <c r="K469" s="569">
        <v>6440000</v>
      </c>
      <c r="L469" s="571" t="s">
        <v>45</v>
      </c>
      <c r="M469" s="571" t="s">
        <v>295</v>
      </c>
      <c r="N469" s="561" t="str">
        <f>IF(AND('331-CT'!$E$7=TH!H463,OR(L469="331",M469="331")),"331",IF(AND(OR(L469="131",M469="131"),H469='131-CT'!$E$7),"131",""))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>x</v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IF(AND(OR(LEFT(TH!L463,2)="15",LEFT(TH!M463,2)="15"),'152-CT'!$J$8=TH!F463),"x","")</f>
        <v/>
      </c>
      <c r="W469" s="561" t="str">
        <f>IF(AND(OR(LEFT(TH!L463,2)="15",LEFT(TH!M463,2)="15"),TK!$E$7=TH!F463),"x","")</f>
        <v/>
      </c>
      <c r="X469" s="561" t="str">
        <f>IF(AND('341-CT'!$E$9=H469,OR(LEFT(L469,3)=$X$7,LEFT(M469,3)=$X$7)),"x","")</f>
        <v/>
      </c>
      <c r="Y469" s="561" t="str">
        <f>IF(OR(TH!L463=TH!$Y$7,M469=TH!$Y$7),"x","")</f>
        <v/>
      </c>
      <c r="Z469" s="561" t="str">
        <f>IF(AND(B469&lt;=NKC!$N$8,B469&gt;=NKC!$M$8),"x","")</f>
        <v>x</v>
      </c>
      <c r="AA469" s="572"/>
      <c r="AB469" s="573"/>
    </row>
    <row r="470" spans="1:28" s="539" customFormat="1" ht="15.75" customHeight="1">
      <c r="A470" s="567" t="str">
        <f>IF(B470&lt;&gt;"",IF(AND(B470&gt;=_TM1,B470&lt;=_TM2,OR(TH!L464="1111",TH!M464="1111")),TH!D464,""),"")</f>
        <v/>
      </c>
      <c r="B470" s="568">
        <f t="shared" si="33"/>
        <v>3</v>
      </c>
      <c r="C470" s="349">
        <f t="shared" si="34"/>
        <v>42819</v>
      </c>
      <c r="D470" s="574"/>
      <c r="E470" s="349">
        <v>42819</v>
      </c>
      <c r="F470" s="279" t="s">
        <v>552</v>
      </c>
      <c r="G470" s="348" t="s">
        <v>608</v>
      </c>
      <c r="H470" s="507" t="s">
        <v>653</v>
      </c>
      <c r="I470" s="340"/>
      <c r="J470" s="340"/>
      <c r="K470" s="569">
        <v>644000</v>
      </c>
      <c r="L470" s="571" t="s">
        <v>45</v>
      </c>
      <c r="M470" s="571" t="s">
        <v>274</v>
      </c>
      <c r="N470" s="561" t="str">
        <f>IF(AND('331-CT'!$E$7=TH!H464,OR(L470="331",M470="331")),"331",IF(AND(OR(L470="131",M470="131"),H470='131-CT'!$E$7),"131",""))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IF(AND(OR(LEFT(TH!L464,2)="15",LEFT(TH!M464,2)="15"),'152-CT'!$J$8=TH!F464),"x","")</f>
        <v/>
      </c>
      <c r="W470" s="561" t="str">
        <f>IF(AND(OR(LEFT(TH!L464,2)="15",LEFT(TH!M464,2)="15"),TK!$E$7=TH!F464),"x","")</f>
        <v/>
      </c>
      <c r="X470" s="561" t="str">
        <f>IF(AND('341-CT'!$E$9=H470,OR(LEFT(L470,3)=$X$7,LEFT(M470,3)=$X$7)),"x","")</f>
        <v/>
      </c>
      <c r="Y470" s="561" t="str">
        <f>IF(OR(TH!L464=TH!$Y$7,M470=TH!$Y$7),"x","")</f>
        <v/>
      </c>
      <c r="Z470" s="561" t="str">
        <f>IF(AND(B470&lt;=NKC!$N$8,B470&gt;=NKC!$M$8),"x","")</f>
        <v>x</v>
      </c>
      <c r="AA470" s="572"/>
      <c r="AB470" s="573"/>
    </row>
    <row r="471" spans="1:28" s="539" customFormat="1" ht="15.75" customHeight="1">
      <c r="A471" s="567" t="str">
        <f>IF(B471&lt;&gt;"",IF(AND(B471&gt;=_TM1,B471&lt;=_TM2,OR(TH!L475="1111",TH!M475="1111")),TH!D475,""),"")</f>
        <v/>
      </c>
      <c r="B471" s="568">
        <f t="shared" si="33"/>
        <v>3</v>
      </c>
      <c r="C471" s="349">
        <f t="shared" si="34"/>
        <v>42819</v>
      </c>
      <c r="D471" s="574"/>
      <c r="E471" s="349">
        <v>42819</v>
      </c>
      <c r="F471" s="279" t="s">
        <v>828</v>
      </c>
      <c r="G471" s="348" t="s">
        <v>827</v>
      </c>
      <c r="H471" s="507" t="s">
        <v>470</v>
      </c>
      <c r="I471" s="340">
        <v>500</v>
      </c>
      <c r="J471" s="340">
        <v>30000</v>
      </c>
      <c r="K471" s="569">
        <f>ROUND(I471*J471,0)</f>
        <v>15000000</v>
      </c>
      <c r="L471" s="571" t="s">
        <v>238</v>
      </c>
      <c r="M471" s="571" t="s">
        <v>162</v>
      </c>
      <c r="N471" s="561" t="str">
        <f>IF(AND('331-CT'!$E$7=TH!H475,OR(L471="331",M471="331")),"331",IF(AND(OR(L471="131",M471="131"),H471='131-CT'!$E$7),"131",""))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/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IF(AND(OR(LEFT(TH!L475,2)="15",LEFT(TH!M475,2)="15"),'152-CT'!$J$8=TH!F475),"x","")</f>
        <v/>
      </c>
      <c r="W471" s="561" t="str">
        <f>IF(AND(OR(LEFT(TH!L475,2)="15",LEFT(TH!M475,2)="15"),TK!$E$7=TH!F475),"x","")</f>
        <v/>
      </c>
      <c r="X471" s="561" t="str">
        <f>IF(AND('341-CT'!$E$9=H471,OR(LEFT(L471,3)=$X$7,LEFT(M471,3)=$X$7)),"x","")</f>
        <v/>
      </c>
      <c r="Y471" s="561" t="str">
        <f>IF(OR(TH!L475=TH!$Y$7,M471=TH!$Y$7),"x","")</f>
        <v/>
      </c>
      <c r="Z471" s="561" t="str">
        <f>IF(AND(B471&lt;=NKC!$N$8,B471&gt;=NKC!$M$8),"x","")</f>
        <v>x</v>
      </c>
      <c r="AA471" s="572"/>
    </row>
    <row r="472" spans="1:28" s="539" customFormat="1" ht="15.75" customHeight="1">
      <c r="A472" s="567" t="str">
        <f>IF(B472&lt;&gt;"",IF(AND(B472&gt;=_TM1,B472&lt;=_TM2,OR(TH!L476="1111",TH!M476="1111")),TH!D476,""),"")</f>
        <v/>
      </c>
      <c r="B472" s="568">
        <f t="shared" si="33"/>
        <v>3</v>
      </c>
      <c r="C472" s="349">
        <f t="shared" si="34"/>
        <v>42819</v>
      </c>
      <c r="D472" s="574"/>
      <c r="E472" s="349">
        <v>42819</v>
      </c>
      <c r="F472" s="279" t="s">
        <v>545</v>
      </c>
      <c r="G472" s="348" t="s">
        <v>827</v>
      </c>
      <c r="H472" s="507" t="s">
        <v>470</v>
      </c>
      <c r="I472" s="340"/>
      <c r="J472" s="340"/>
      <c r="K472" s="569">
        <v>1500000</v>
      </c>
      <c r="L472" s="571" t="s">
        <v>238</v>
      </c>
      <c r="M472" s="571" t="s">
        <v>274</v>
      </c>
      <c r="N472" s="561" t="str">
        <f>IF(AND('331-CT'!$E$7=TH!H476,OR(L472="331",M472="331")),"331",IF(AND(OR(L472="131",M472="131"),H472='131-CT'!$E$7),"131",""))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IF(AND(OR(LEFT(TH!L476,2)="15",LEFT(TH!M476,2)="15"),'152-CT'!$J$8=TH!F476),"x","")</f>
        <v/>
      </c>
      <c r="W472" s="561" t="str">
        <f>IF(AND(OR(LEFT(TH!L476,2)="15",LEFT(TH!M476,2)="15"),TK!$E$7=TH!F476),"x","")</f>
        <v/>
      </c>
      <c r="X472" s="561" t="str">
        <f>IF(AND('341-CT'!$E$9=H472,OR(LEFT(L472,3)=$X$7,LEFT(M472,3)=$X$7)),"x","")</f>
        <v/>
      </c>
      <c r="Y472" s="561" t="str">
        <f>IF(OR(TH!L476=TH!$Y$7,M472=TH!$Y$7),"x","")</f>
        <v/>
      </c>
      <c r="Z472" s="561" t="str">
        <f>IF(AND(B472&lt;=NKC!$N$8,B472&gt;=NKC!$M$8),"x","")</f>
        <v>x</v>
      </c>
      <c r="AA472" s="572"/>
    </row>
    <row r="473" spans="1:28" s="539" customFormat="1" ht="15.75" customHeight="1">
      <c r="A473" s="567" t="str">
        <f>IF(B473&lt;&gt;"",IF(AND(B473&gt;=_TM1,B473&lt;=_TM2,OR(TH!L465="1111",TH!M465="1111")),TH!D465,""),"")</f>
        <v/>
      </c>
      <c r="B473" s="568">
        <f t="shared" si="33"/>
        <v>3</v>
      </c>
      <c r="C473" s="349">
        <f t="shared" si="34"/>
        <v>42821</v>
      </c>
      <c r="D473" s="574"/>
      <c r="E473" s="349">
        <v>42821</v>
      </c>
      <c r="F473" s="279" t="s">
        <v>551</v>
      </c>
      <c r="G473" s="348" t="s">
        <v>609</v>
      </c>
      <c r="H473" s="507" t="s">
        <v>566</v>
      </c>
      <c r="I473" s="340"/>
      <c r="J473" s="340"/>
      <c r="K473" s="569">
        <v>1600000</v>
      </c>
      <c r="L473" s="571" t="s">
        <v>238</v>
      </c>
      <c r="M473" s="571" t="s">
        <v>295</v>
      </c>
      <c r="N473" s="561" t="str">
        <f>IF(AND('331-CT'!$E$7=TH!H465,OR(L473="331",M473="331")),"331",IF(AND(OR(L473="131",M473="131"),H473='131-CT'!$E$7),"131",""))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IF(AND(OR(LEFT(TH!L465,2)="15",LEFT(TH!M465,2)="15"),'152-CT'!$J$8=TH!F465),"x","")</f>
        <v/>
      </c>
      <c r="W473" s="561" t="str">
        <f>IF(AND(OR(LEFT(TH!L465,2)="15",LEFT(TH!M465,2)="15"),TK!$E$7=TH!F465),"x","")</f>
        <v/>
      </c>
      <c r="X473" s="561" t="str">
        <f>IF(AND('341-CT'!$E$9=H473,OR(LEFT(L473,3)=$X$7,LEFT(M473,3)=$X$7)),"x","")</f>
        <v/>
      </c>
      <c r="Y473" s="561" t="str">
        <f>IF(OR(TH!L465=TH!$Y$7,M473=TH!$Y$7),"x","")</f>
        <v/>
      </c>
      <c r="Z473" s="561" t="str">
        <f>IF(AND(B473&lt;=NKC!$N$8,B473&gt;=NKC!$M$8),"x","")</f>
        <v>x</v>
      </c>
      <c r="AA473" s="572"/>
      <c r="AB473" s="573"/>
    </row>
    <row r="474" spans="1:28" s="539" customFormat="1" ht="15.75" customHeight="1">
      <c r="A474" s="567" t="str">
        <f>IF(B474&lt;&gt;"",IF(AND(B474&gt;=_TM1,B474&lt;=_TM2,OR(TH!L466="1111",TH!M466="1111")),TH!D466,""),"")</f>
        <v/>
      </c>
      <c r="B474" s="568">
        <f t="shared" si="33"/>
        <v>3</v>
      </c>
      <c r="C474" s="349">
        <f t="shared" si="34"/>
        <v>42821</v>
      </c>
      <c r="D474" s="574"/>
      <c r="E474" s="349">
        <v>42821</v>
      </c>
      <c r="F474" s="279" t="s">
        <v>552</v>
      </c>
      <c r="G474" s="348" t="s">
        <v>609</v>
      </c>
      <c r="H474" s="507" t="s">
        <v>566</v>
      </c>
      <c r="I474" s="340"/>
      <c r="J474" s="340"/>
      <c r="K474" s="569">
        <v>160000</v>
      </c>
      <c r="L474" s="571" t="s">
        <v>238</v>
      </c>
      <c r="M474" s="571" t="s">
        <v>274</v>
      </c>
      <c r="N474" s="561" t="str">
        <f>IF(AND('331-CT'!$E$7=TH!H466,OR(L474="331",M474="331")),"331",IF(AND(OR(L474="131",M474="131"),H474='131-CT'!$E$7),"131",""))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IF(AND(OR(LEFT(TH!L466,2)="15",LEFT(TH!M466,2)="15"),'152-CT'!$J$8=TH!F466),"x","")</f>
        <v/>
      </c>
      <c r="W474" s="561" t="str">
        <f>IF(AND(OR(LEFT(TH!L466,2)="15",LEFT(TH!M466,2)="15"),TK!$E$7=TH!F466),"x","")</f>
        <v/>
      </c>
      <c r="X474" s="561" t="str">
        <f>IF(AND('341-CT'!$E$9=H474,OR(LEFT(L474,3)=$X$7,LEFT(M474,3)=$X$7)),"x","")</f>
        <v/>
      </c>
      <c r="Y474" s="561" t="str">
        <f>IF(OR(TH!L466=TH!$Y$7,M474=TH!$Y$7),"x","")</f>
        <v/>
      </c>
      <c r="Z474" s="561" t="str">
        <f>IF(AND(B474&lt;=NKC!$N$8,B474&gt;=NKC!$M$8),"x","")</f>
        <v>x</v>
      </c>
      <c r="AA474" s="572"/>
      <c r="AB474" s="573"/>
    </row>
    <row r="475" spans="1:28" s="539" customFormat="1" ht="15.75" customHeight="1">
      <c r="A475" s="567" t="str">
        <f>IF(B475&lt;&gt;"",IF(AND(B475&gt;=_TM1,B475&lt;=_TM2,OR(TH!L467="1111",TH!M467="1111")),TH!D467,""),"")</f>
        <v/>
      </c>
      <c r="B475" s="568">
        <f t="shared" si="33"/>
        <v>3</v>
      </c>
      <c r="C475" s="349">
        <f t="shared" si="34"/>
        <v>42821</v>
      </c>
      <c r="D475" s="574"/>
      <c r="E475" s="349">
        <v>42821</v>
      </c>
      <c r="F475" s="279" t="s">
        <v>551</v>
      </c>
      <c r="G475" s="348" t="s">
        <v>610</v>
      </c>
      <c r="H475" s="507" t="s">
        <v>654</v>
      </c>
      <c r="I475" s="340"/>
      <c r="J475" s="340"/>
      <c r="K475" s="569">
        <v>1400000</v>
      </c>
      <c r="L475" s="571" t="s">
        <v>45</v>
      </c>
      <c r="M475" s="571" t="s">
        <v>295</v>
      </c>
      <c r="N475" s="561" t="str">
        <f>IF(AND('331-CT'!$E$7=TH!H467,OR(L475="331",M475="331")),"331",IF(AND(OR(L475="131",M475="131"),H475='131-CT'!$E$7),"131",""))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>x</v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IF(AND(OR(LEFT(TH!L467,2)="15",LEFT(TH!M467,2)="15"),'152-CT'!$J$8=TH!F467),"x","")</f>
        <v/>
      </c>
      <c r="W475" s="561" t="str">
        <f>IF(AND(OR(LEFT(TH!L467,2)="15",LEFT(TH!M467,2)="15"),TK!$E$7=TH!F467),"x","")</f>
        <v/>
      </c>
      <c r="X475" s="561" t="str">
        <f>IF(AND('341-CT'!$E$9=H475,OR(LEFT(L475,3)=$X$7,LEFT(M475,3)=$X$7)),"x","")</f>
        <v/>
      </c>
      <c r="Y475" s="561" t="str">
        <f>IF(OR(TH!L467=TH!$Y$7,M475=TH!$Y$7),"x","")</f>
        <v/>
      </c>
      <c r="Z475" s="561" t="str">
        <f>IF(AND(B475&lt;=NKC!$N$8,B475&gt;=NKC!$M$8),"x","")</f>
        <v>x</v>
      </c>
      <c r="AA475" s="572"/>
      <c r="AB475" s="573"/>
    </row>
    <row r="476" spans="1:28" s="539" customFormat="1" ht="15.75" customHeight="1">
      <c r="A476" s="567" t="str">
        <f>IF(B476&lt;&gt;"",IF(AND(B476&gt;=_TM1,B476&lt;=_TM2,OR(TH!L468="1111",TH!M468="1111")),TH!D468,""),"")</f>
        <v/>
      </c>
      <c r="B476" s="568">
        <f t="shared" si="33"/>
        <v>3</v>
      </c>
      <c r="C476" s="349">
        <f t="shared" si="34"/>
        <v>42821</v>
      </c>
      <c r="D476" s="574"/>
      <c r="E476" s="349">
        <v>42821</v>
      </c>
      <c r="F476" s="279" t="s">
        <v>552</v>
      </c>
      <c r="G476" s="348" t="s">
        <v>610</v>
      </c>
      <c r="H476" s="507" t="s">
        <v>654</v>
      </c>
      <c r="I476" s="340"/>
      <c r="J476" s="340"/>
      <c r="K476" s="569">
        <v>140000</v>
      </c>
      <c r="L476" s="571" t="s">
        <v>45</v>
      </c>
      <c r="M476" s="571" t="s">
        <v>274</v>
      </c>
      <c r="N476" s="561" t="str">
        <f>IF(AND('331-CT'!$E$7=TH!H468,OR(L476="331",M476="331")),"331",IF(AND(OR(L476="131",M476="131"),H476='131-CT'!$E$7),"131",""))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>x</v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IF(AND(OR(LEFT(TH!L468,2)="15",LEFT(TH!M468,2)="15"),'152-CT'!$J$8=TH!F468),"x","")</f>
        <v/>
      </c>
      <c r="W476" s="561" t="str">
        <f>IF(AND(OR(LEFT(TH!L468,2)="15",LEFT(TH!M468,2)="15"),TK!$E$7=TH!F468),"x","")</f>
        <v/>
      </c>
      <c r="X476" s="561" t="str">
        <f>IF(AND('341-CT'!$E$9=H476,OR(LEFT(L476,3)=$X$7,LEFT(M476,3)=$X$7)),"x","")</f>
        <v/>
      </c>
      <c r="Y476" s="561" t="str">
        <f>IF(OR(TH!L468=TH!$Y$7,M476=TH!$Y$7),"x","")</f>
        <v/>
      </c>
      <c r="Z476" s="561" t="str">
        <f>IF(AND(B476&lt;=NKC!$N$8,B476&gt;=NKC!$M$8),"x","")</f>
        <v>x</v>
      </c>
      <c r="AA476" s="572"/>
      <c r="AB476" s="573"/>
    </row>
    <row r="477" spans="1:28" s="539" customFormat="1" ht="15.75" customHeight="1">
      <c r="A477" s="567" t="str">
        <f>IF(B477&lt;&gt;"",IF(AND(B477&gt;=_TM1,B477&lt;=_TM2,OR(TH!L477="1111",TH!M477="1111")),TH!D477,""),"")</f>
        <v/>
      </c>
      <c r="B477" s="568">
        <f t="shared" si="33"/>
        <v>3</v>
      </c>
      <c r="C477" s="349">
        <f t="shared" si="34"/>
        <v>42825</v>
      </c>
      <c r="D477" s="574"/>
      <c r="E477" s="349">
        <v>42825</v>
      </c>
      <c r="F477" s="279" t="s">
        <v>831</v>
      </c>
      <c r="G477" s="348" t="s">
        <v>829</v>
      </c>
      <c r="H477" s="507" t="s">
        <v>830</v>
      </c>
      <c r="I477" s="340">
        <v>100</v>
      </c>
      <c r="J477" s="340">
        <v>14415</v>
      </c>
      <c r="K477" s="569">
        <f>ROUND(I477*J477,0)</f>
        <v>1441500</v>
      </c>
      <c r="L477" s="571" t="s">
        <v>238</v>
      </c>
      <c r="M477" s="571" t="s">
        <v>162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IF(AND('341-CT'!$E$9=H477,OR(LEFT(L477,3)=$X$7,LEFT(M477,3)=$X$7)),"x","")</f>
        <v/>
      </c>
      <c r="Y477" s="561" t="str">
        <f>IF(OR(TH!L477=TH!$Y$7,M477=TH!$Y$7),"x","")</f>
        <v/>
      </c>
      <c r="Z477" s="561" t="str">
        <f>IF(AND(B477&lt;=NKC!$N$8,B477&gt;=NKC!$M$8),"x","")</f>
        <v>x</v>
      </c>
      <c r="AA477" s="572"/>
    </row>
    <row r="478" spans="1:28" s="539" customFormat="1" ht="15.75" customHeight="1">
      <c r="A478" s="567" t="str">
        <f>IF(B478&lt;&gt;"",IF(AND(B478&gt;=_TM1,B478&lt;=_TM2,OR(TH!L478="1111",TH!M478="1111")),TH!D478,""),"")</f>
        <v/>
      </c>
      <c r="B478" s="568">
        <f t="shared" si="33"/>
        <v>3</v>
      </c>
      <c r="C478" s="349">
        <f t="shared" si="34"/>
        <v>42825</v>
      </c>
      <c r="D478" s="574"/>
      <c r="E478" s="349">
        <v>42825</v>
      </c>
      <c r="F478" s="279" t="s">
        <v>832</v>
      </c>
      <c r="G478" s="348" t="s">
        <v>829</v>
      </c>
      <c r="H478" s="507" t="s">
        <v>830</v>
      </c>
      <c r="I478" s="340">
        <v>100</v>
      </c>
      <c r="J478" s="340">
        <v>8681</v>
      </c>
      <c r="K478" s="569">
        <f>ROUND(I478*J478,0)</f>
        <v>868100</v>
      </c>
      <c r="L478" s="571" t="s">
        <v>238</v>
      </c>
      <c r="M478" s="571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2"/>
    </row>
    <row r="479" spans="1:28" s="539" customFormat="1" ht="15.75" customHeight="1">
      <c r="A479" s="567" t="str">
        <f>IF(B479&lt;&gt;"",IF(AND(B479&gt;=_TM1,B479&lt;=_TM2,OR(TH!L479="1111",TH!M479="1111")),TH!D479,""),"")</f>
        <v/>
      </c>
      <c r="B479" s="568">
        <f t="shared" si="33"/>
        <v>3</v>
      </c>
      <c r="C479" s="349">
        <f t="shared" si="34"/>
        <v>42825</v>
      </c>
      <c r="D479" s="574"/>
      <c r="E479" s="349">
        <v>42825</v>
      </c>
      <c r="F479" s="279" t="s">
        <v>833</v>
      </c>
      <c r="G479" s="348" t="s">
        <v>829</v>
      </c>
      <c r="H479" s="507" t="s">
        <v>830</v>
      </c>
      <c r="I479" s="340">
        <v>200</v>
      </c>
      <c r="J479" s="340">
        <v>3412</v>
      </c>
      <c r="K479" s="569">
        <f>ROUND(I479*J479,0)</f>
        <v>682400</v>
      </c>
      <c r="L479" s="571" t="s">
        <v>238</v>
      </c>
      <c r="M479" s="571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2"/>
    </row>
    <row r="480" spans="1:28" s="539" customFormat="1" ht="15.75" customHeight="1">
      <c r="A480" s="567" t="str">
        <f>IF(B480&lt;&gt;"",IF(AND(B480&gt;=_TM1,B480&lt;=_TM2,OR(TH!L480="1111",TH!M480="1111")),TH!D480,""),"")</f>
        <v/>
      </c>
      <c r="B480" s="568">
        <f t="shared" si="33"/>
        <v>3</v>
      </c>
      <c r="C480" s="349">
        <f t="shared" si="34"/>
        <v>42825</v>
      </c>
      <c r="D480" s="574"/>
      <c r="E480" s="349">
        <v>42825</v>
      </c>
      <c r="F480" s="279" t="s">
        <v>834</v>
      </c>
      <c r="G480" s="348" t="s">
        <v>829</v>
      </c>
      <c r="H480" s="507" t="s">
        <v>830</v>
      </c>
      <c r="I480" s="340">
        <v>200</v>
      </c>
      <c r="J480" s="340">
        <v>2028</v>
      </c>
      <c r="K480" s="569">
        <f>ROUND(I480*J480,0)</f>
        <v>405600</v>
      </c>
      <c r="L480" s="571" t="s">
        <v>238</v>
      </c>
      <c r="M480" s="571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2"/>
    </row>
    <row r="481" spans="1:27" s="539" customFormat="1" ht="15.75" customHeight="1">
      <c r="A481" s="567" t="str">
        <f>IF(B481&lt;&gt;"",IF(AND(B481&gt;=_TM1,B481&lt;=_TM2,OR(TH!L481="1111",TH!M481="1111")),TH!D481,""),"")</f>
        <v/>
      </c>
      <c r="B481" s="568">
        <f t="shared" si="33"/>
        <v>3</v>
      </c>
      <c r="C481" s="349">
        <f t="shared" si="34"/>
        <v>42825</v>
      </c>
      <c r="D481" s="574"/>
      <c r="E481" s="349">
        <v>42825</v>
      </c>
      <c r="F481" s="279" t="s">
        <v>545</v>
      </c>
      <c r="G481" s="348" t="s">
        <v>829</v>
      </c>
      <c r="H481" s="507" t="s">
        <v>830</v>
      </c>
      <c r="I481" s="340"/>
      <c r="J481" s="340"/>
      <c r="K481" s="569">
        <v>339760</v>
      </c>
      <c r="L481" s="571" t="s">
        <v>238</v>
      </c>
      <c r="M481" s="571" t="s">
        <v>274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2"/>
    </row>
    <row r="482" spans="1:27" s="539" customFormat="1" ht="15.75" customHeight="1">
      <c r="A482" s="567" t="str">
        <f>IF(B482&lt;&gt;"",IF(AND(B482&gt;=_TM1,B482&lt;=_TM2,OR(TH!L482="1111",TH!M482="1111")),TH!D482,""),"")</f>
        <v/>
      </c>
      <c r="B482" s="568">
        <f t="shared" si="33"/>
        <v>3</v>
      </c>
      <c r="C482" s="349">
        <f t="shared" si="34"/>
        <v>42825</v>
      </c>
      <c r="D482" s="574"/>
      <c r="E482" s="349">
        <v>42825</v>
      </c>
      <c r="F482" s="279" t="s">
        <v>836</v>
      </c>
      <c r="G482" s="348" t="s">
        <v>835</v>
      </c>
      <c r="H482" s="507" t="s">
        <v>410</v>
      </c>
      <c r="I482" s="340">
        <v>200</v>
      </c>
      <c r="J482" s="340">
        <v>7087</v>
      </c>
      <c r="K482" s="569">
        <f>ROUND(I482*J482,0)</f>
        <v>1417400</v>
      </c>
      <c r="L482" s="571" t="s">
        <v>238</v>
      </c>
      <c r="M482" s="571" t="s">
        <v>162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2"/>
    </row>
    <row r="483" spans="1:27" s="539" customFormat="1" ht="15.75" customHeight="1">
      <c r="A483" s="567" t="str">
        <f>IF(B483&lt;&gt;"",IF(AND(B483&gt;=_TM1,B483&lt;=_TM2,OR(TH!L483="1111",TH!M483="1111")),TH!D483,""),"")</f>
        <v/>
      </c>
      <c r="B483" s="568">
        <f t="shared" si="33"/>
        <v>3</v>
      </c>
      <c r="C483" s="349">
        <f t="shared" si="34"/>
        <v>42825</v>
      </c>
      <c r="D483" s="574"/>
      <c r="E483" s="349">
        <v>42825</v>
      </c>
      <c r="F483" s="279" t="s">
        <v>551</v>
      </c>
      <c r="G483" s="348" t="s">
        <v>835</v>
      </c>
      <c r="H483" s="507" t="s">
        <v>410</v>
      </c>
      <c r="I483" s="340"/>
      <c r="J483" s="340"/>
      <c r="K483" s="569">
        <v>400000</v>
      </c>
      <c r="L483" s="571" t="s">
        <v>238</v>
      </c>
      <c r="M483" s="571" t="s">
        <v>295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2"/>
    </row>
    <row r="484" spans="1:27" s="539" customFormat="1" ht="15.75" customHeight="1">
      <c r="A484" s="567" t="str">
        <f>IF(B484&lt;&gt;"",IF(AND(B484&gt;=_TM1,B484&lt;=_TM2,OR(TH!L484="1111",TH!M484="1111")),TH!D484,""),"")</f>
        <v/>
      </c>
      <c r="B484" s="568">
        <f t="shared" si="33"/>
        <v>3</v>
      </c>
      <c r="C484" s="349">
        <f t="shared" si="34"/>
        <v>42825</v>
      </c>
      <c r="D484" s="574"/>
      <c r="E484" s="349">
        <v>42825</v>
      </c>
      <c r="F484" s="279" t="s">
        <v>545</v>
      </c>
      <c r="G484" s="348" t="s">
        <v>835</v>
      </c>
      <c r="H484" s="507" t="s">
        <v>410</v>
      </c>
      <c r="I484" s="340"/>
      <c r="J484" s="340"/>
      <c r="K484" s="569">
        <v>181740</v>
      </c>
      <c r="L484" s="571" t="s">
        <v>238</v>
      </c>
      <c r="M484" s="571" t="s">
        <v>274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2"/>
    </row>
    <row r="485" spans="1:27" s="539" customFormat="1" ht="15.75" customHeight="1">
      <c r="A485" s="567" t="str">
        <f>IF(B485&lt;&gt;"",IF(AND(B485&gt;=_TM1,B485&lt;=_TM2,OR(TH!L485="1111",TH!M485="1111")),TH!D485,""),"")</f>
        <v/>
      </c>
      <c r="B485" s="568">
        <f t="shared" si="33"/>
        <v>3</v>
      </c>
      <c r="C485" s="349">
        <f t="shared" si="34"/>
        <v>42825</v>
      </c>
      <c r="D485" s="574"/>
      <c r="E485" s="349">
        <v>42825</v>
      </c>
      <c r="F485" s="279" t="s">
        <v>551</v>
      </c>
      <c r="G485" s="348" t="s">
        <v>837</v>
      </c>
      <c r="H485" s="507" t="s">
        <v>838</v>
      </c>
      <c r="I485" s="340"/>
      <c r="J485" s="340"/>
      <c r="K485" s="569">
        <v>6000000</v>
      </c>
      <c r="L485" s="571" t="s">
        <v>45</v>
      </c>
      <c r="M485" s="571" t="s">
        <v>295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>x</v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2"/>
    </row>
    <row r="486" spans="1:27" s="539" customFormat="1" ht="15.75" customHeight="1">
      <c r="A486" s="567" t="str">
        <f>IF(B486&lt;&gt;"",IF(AND(B486&gt;=_TM1,B486&lt;=_TM2,OR(TH!L486="1111",TH!M486="1111")),TH!D486,""),"")</f>
        <v/>
      </c>
      <c r="B486" s="568">
        <f t="shared" si="33"/>
        <v>3</v>
      </c>
      <c r="C486" s="349">
        <f t="shared" si="34"/>
        <v>42825</v>
      </c>
      <c r="D486" s="574"/>
      <c r="E486" s="349">
        <v>42825</v>
      </c>
      <c r="F486" s="279" t="s">
        <v>552</v>
      </c>
      <c r="G486" s="348" t="s">
        <v>837</v>
      </c>
      <c r="H486" s="507" t="s">
        <v>838</v>
      </c>
      <c r="I486" s="340"/>
      <c r="J486" s="340"/>
      <c r="K486" s="569">
        <v>600000</v>
      </c>
      <c r="L486" s="571" t="s">
        <v>45</v>
      </c>
      <c r="M486" s="571" t="s">
        <v>274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>x</v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2"/>
    </row>
    <row r="487" spans="1:27" s="539" customFormat="1" ht="15.75" customHeight="1">
      <c r="A487" s="567" t="str">
        <f>IF(B487&lt;&gt;"",IF(AND(B487&gt;=_TM1,B487&lt;=_TM2,OR(TH!L487="1111",TH!M487="1111")),TH!D487,""),"")</f>
        <v/>
      </c>
      <c r="B487" s="568">
        <f t="shared" si="33"/>
        <v>3</v>
      </c>
      <c r="C487" s="349">
        <f t="shared" si="34"/>
        <v>42825</v>
      </c>
      <c r="D487" s="574"/>
      <c r="E487" s="349">
        <v>42825</v>
      </c>
      <c r="F487" s="279" t="s">
        <v>551</v>
      </c>
      <c r="G487" s="348" t="s">
        <v>839</v>
      </c>
      <c r="H487" s="507" t="s">
        <v>564</v>
      </c>
      <c r="I487" s="340"/>
      <c r="J487" s="340"/>
      <c r="K487" s="569">
        <v>2500000</v>
      </c>
      <c r="L487" s="571" t="s">
        <v>45</v>
      </c>
      <c r="M487" s="571" t="s">
        <v>295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>x</v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2"/>
    </row>
    <row r="488" spans="1:27" s="539" customFormat="1" ht="15.75" customHeight="1">
      <c r="A488" s="567" t="str">
        <f>IF(B488&lt;&gt;"",IF(AND(B488&gt;=_TM1,B488&lt;=_TM2,OR(TH!L488="1111",TH!M488="1111")),TH!D488,""),"")</f>
        <v/>
      </c>
      <c r="B488" s="568">
        <f t="shared" si="33"/>
        <v>3</v>
      </c>
      <c r="C488" s="349">
        <f t="shared" si="34"/>
        <v>42825</v>
      </c>
      <c r="D488" s="574"/>
      <c r="E488" s="349">
        <v>42825</v>
      </c>
      <c r="F488" s="279" t="s">
        <v>552</v>
      </c>
      <c r="G488" s="348" t="s">
        <v>839</v>
      </c>
      <c r="H488" s="507" t="s">
        <v>564</v>
      </c>
      <c r="I488" s="340"/>
      <c r="J488" s="340"/>
      <c r="K488" s="569">
        <v>250000</v>
      </c>
      <c r="L488" s="571" t="s">
        <v>45</v>
      </c>
      <c r="M488" s="571" t="s">
        <v>274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>x</v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2"/>
    </row>
    <row r="489" spans="1:27" s="539" customFormat="1" ht="15.75" customHeight="1">
      <c r="A489" s="567" t="str">
        <f>IF(B489&lt;&gt;"",IF(AND(B489&gt;=_TM1,B489&lt;=_TM2,OR(TH!L489="1111",TH!M489="1111")),TH!D489,""),"")</f>
        <v/>
      </c>
      <c r="B489" s="568">
        <f t="shared" si="33"/>
        <v>3</v>
      </c>
      <c r="C489" s="349">
        <f t="shared" si="34"/>
        <v>42825</v>
      </c>
      <c r="D489" s="574"/>
      <c r="E489" s="349">
        <v>42825</v>
      </c>
      <c r="F489" s="279" t="s">
        <v>844</v>
      </c>
      <c r="G489" s="348" t="s">
        <v>843</v>
      </c>
      <c r="H489" s="507" t="s">
        <v>306</v>
      </c>
      <c r="I489" s="340">
        <v>76</v>
      </c>
      <c r="J489" s="340">
        <v>19606</v>
      </c>
      <c r="K489" s="569">
        <f t="shared" ref="K489:K498" si="35">ROUND(I489*J489,0)</f>
        <v>1490056</v>
      </c>
      <c r="L489" s="571" t="s">
        <v>238</v>
      </c>
      <c r="M489" s="571" t="s">
        <v>162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2"/>
    </row>
    <row r="490" spans="1:27" s="539" customFormat="1" ht="15.75" customHeight="1">
      <c r="A490" s="567" t="str">
        <f>IF(B490&lt;&gt;"",IF(AND(B490&gt;=_TM1,B490&lt;=_TM2,OR(TH!L490="1111",TH!M490="1111")),TH!D490,""),"")</f>
        <v/>
      </c>
      <c r="B490" s="568">
        <f t="shared" si="33"/>
        <v>3</v>
      </c>
      <c r="C490" s="349">
        <f t="shared" si="34"/>
        <v>42825</v>
      </c>
      <c r="D490" s="574"/>
      <c r="E490" s="349">
        <v>42825</v>
      </c>
      <c r="F490" s="279" t="s">
        <v>804</v>
      </c>
      <c r="G490" s="348" t="s">
        <v>843</v>
      </c>
      <c r="H490" s="507" t="s">
        <v>306</v>
      </c>
      <c r="I490" s="340">
        <v>40</v>
      </c>
      <c r="J490" s="340">
        <v>69654</v>
      </c>
      <c r="K490" s="569">
        <f t="shared" si="35"/>
        <v>2786160</v>
      </c>
      <c r="L490" s="571" t="s">
        <v>238</v>
      </c>
      <c r="M490" s="571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2"/>
    </row>
    <row r="491" spans="1:27" s="539" customFormat="1" ht="15.75" customHeight="1">
      <c r="A491" s="567" t="str">
        <f>IF(B491&lt;&gt;"",IF(AND(B491&gt;=_TM1,B491&lt;=_TM2,OR(TH!L491="1111",TH!M491="1111")),TH!D491,""),"")</f>
        <v/>
      </c>
      <c r="B491" s="568">
        <f t="shared" si="33"/>
        <v>3</v>
      </c>
      <c r="C491" s="349">
        <f t="shared" si="34"/>
        <v>42825</v>
      </c>
      <c r="D491" s="574"/>
      <c r="E491" s="349">
        <v>42825</v>
      </c>
      <c r="F491" s="279" t="s">
        <v>697</v>
      </c>
      <c r="G491" s="348" t="s">
        <v>843</v>
      </c>
      <c r="H491" s="507" t="s">
        <v>306</v>
      </c>
      <c r="I491" s="340">
        <v>14</v>
      </c>
      <c r="J491" s="340">
        <v>92736</v>
      </c>
      <c r="K491" s="569">
        <f t="shared" si="35"/>
        <v>1298304</v>
      </c>
      <c r="L491" s="571" t="s">
        <v>238</v>
      </c>
      <c r="M491" s="571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2"/>
    </row>
    <row r="492" spans="1:27" s="539" customFormat="1" ht="15.75" customHeight="1">
      <c r="A492" s="567" t="str">
        <f>IF(B492&lt;&gt;"",IF(AND(B492&gt;=_TM1,B492&lt;=_TM2,OR(TH!L492="1111",TH!M492="1111")),TH!D492,""),"")</f>
        <v/>
      </c>
      <c r="B492" s="568">
        <f t="shared" si="33"/>
        <v>3</v>
      </c>
      <c r="C492" s="349">
        <f t="shared" si="34"/>
        <v>42825</v>
      </c>
      <c r="D492" s="574"/>
      <c r="E492" s="349">
        <v>42825</v>
      </c>
      <c r="F492" s="279" t="s">
        <v>673</v>
      </c>
      <c r="G492" s="348" t="s">
        <v>843</v>
      </c>
      <c r="H492" s="507" t="s">
        <v>306</v>
      </c>
      <c r="I492" s="340">
        <v>94</v>
      </c>
      <c r="J492" s="340">
        <v>30278</v>
      </c>
      <c r="K492" s="569">
        <f t="shared" si="35"/>
        <v>2846132</v>
      </c>
      <c r="L492" s="571" t="s">
        <v>238</v>
      </c>
      <c r="M492" s="571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2"/>
    </row>
    <row r="493" spans="1:27" s="539" customFormat="1" ht="15.75" customHeight="1">
      <c r="A493" s="567" t="str">
        <f>IF(B493&lt;&gt;"",IF(AND(B493&gt;=_TM1,B493&lt;=_TM2,OR(TH!L493="1111",TH!M493="1111")),TH!D493,""),"")</f>
        <v/>
      </c>
      <c r="B493" s="568">
        <f t="shared" si="33"/>
        <v>3</v>
      </c>
      <c r="C493" s="349">
        <f t="shared" si="34"/>
        <v>42825</v>
      </c>
      <c r="D493" s="574"/>
      <c r="E493" s="349">
        <v>42825</v>
      </c>
      <c r="F493" s="279" t="s">
        <v>845</v>
      </c>
      <c r="G493" s="348" t="s">
        <v>843</v>
      </c>
      <c r="H493" s="507" t="s">
        <v>306</v>
      </c>
      <c r="I493" s="340">
        <v>24</v>
      </c>
      <c r="J493" s="340">
        <v>129903</v>
      </c>
      <c r="K493" s="569">
        <f t="shared" si="35"/>
        <v>3117672</v>
      </c>
      <c r="L493" s="571" t="s">
        <v>238</v>
      </c>
      <c r="M493" s="571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2"/>
    </row>
    <row r="494" spans="1:27" s="539" customFormat="1" ht="15.75" customHeight="1">
      <c r="A494" s="567" t="str">
        <f>IF(B494&lt;&gt;"",IF(AND(B494&gt;=_TM1,B494&lt;=_TM2,OR(TH!L494="1111",TH!M494="1111")),TH!D494,""),"")</f>
        <v/>
      </c>
      <c r="B494" s="568">
        <f t="shared" si="33"/>
        <v>3</v>
      </c>
      <c r="C494" s="349">
        <f t="shared" si="34"/>
        <v>42825</v>
      </c>
      <c r="D494" s="574"/>
      <c r="E494" s="349">
        <v>42825</v>
      </c>
      <c r="F494" s="279" t="s">
        <v>846</v>
      </c>
      <c r="G494" s="348" t="s">
        <v>843</v>
      </c>
      <c r="H494" s="507" t="s">
        <v>306</v>
      </c>
      <c r="I494" s="340">
        <v>10</v>
      </c>
      <c r="J494" s="340">
        <v>29566</v>
      </c>
      <c r="K494" s="569">
        <f t="shared" si="35"/>
        <v>295660</v>
      </c>
      <c r="L494" s="571" t="s">
        <v>238</v>
      </c>
      <c r="M494" s="571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2"/>
    </row>
    <row r="495" spans="1:27" s="539" customFormat="1" ht="15.75" customHeight="1">
      <c r="A495" s="567" t="str">
        <f>IF(B495&lt;&gt;"",IF(AND(B495&gt;=_TM1,B495&lt;=_TM2,OR(TH!L495="1111",TH!M495="1111")),TH!D495,""),"")</f>
        <v/>
      </c>
      <c r="B495" s="568">
        <f t="shared" si="33"/>
        <v>3</v>
      </c>
      <c r="C495" s="349">
        <f t="shared" si="34"/>
        <v>42825</v>
      </c>
      <c r="D495" s="574"/>
      <c r="E495" s="349">
        <v>42825</v>
      </c>
      <c r="F495" s="279" t="s">
        <v>719</v>
      </c>
      <c r="G495" s="348" t="s">
        <v>843</v>
      </c>
      <c r="H495" s="507" t="s">
        <v>306</v>
      </c>
      <c r="I495" s="340">
        <v>42</v>
      </c>
      <c r="J495" s="340">
        <v>14722</v>
      </c>
      <c r="K495" s="569">
        <f t="shared" si="35"/>
        <v>618324</v>
      </c>
      <c r="L495" s="571" t="s">
        <v>238</v>
      </c>
      <c r="M495" s="571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2"/>
    </row>
    <row r="496" spans="1:27" s="539" customFormat="1" ht="15.75" customHeight="1">
      <c r="A496" s="567" t="str">
        <f>IF(B496&lt;&gt;"",IF(AND(B496&gt;=_TM1,B496&lt;=_TM2,OR(TH!L496="1111",TH!M496="1111")),TH!D496,""),"")</f>
        <v/>
      </c>
      <c r="B496" s="568">
        <f t="shared" si="33"/>
        <v>3</v>
      </c>
      <c r="C496" s="349">
        <f t="shared" si="34"/>
        <v>42825</v>
      </c>
      <c r="D496" s="574"/>
      <c r="E496" s="349">
        <v>42825</v>
      </c>
      <c r="F496" s="279" t="s">
        <v>698</v>
      </c>
      <c r="G496" s="348" t="s">
        <v>843</v>
      </c>
      <c r="H496" s="507" t="s">
        <v>306</v>
      </c>
      <c r="I496" s="340">
        <v>3</v>
      </c>
      <c r="J496" s="340">
        <v>62408</v>
      </c>
      <c r="K496" s="569">
        <f t="shared" si="35"/>
        <v>187224</v>
      </c>
      <c r="L496" s="571" t="s">
        <v>238</v>
      </c>
      <c r="M496" s="571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2"/>
    </row>
    <row r="497" spans="1:27" s="539" customFormat="1" ht="15.75" customHeight="1">
      <c r="A497" s="567" t="str">
        <f>IF(B497&lt;&gt;"",IF(AND(B497&gt;=_TM1,B497&lt;=_TM2,OR(TH!L497="1111",TH!M497="1111")),TH!D497,""),"")</f>
        <v/>
      </c>
      <c r="B497" s="568">
        <f t="shared" si="33"/>
        <v>3</v>
      </c>
      <c r="C497" s="349">
        <f t="shared" si="34"/>
        <v>42825</v>
      </c>
      <c r="D497" s="574"/>
      <c r="E497" s="349">
        <v>42825</v>
      </c>
      <c r="F497" s="279" t="s">
        <v>847</v>
      </c>
      <c r="G497" s="348" t="s">
        <v>843</v>
      </c>
      <c r="H497" s="507" t="s">
        <v>306</v>
      </c>
      <c r="I497" s="340">
        <v>12</v>
      </c>
      <c r="J497" s="340">
        <v>99037</v>
      </c>
      <c r="K497" s="569">
        <f t="shared" si="35"/>
        <v>1188444</v>
      </c>
      <c r="L497" s="571" t="s">
        <v>238</v>
      </c>
      <c r="M497" s="571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2"/>
    </row>
    <row r="498" spans="1:27" s="539" customFormat="1" ht="15.75" customHeight="1">
      <c r="A498" s="567" t="str">
        <f>IF(B498&lt;&gt;"",IF(AND(B498&gt;=_TM1,B498&lt;=_TM2,OR(TH!L498="1111",TH!M498="1111")),TH!D498,""),"")</f>
        <v/>
      </c>
      <c r="B498" s="568">
        <f t="shared" si="33"/>
        <v>3</v>
      </c>
      <c r="C498" s="349">
        <f t="shared" si="34"/>
        <v>42825</v>
      </c>
      <c r="D498" s="574"/>
      <c r="E498" s="349">
        <v>42825</v>
      </c>
      <c r="F498" s="279" t="s">
        <v>848</v>
      </c>
      <c r="G498" s="348" t="s">
        <v>843</v>
      </c>
      <c r="H498" s="507" t="s">
        <v>306</v>
      </c>
      <c r="I498" s="340">
        <v>12</v>
      </c>
      <c r="J498" s="340">
        <v>56007</v>
      </c>
      <c r="K498" s="569">
        <f t="shared" si="35"/>
        <v>672084</v>
      </c>
      <c r="L498" s="571" t="s">
        <v>238</v>
      </c>
      <c r="M498" s="571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2"/>
    </row>
    <row r="499" spans="1:27" s="539" customFormat="1" ht="15.75" customHeight="1">
      <c r="A499" s="567" t="str">
        <f>IF(B499&lt;&gt;"",IF(AND(B499&gt;=_TM1,B499&lt;=_TM2,OR(TH!L499="1111",TH!M499="1111")),TH!D499,""),"")</f>
        <v/>
      </c>
      <c r="B499" s="568">
        <f t="shared" si="33"/>
        <v>3</v>
      </c>
      <c r="C499" s="349">
        <f t="shared" ref="C499:C508" si="36">E499</f>
        <v>42825</v>
      </c>
      <c r="D499" s="574"/>
      <c r="E499" s="349">
        <v>42825</v>
      </c>
      <c r="F499" s="279" t="s">
        <v>684</v>
      </c>
      <c r="G499" s="348" t="s">
        <v>843</v>
      </c>
      <c r="H499" s="507" t="s">
        <v>306</v>
      </c>
      <c r="I499" s="340">
        <v>24</v>
      </c>
      <c r="J499" s="340">
        <v>35511</v>
      </c>
      <c r="K499" s="569">
        <f t="shared" ref="K499:K508" si="37">ROUND(I499*J499,0)</f>
        <v>852264</v>
      </c>
      <c r="L499" s="571" t="s">
        <v>238</v>
      </c>
      <c r="M499" s="571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2"/>
    </row>
    <row r="500" spans="1:27" s="539" customFormat="1" ht="15.75" customHeight="1">
      <c r="A500" s="567" t="str">
        <f>IF(B500&lt;&gt;"",IF(AND(B500&gt;=_TM1,B500&lt;=_TM2,OR(TH!L500="1111",TH!M500="1111")),TH!D500,""),"")</f>
        <v/>
      </c>
      <c r="B500" s="568">
        <f t="shared" si="33"/>
        <v>3</v>
      </c>
      <c r="C500" s="349">
        <f t="shared" si="36"/>
        <v>42825</v>
      </c>
      <c r="D500" s="574"/>
      <c r="E500" s="349">
        <v>42825</v>
      </c>
      <c r="F500" s="279" t="s">
        <v>849</v>
      </c>
      <c r="G500" s="348" t="s">
        <v>843</v>
      </c>
      <c r="H500" s="507" t="s">
        <v>306</v>
      </c>
      <c r="I500" s="340">
        <v>87</v>
      </c>
      <c r="J500" s="340">
        <v>72461</v>
      </c>
      <c r="K500" s="569">
        <f t="shared" si="37"/>
        <v>6304107</v>
      </c>
      <c r="L500" s="571" t="s">
        <v>238</v>
      </c>
      <c r="M500" s="571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2"/>
    </row>
    <row r="501" spans="1:27" s="539" customFormat="1" ht="15.75" customHeight="1">
      <c r="A501" s="567" t="str">
        <f>IF(B501&lt;&gt;"",IF(AND(B501&gt;=_TM1,B501&lt;=_TM2,OR(TH!L501="1111",TH!M501="1111")),TH!D501,""),"")</f>
        <v/>
      </c>
      <c r="B501" s="568">
        <f t="shared" si="33"/>
        <v>3</v>
      </c>
      <c r="C501" s="349">
        <f t="shared" si="36"/>
        <v>42825</v>
      </c>
      <c r="D501" s="574"/>
      <c r="E501" s="349">
        <v>42825</v>
      </c>
      <c r="F501" s="279" t="s">
        <v>742</v>
      </c>
      <c r="G501" s="348" t="s">
        <v>843</v>
      </c>
      <c r="H501" s="507" t="s">
        <v>306</v>
      </c>
      <c r="I501" s="340">
        <v>8</v>
      </c>
      <c r="J501" s="340">
        <v>232050</v>
      </c>
      <c r="K501" s="569">
        <f t="shared" si="37"/>
        <v>1856400</v>
      </c>
      <c r="L501" s="571" t="s">
        <v>238</v>
      </c>
      <c r="M501" s="571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2"/>
    </row>
    <row r="502" spans="1:27" s="539" customFormat="1" ht="15.75" customHeight="1">
      <c r="A502" s="567" t="str">
        <f>IF(B502&lt;&gt;"",IF(AND(B502&gt;=_TM1,B502&lt;=_TM2,OR(TH!L502="1111",TH!M502="1111")),TH!D502,""),"")</f>
        <v/>
      </c>
      <c r="B502" s="568">
        <f t="shared" si="33"/>
        <v>3</v>
      </c>
      <c r="C502" s="349">
        <f t="shared" si="36"/>
        <v>42825</v>
      </c>
      <c r="D502" s="574"/>
      <c r="E502" s="349">
        <v>42825</v>
      </c>
      <c r="F502" s="279" t="s">
        <v>738</v>
      </c>
      <c r="G502" s="348" t="s">
        <v>843</v>
      </c>
      <c r="H502" s="507" t="s">
        <v>306</v>
      </c>
      <c r="I502" s="340">
        <v>13</v>
      </c>
      <c r="J502" s="340">
        <v>157437</v>
      </c>
      <c r="K502" s="569">
        <f t="shared" si="37"/>
        <v>2046681</v>
      </c>
      <c r="L502" s="571" t="s">
        <v>238</v>
      </c>
      <c r="M502" s="571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2"/>
    </row>
    <row r="503" spans="1:27" s="539" customFormat="1" ht="15.75" customHeight="1">
      <c r="A503" s="567" t="str">
        <f>IF(B503&lt;&gt;"",IF(AND(B503&gt;=_TM1,B503&lt;=_TM2,OR(TH!L503="1111",TH!M503="1111")),TH!D503,""),"")</f>
        <v/>
      </c>
      <c r="B503" s="568">
        <f t="shared" si="33"/>
        <v>3</v>
      </c>
      <c r="C503" s="349">
        <f t="shared" si="36"/>
        <v>42825</v>
      </c>
      <c r="D503" s="574"/>
      <c r="E503" s="349">
        <v>42825</v>
      </c>
      <c r="F503" s="279" t="s">
        <v>850</v>
      </c>
      <c r="G503" s="348" t="s">
        <v>843</v>
      </c>
      <c r="H503" s="507" t="s">
        <v>306</v>
      </c>
      <c r="I503" s="340">
        <v>22</v>
      </c>
      <c r="J503" s="340">
        <v>50013</v>
      </c>
      <c r="K503" s="569">
        <f t="shared" si="37"/>
        <v>1100286</v>
      </c>
      <c r="L503" s="571" t="s">
        <v>238</v>
      </c>
      <c r="M503" s="571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2"/>
    </row>
    <row r="504" spans="1:27" s="539" customFormat="1" ht="15.75" customHeight="1">
      <c r="A504" s="567" t="str">
        <f>IF(B504&lt;&gt;"",IF(AND(B504&gt;=_TM1,B504&lt;=_TM2,OR(TH!L504="1111",TH!M504="1111")),TH!D504,""),"")</f>
        <v/>
      </c>
      <c r="B504" s="568">
        <f t="shared" si="33"/>
        <v>3</v>
      </c>
      <c r="C504" s="349">
        <f t="shared" si="36"/>
        <v>42825</v>
      </c>
      <c r="D504" s="574"/>
      <c r="E504" s="349">
        <v>42825</v>
      </c>
      <c r="F504" s="279" t="s">
        <v>745</v>
      </c>
      <c r="G504" s="348" t="s">
        <v>843</v>
      </c>
      <c r="H504" s="507" t="s">
        <v>306</v>
      </c>
      <c r="I504" s="340">
        <v>30</v>
      </c>
      <c r="J504" s="340">
        <v>50586</v>
      </c>
      <c r="K504" s="569">
        <f t="shared" si="37"/>
        <v>1517580</v>
      </c>
      <c r="L504" s="571" t="s">
        <v>238</v>
      </c>
      <c r="M504" s="571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2"/>
    </row>
    <row r="505" spans="1:27" s="539" customFormat="1" ht="15.75" customHeight="1">
      <c r="A505" s="567" t="str">
        <f>IF(B505&lt;&gt;"",IF(AND(B505&gt;=_TM1,B505&lt;=_TM2,OR(TH!L505="1111",TH!M505="1111")),TH!D505,""),"")</f>
        <v/>
      </c>
      <c r="B505" s="568">
        <f t="shared" si="33"/>
        <v>3</v>
      </c>
      <c r="C505" s="349">
        <f t="shared" si="36"/>
        <v>42825</v>
      </c>
      <c r="D505" s="574"/>
      <c r="E505" s="349">
        <v>42825</v>
      </c>
      <c r="F505" s="279" t="s">
        <v>701</v>
      </c>
      <c r="G505" s="348" t="s">
        <v>843</v>
      </c>
      <c r="H505" s="507" t="s">
        <v>306</v>
      </c>
      <c r="I505" s="340">
        <v>12</v>
      </c>
      <c r="J505" s="340">
        <v>112728</v>
      </c>
      <c r="K505" s="569">
        <f t="shared" si="37"/>
        <v>1352736</v>
      </c>
      <c r="L505" s="571" t="s">
        <v>238</v>
      </c>
      <c r="M505" s="571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2"/>
    </row>
    <row r="506" spans="1:27" s="539" customFormat="1" ht="15.75" customHeight="1">
      <c r="A506" s="567" t="str">
        <f>IF(B506&lt;&gt;"",IF(AND(B506&gt;=_TM1,B506&lt;=_TM2,OR(TH!L506="1111",TH!M506="1111")),TH!D506,""),"")</f>
        <v/>
      </c>
      <c r="B506" s="568">
        <f t="shared" si="33"/>
        <v>3</v>
      </c>
      <c r="C506" s="349">
        <f t="shared" si="36"/>
        <v>42825</v>
      </c>
      <c r="D506" s="574"/>
      <c r="E506" s="349">
        <v>42825</v>
      </c>
      <c r="F506" s="279" t="s">
        <v>665</v>
      </c>
      <c r="G506" s="348" t="s">
        <v>843</v>
      </c>
      <c r="H506" s="507" t="s">
        <v>306</v>
      </c>
      <c r="I506" s="340">
        <v>54</v>
      </c>
      <c r="J506" s="340">
        <v>44814</v>
      </c>
      <c r="K506" s="569">
        <f t="shared" si="37"/>
        <v>2419956</v>
      </c>
      <c r="L506" s="571" t="s">
        <v>238</v>
      </c>
      <c r="M506" s="571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2"/>
    </row>
    <row r="507" spans="1:27" s="539" customFormat="1" ht="15.75" customHeight="1">
      <c r="A507" s="567" t="str">
        <f>IF(B507&lt;&gt;"",IF(AND(B507&gt;=_TM1,B507&lt;=_TM2,OR(TH!L507="1111",TH!M507="1111")),TH!D507,""),"")</f>
        <v/>
      </c>
      <c r="B507" s="568">
        <f t="shared" si="33"/>
        <v>3</v>
      </c>
      <c r="C507" s="349">
        <f t="shared" si="36"/>
        <v>42825</v>
      </c>
      <c r="D507" s="574"/>
      <c r="E507" s="349">
        <v>42825</v>
      </c>
      <c r="F507" s="279" t="s">
        <v>749</v>
      </c>
      <c r="G507" s="348" t="s">
        <v>843</v>
      </c>
      <c r="H507" s="507" t="s">
        <v>306</v>
      </c>
      <c r="I507" s="340">
        <v>10</v>
      </c>
      <c r="J507" s="340">
        <v>105722</v>
      </c>
      <c r="K507" s="569">
        <f t="shared" si="37"/>
        <v>1057220</v>
      </c>
      <c r="L507" s="571" t="s">
        <v>238</v>
      </c>
      <c r="M507" s="571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2"/>
    </row>
    <row r="508" spans="1:27" s="539" customFormat="1" ht="15.75" customHeight="1">
      <c r="A508" s="567" t="str">
        <f>IF(B508&lt;&gt;"",IF(AND(B508&gt;=_TM1,B508&lt;=_TM2,OR(TH!L508="1111",TH!M508="1111")),TH!D508,""),"")</f>
        <v/>
      </c>
      <c r="B508" s="568">
        <f t="shared" si="33"/>
        <v>3</v>
      </c>
      <c r="C508" s="349">
        <f t="shared" si="36"/>
        <v>42825</v>
      </c>
      <c r="D508" s="574"/>
      <c r="E508" s="349">
        <v>42825</v>
      </c>
      <c r="F508" s="279" t="s">
        <v>703</v>
      </c>
      <c r="G508" s="348" t="s">
        <v>843</v>
      </c>
      <c r="H508" s="507" t="s">
        <v>306</v>
      </c>
      <c r="I508" s="340">
        <v>14</v>
      </c>
      <c r="J508" s="340">
        <v>69350</v>
      </c>
      <c r="K508" s="569">
        <f t="shared" si="37"/>
        <v>970900</v>
      </c>
      <c r="L508" s="571" t="s">
        <v>238</v>
      </c>
      <c r="M508" s="571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2"/>
    </row>
    <row r="509" spans="1:27" s="539" customFormat="1" ht="15.75" customHeight="1">
      <c r="A509" s="567" t="str">
        <f>IF(B509&lt;&gt;"",IF(AND(B509&gt;=_TM1,B509&lt;=_TM2,OR(TH!L509="1111",TH!M509="1111")),TH!D509,""),"")</f>
        <v/>
      </c>
      <c r="B509" s="568">
        <f t="shared" si="33"/>
        <v>3</v>
      </c>
      <c r="C509" s="349">
        <f t="shared" si="34"/>
        <v>42825</v>
      </c>
      <c r="D509" s="574"/>
      <c r="E509" s="349">
        <v>42825</v>
      </c>
      <c r="F509" s="279" t="s">
        <v>702</v>
      </c>
      <c r="G509" s="348" t="s">
        <v>843</v>
      </c>
      <c r="H509" s="507" t="s">
        <v>306</v>
      </c>
      <c r="I509" s="340">
        <v>12</v>
      </c>
      <c r="J509" s="340">
        <v>49480</v>
      </c>
      <c r="K509" s="569">
        <f t="shared" ref="K509:K518" si="38">ROUND(I509*J509,0)</f>
        <v>593760</v>
      </c>
      <c r="L509" s="571" t="s">
        <v>238</v>
      </c>
      <c r="M509" s="571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2"/>
    </row>
    <row r="510" spans="1:27" s="539" customFormat="1" ht="15.75" customHeight="1">
      <c r="A510" s="567" t="str">
        <f>IF(B510&lt;&gt;"",IF(AND(B510&gt;=_TM1,B510&lt;=_TM2,OR(TH!L510="1111",TH!M510="1111")),TH!D510,""),"")</f>
        <v/>
      </c>
      <c r="B510" s="568">
        <f t="shared" si="33"/>
        <v>3</v>
      </c>
      <c r="C510" s="349">
        <f t="shared" si="34"/>
        <v>42825</v>
      </c>
      <c r="D510" s="574"/>
      <c r="E510" s="349">
        <v>42825</v>
      </c>
      <c r="F510" s="279" t="s">
        <v>743</v>
      </c>
      <c r="G510" s="348" t="s">
        <v>843</v>
      </c>
      <c r="H510" s="507" t="s">
        <v>306</v>
      </c>
      <c r="I510" s="340">
        <v>12</v>
      </c>
      <c r="J510" s="340">
        <v>80564</v>
      </c>
      <c r="K510" s="569">
        <f t="shared" si="38"/>
        <v>966768</v>
      </c>
      <c r="L510" s="571" t="s">
        <v>238</v>
      </c>
      <c r="M510" s="571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2"/>
    </row>
    <row r="511" spans="1:27" s="539" customFormat="1" ht="15.75" customHeight="1">
      <c r="A511" s="567" t="str">
        <f>IF(B511&lt;&gt;"",IF(AND(B511&gt;=_TM1,B511&lt;=_TM2,OR(TH!L511="1111",TH!M511="1111")),TH!D511,""),"")</f>
        <v/>
      </c>
      <c r="B511" s="568">
        <f t="shared" si="33"/>
        <v>3</v>
      </c>
      <c r="C511" s="349">
        <f t="shared" si="34"/>
        <v>42825</v>
      </c>
      <c r="D511" s="574"/>
      <c r="E511" s="349">
        <v>42825</v>
      </c>
      <c r="F511" s="279" t="s">
        <v>746</v>
      </c>
      <c r="G511" s="348" t="s">
        <v>843</v>
      </c>
      <c r="H511" s="507" t="s">
        <v>306</v>
      </c>
      <c r="I511" s="340">
        <v>9</v>
      </c>
      <c r="J511" s="340">
        <v>186837</v>
      </c>
      <c r="K511" s="569">
        <f t="shared" si="38"/>
        <v>1681533</v>
      </c>
      <c r="L511" s="571" t="s">
        <v>238</v>
      </c>
      <c r="M511" s="571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2"/>
    </row>
    <row r="512" spans="1:27" s="539" customFormat="1" ht="15.75" customHeight="1">
      <c r="A512" s="567" t="str">
        <f>IF(B512&lt;&gt;"",IF(AND(B512&gt;=_TM1,B512&lt;=_TM2,OR(TH!L512="1111",TH!M512="1111")),TH!D512,""),"")</f>
        <v/>
      </c>
      <c r="B512" s="568">
        <f t="shared" si="33"/>
        <v>3</v>
      </c>
      <c r="C512" s="349">
        <f t="shared" si="34"/>
        <v>42825</v>
      </c>
      <c r="D512" s="574"/>
      <c r="E512" s="349">
        <v>42825</v>
      </c>
      <c r="F512" s="279" t="s">
        <v>744</v>
      </c>
      <c r="G512" s="348" t="s">
        <v>843</v>
      </c>
      <c r="H512" s="507" t="s">
        <v>306</v>
      </c>
      <c r="I512" s="340">
        <v>4</v>
      </c>
      <c r="J512" s="340">
        <v>122795</v>
      </c>
      <c r="K512" s="569">
        <f t="shared" si="38"/>
        <v>491180</v>
      </c>
      <c r="L512" s="571" t="s">
        <v>238</v>
      </c>
      <c r="M512" s="571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2"/>
    </row>
    <row r="513" spans="1:27" s="539" customFormat="1" ht="15.75" customHeight="1">
      <c r="A513" s="567" t="str">
        <f>IF(B513&lt;&gt;"",IF(AND(B513&gt;=_TM1,B513&lt;=_TM2,OR(TH!L513="1111",TH!M513="1111")),TH!D513,""),"")</f>
        <v/>
      </c>
      <c r="B513" s="568">
        <f t="shared" si="33"/>
        <v>3</v>
      </c>
      <c r="C513" s="349">
        <f t="shared" si="34"/>
        <v>42825</v>
      </c>
      <c r="D513" s="574"/>
      <c r="E513" s="349">
        <v>42825</v>
      </c>
      <c r="F513" s="279" t="s">
        <v>748</v>
      </c>
      <c r="G513" s="348" t="s">
        <v>843</v>
      </c>
      <c r="H513" s="507" t="s">
        <v>306</v>
      </c>
      <c r="I513" s="340">
        <v>10</v>
      </c>
      <c r="J513" s="340">
        <v>51232</v>
      </c>
      <c r="K513" s="569">
        <f t="shared" si="38"/>
        <v>512320</v>
      </c>
      <c r="L513" s="571" t="s">
        <v>238</v>
      </c>
      <c r="M513" s="571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2"/>
    </row>
    <row r="514" spans="1:27" s="539" customFormat="1" ht="15.75" customHeight="1">
      <c r="A514" s="567" t="str">
        <f>IF(B514&lt;&gt;"",IF(AND(B514&gt;=_TM1,B514&lt;=_TM2,OR(TH!L514="1111",TH!M514="1111")),TH!D514,""),"")</f>
        <v/>
      </c>
      <c r="B514" s="568">
        <f t="shared" si="33"/>
        <v>3</v>
      </c>
      <c r="C514" s="349">
        <f t="shared" si="34"/>
        <v>42825</v>
      </c>
      <c r="D514" s="574"/>
      <c r="E514" s="349">
        <v>42825</v>
      </c>
      <c r="F514" s="279" t="s">
        <v>717</v>
      </c>
      <c r="G514" s="348" t="s">
        <v>843</v>
      </c>
      <c r="H514" s="507" t="s">
        <v>306</v>
      </c>
      <c r="I514" s="340">
        <v>14</v>
      </c>
      <c r="J514" s="340">
        <v>45864</v>
      </c>
      <c r="K514" s="569">
        <f t="shared" si="38"/>
        <v>642096</v>
      </c>
      <c r="L514" s="571" t="s">
        <v>238</v>
      </c>
      <c r="M514" s="571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2"/>
    </row>
    <row r="515" spans="1:27" s="539" customFormat="1" ht="15.75" customHeight="1">
      <c r="A515" s="567" t="str">
        <f>IF(B515&lt;&gt;"",IF(AND(B515&gt;=_TM1,B515&lt;=_TM2,OR(TH!L515="1111",TH!M515="1111")),TH!D515,""),"")</f>
        <v/>
      </c>
      <c r="B515" s="568">
        <f t="shared" si="33"/>
        <v>3</v>
      </c>
      <c r="C515" s="349">
        <f t="shared" si="34"/>
        <v>42825</v>
      </c>
      <c r="D515" s="574"/>
      <c r="E515" s="349">
        <v>42825</v>
      </c>
      <c r="F515" s="279" t="s">
        <v>665</v>
      </c>
      <c r="G515" s="348" t="s">
        <v>843</v>
      </c>
      <c r="H515" s="507" t="s">
        <v>306</v>
      </c>
      <c r="I515" s="340">
        <v>10</v>
      </c>
      <c r="J515" s="340">
        <v>44841</v>
      </c>
      <c r="K515" s="569">
        <f t="shared" si="38"/>
        <v>448410</v>
      </c>
      <c r="L515" s="571" t="s">
        <v>238</v>
      </c>
      <c r="M515" s="571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2"/>
    </row>
    <row r="516" spans="1:27" s="539" customFormat="1" ht="15.75" customHeight="1">
      <c r="A516" s="567" t="str">
        <f>IF(B516&lt;&gt;"",IF(AND(B516&gt;=_TM1,B516&lt;=_TM2,OR(TH!L516="1111",TH!M516="1111")),TH!D516,""),"")</f>
        <v/>
      </c>
      <c r="B516" s="568">
        <f t="shared" si="33"/>
        <v>3</v>
      </c>
      <c r="C516" s="349">
        <f t="shared" si="34"/>
        <v>42825</v>
      </c>
      <c r="D516" s="574"/>
      <c r="E516" s="349">
        <v>42825</v>
      </c>
      <c r="F516" s="279" t="s">
        <v>750</v>
      </c>
      <c r="G516" s="348" t="s">
        <v>843</v>
      </c>
      <c r="H516" s="507" t="s">
        <v>306</v>
      </c>
      <c r="I516" s="340">
        <v>8</v>
      </c>
      <c r="J516" s="340">
        <v>153720</v>
      </c>
      <c r="K516" s="569">
        <f t="shared" si="38"/>
        <v>1229760</v>
      </c>
      <c r="L516" s="571" t="s">
        <v>238</v>
      </c>
      <c r="M516" s="571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2"/>
    </row>
    <row r="517" spans="1:27" s="539" customFormat="1" ht="15.75" customHeight="1">
      <c r="A517" s="567" t="str">
        <f>IF(B517&lt;&gt;"",IF(AND(B517&gt;=_TM1,B517&lt;=_TM2,OR(TH!L517="1111",TH!M517="1111")),TH!D517,""),"")</f>
        <v/>
      </c>
      <c r="B517" s="568">
        <f t="shared" si="33"/>
        <v>3</v>
      </c>
      <c r="C517" s="349">
        <f t="shared" si="34"/>
        <v>42825</v>
      </c>
      <c r="D517" s="574"/>
      <c r="E517" s="349">
        <v>42825</v>
      </c>
      <c r="F517" s="279" t="s">
        <v>751</v>
      </c>
      <c r="G517" s="348" t="s">
        <v>843</v>
      </c>
      <c r="H517" s="507" t="s">
        <v>306</v>
      </c>
      <c r="I517" s="340">
        <v>36</v>
      </c>
      <c r="J517" s="340">
        <v>71870</v>
      </c>
      <c r="K517" s="569">
        <f t="shared" si="38"/>
        <v>2587320</v>
      </c>
      <c r="L517" s="571" t="s">
        <v>238</v>
      </c>
      <c r="M517" s="571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2"/>
    </row>
    <row r="518" spans="1:27" s="539" customFormat="1" ht="15.75" customHeight="1">
      <c r="A518" s="567" t="str">
        <f>IF(B518&lt;&gt;"",IF(AND(B518&gt;=_TM1,B518&lt;=_TM2,OR(TH!L518="1111",TH!M518="1111")),TH!D518,""),"")</f>
        <v/>
      </c>
      <c r="B518" s="568">
        <f t="shared" si="33"/>
        <v>3</v>
      </c>
      <c r="C518" s="349">
        <f t="shared" si="34"/>
        <v>42825</v>
      </c>
      <c r="D518" s="574"/>
      <c r="E518" s="349">
        <v>42825</v>
      </c>
      <c r="F518" s="279" t="s">
        <v>753</v>
      </c>
      <c r="G518" s="348" t="s">
        <v>843</v>
      </c>
      <c r="H518" s="507" t="s">
        <v>306</v>
      </c>
      <c r="I518" s="340">
        <v>16</v>
      </c>
      <c r="J518" s="340">
        <v>49442</v>
      </c>
      <c r="K518" s="569">
        <f t="shared" si="38"/>
        <v>791072</v>
      </c>
      <c r="L518" s="571" t="s">
        <v>238</v>
      </c>
      <c r="M518" s="571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2"/>
    </row>
    <row r="519" spans="1:27" s="539" customFormat="1" ht="15.75" customHeight="1">
      <c r="A519" s="567" t="str">
        <f>IF(B519&lt;&gt;"",IF(AND(B519&gt;=_TM1,B519&lt;=_TM2,OR(TH!L519="1111",TH!M519="1111")),TH!D519,""),"")</f>
        <v/>
      </c>
      <c r="B519" s="568">
        <f t="shared" si="33"/>
        <v>3</v>
      </c>
      <c r="C519" s="349">
        <f t="shared" ref="C519:C528" si="39">E519</f>
        <v>42825</v>
      </c>
      <c r="D519" s="574"/>
      <c r="E519" s="349">
        <v>42825</v>
      </c>
      <c r="F519" s="279" t="s">
        <v>735</v>
      </c>
      <c r="G519" s="348" t="s">
        <v>843</v>
      </c>
      <c r="H519" s="507" t="s">
        <v>306</v>
      </c>
      <c r="I519" s="340">
        <v>14</v>
      </c>
      <c r="J519" s="340">
        <v>26581</v>
      </c>
      <c r="K519" s="569">
        <f t="shared" ref="K519:K528" si="40">ROUND(I519*J519,0)</f>
        <v>372134</v>
      </c>
      <c r="L519" s="571" t="s">
        <v>238</v>
      </c>
      <c r="M519" s="571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2"/>
    </row>
    <row r="520" spans="1:27" s="539" customFormat="1" ht="15.75" customHeight="1">
      <c r="A520" s="567" t="str">
        <f>IF(B520&lt;&gt;"",IF(AND(B520&gt;=_TM1,B520&lt;=_TM2,OR(TH!L520="1111",TH!M520="1111")),TH!D520,""),"")</f>
        <v/>
      </c>
      <c r="B520" s="568">
        <f t="shared" si="33"/>
        <v>3</v>
      </c>
      <c r="C520" s="349">
        <f t="shared" si="39"/>
        <v>42825</v>
      </c>
      <c r="D520" s="574"/>
      <c r="E520" s="349">
        <v>42825</v>
      </c>
      <c r="F520" s="279" t="s">
        <v>736</v>
      </c>
      <c r="G520" s="348" t="s">
        <v>843</v>
      </c>
      <c r="H520" s="507" t="s">
        <v>306</v>
      </c>
      <c r="I520" s="340">
        <v>3</v>
      </c>
      <c r="J520" s="340">
        <v>147441</v>
      </c>
      <c r="K520" s="569">
        <f t="shared" si="40"/>
        <v>442323</v>
      </c>
      <c r="L520" s="571" t="s">
        <v>238</v>
      </c>
      <c r="M520" s="571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2"/>
    </row>
    <row r="521" spans="1:27" s="539" customFormat="1" ht="15.75" customHeight="1">
      <c r="A521" s="567" t="str">
        <f>IF(B521&lt;&gt;"",IF(AND(B521&gt;=_TM1,B521&lt;=_TM2,OR(TH!L521="1111",TH!M521="1111")),TH!D521,""),"")</f>
        <v/>
      </c>
      <c r="B521" s="568">
        <f t="shared" si="33"/>
        <v>3</v>
      </c>
      <c r="C521" s="349">
        <f t="shared" si="39"/>
        <v>42825</v>
      </c>
      <c r="D521" s="574"/>
      <c r="E521" s="349">
        <v>42825</v>
      </c>
      <c r="F521" s="279" t="s">
        <v>737</v>
      </c>
      <c r="G521" s="348" t="s">
        <v>843</v>
      </c>
      <c r="H521" s="507" t="s">
        <v>306</v>
      </c>
      <c r="I521" s="340">
        <v>16</v>
      </c>
      <c r="J521" s="340">
        <v>36061</v>
      </c>
      <c r="K521" s="569">
        <f t="shared" si="40"/>
        <v>576976</v>
      </c>
      <c r="L521" s="571" t="s">
        <v>238</v>
      </c>
      <c r="M521" s="571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2"/>
    </row>
    <row r="522" spans="1:27" s="539" customFormat="1" ht="15.75" customHeight="1">
      <c r="A522" s="567" t="str">
        <f>IF(B522&lt;&gt;"",IF(AND(B522&gt;=_TM1,B522&lt;=_TM2,OR(TH!L522="1111",TH!M522="1111")),TH!D522,""),"")</f>
        <v/>
      </c>
      <c r="B522" s="568">
        <f t="shared" si="33"/>
        <v>3</v>
      </c>
      <c r="C522" s="349">
        <f t="shared" si="39"/>
        <v>42825</v>
      </c>
      <c r="D522" s="574"/>
      <c r="E522" s="349">
        <v>42825</v>
      </c>
      <c r="F522" s="279" t="s">
        <v>739</v>
      </c>
      <c r="G522" s="348" t="s">
        <v>843</v>
      </c>
      <c r="H522" s="507" t="s">
        <v>306</v>
      </c>
      <c r="I522" s="340">
        <v>6</v>
      </c>
      <c r="J522" s="340">
        <v>36851</v>
      </c>
      <c r="K522" s="569">
        <f t="shared" si="40"/>
        <v>221106</v>
      </c>
      <c r="L522" s="571" t="s">
        <v>238</v>
      </c>
      <c r="M522" s="571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2"/>
    </row>
    <row r="523" spans="1:27" s="539" customFormat="1" ht="15.75" customHeight="1">
      <c r="A523" s="567" t="str">
        <f>IF(B523&lt;&gt;"",IF(AND(B523&gt;=_TM1,B523&lt;=_TM2,OR(TH!L523="1111",TH!M523="1111")),TH!D523,""),"")</f>
        <v/>
      </c>
      <c r="B523" s="568">
        <f t="shared" si="33"/>
        <v>3</v>
      </c>
      <c r="C523" s="349">
        <f t="shared" si="39"/>
        <v>42825</v>
      </c>
      <c r="D523" s="574"/>
      <c r="E523" s="349">
        <v>42825</v>
      </c>
      <c r="F523" s="279" t="s">
        <v>740</v>
      </c>
      <c r="G523" s="348" t="s">
        <v>843</v>
      </c>
      <c r="H523" s="507" t="s">
        <v>306</v>
      </c>
      <c r="I523" s="340">
        <v>3</v>
      </c>
      <c r="J523" s="340">
        <v>220500</v>
      </c>
      <c r="K523" s="569">
        <f t="shared" si="40"/>
        <v>661500</v>
      </c>
      <c r="L523" s="571" t="s">
        <v>238</v>
      </c>
      <c r="M523" s="571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2"/>
    </row>
    <row r="524" spans="1:27" s="539" customFormat="1" ht="15.75" customHeight="1">
      <c r="A524" s="567" t="str">
        <f>IF(B524&lt;&gt;"",IF(AND(B524&gt;=_TM1,B524&lt;=_TM2,OR(TH!L524="1111",TH!M524="1111")),TH!D524,""),"")</f>
        <v/>
      </c>
      <c r="B524" s="568">
        <f t="shared" si="33"/>
        <v>3</v>
      </c>
      <c r="C524" s="349">
        <f t="shared" si="39"/>
        <v>42825</v>
      </c>
      <c r="D524" s="574"/>
      <c r="E524" s="349">
        <v>42825</v>
      </c>
      <c r="F524" s="279" t="s">
        <v>699</v>
      </c>
      <c r="G524" s="348" t="s">
        <v>843</v>
      </c>
      <c r="H524" s="507" t="s">
        <v>306</v>
      </c>
      <c r="I524" s="340">
        <v>38</v>
      </c>
      <c r="J524" s="340">
        <v>133057</v>
      </c>
      <c r="K524" s="569">
        <f t="shared" si="40"/>
        <v>5056166</v>
      </c>
      <c r="L524" s="571" t="s">
        <v>238</v>
      </c>
      <c r="M524" s="571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2"/>
    </row>
    <row r="525" spans="1:27" s="539" customFormat="1" ht="15.75" customHeight="1">
      <c r="A525" s="567" t="str">
        <f>IF(B525&lt;&gt;"",IF(AND(B525&gt;=_TM1,B525&lt;=_TM2,OR(TH!L525="1111",TH!M525="1111")),TH!D525,""),"")</f>
        <v/>
      </c>
      <c r="B525" s="568">
        <f t="shared" si="33"/>
        <v>3</v>
      </c>
      <c r="C525" s="349">
        <f t="shared" si="39"/>
        <v>42825</v>
      </c>
      <c r="D525" s="574"/>
      <c r="E525" s="349">
        <v>42825</v>
      </c>
      <c r="F525" s="279" t="s">
        <v>851</v>
      </c>
      <c r="G525" s="348" t="s">
        <v>843</v>
      </c>
      <c r="H525" s="507" t="s">
        <v>306</v>
      </c>
      <c r="I525" s="340">
        <v>38</v>
      </c>
      <c r="J525" s="340">
        <v>41952</v>
      </c>
      <c r="K525" s="569">
        <f t="shared" si="40"/>
        <v>1594176</v>
      </c>
      <c r="L525" s="571" t="s">
        <v>238</v>
      </c>
      <c r="M525" s="571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2"/>
    </row>
    <row r="526" spans="1:27" s="539" customFormat="1" ht="15.75" customHeight="1">
      <c r="A526" s="567" t="str">
        <f>IF(B526&lt;&gt;"",IF(AND(B526&gt;=_TM1,B526&lt;=_TM2,OR(TH!L526="1111",TH!M526="1111")),TH!D526,""),"")</f>
        <v/>
      </c>
      <c r="B526" s="568">
        <f t="shared" si="33"/>
        <v>3</v>
      </c>
      <c r="C526" s="349">
        <f t="shared" si="39"/>
        <v>42825</v>
      </c>
      <c r="D526" s="574"/>
      <c r="E526" s="349">
        <v>42825</v>
      </c>
      <c r="F526" s="279" t="s">
        <v>734</v>
      </c>
      <c r="G526" s="348" t="s">
        <v>843</v>
      </c>
      <c r="H526" s="507" t="s">
        <v>306</v>
      </c>
      <c r="I526" s="340">
        <v>56</v>
      </c>
      <c r="J526" s="340">
        <v>80276</v>
      </c>
      <c r="K526" s="569">
        <f t="shared" si="40"/>
        <v>4495456</v>
      </c>
      <c r="L526" s="571" t="s">
        <v>238</v>
      </c>
      <c r="M526" s="571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2"/>
    </row>
    <row r="527" spans="1:27" s="539" customFormat="1" ht="15.75" customHeight="1">
      <c r="A527" s="567" t="str">
        <f>IF(B527&lt;&gt;"",IF(AND(B527&gt;=_TM1,B527&lt;=_TM2,OR(TH!L527="1111",TH!M527="1111")),TH!D527,""),"")</f>
        <v/>
      </c>
      <c r="B527" s="568">
        <f t="shared" si="33"/>
        <v>3</v>
      </c>
      <c r="C527" s="349">
        <f t="shared" si="39"/>
        <v>42825</v>
      </c>
      <c r="D527" s="574"/>
      <c r="E527" s="349">
        <v>42825</v>
      </c>
      <c r="F527" s="279" t="s">
        <v>679</v>
      </c>
      <c r="G527" s="348" t="s">
        <v>843</v>
      </c>
      <c r="H527" s="507" t="s">
        <v>306</v>
      </c>
      <c r="I527" s="340">
        <v>22</v>
      </c>
      <c r="J527" s="340">
        <v>38130</v>
      </c>
      <c r="K527" s="569">
        <f t="shared" si="40"/>
        <v>838860</v>
      </c>
      <c r="L527" s="571" t="s">
        <v>238</v>
      </c>
      <c r="M527" s="571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2"/>
    </row>
    <row r="528" spans="1:27" s="539" customFormat="1" ht="15.75" customHeight="1">
      <c r="A528" s="567" t="str">
        <f>IF(B528&lt;&gt;"",IF(AND(B528&gt;=_TM1,B528&lt;=_TM2,OR(TH!L528="1111",TH!M528="1111")),TH!D528,""),"")</f>
        <v/>
      </c>
      <c r="B528" s="568">
        <f t="shared" si="33"/>
        <v>3</v>
      </c>
      <c r="C528" s="349">
        <f t="shared" si="39"/>
        <v>42825</v>
      </c>
      <c r="D528" s="574"/>
      <c r="E528" s="349">
        <v>42825</v>
      </c>
      <c r="F528" s="279" t="s">
        <v>678</v>
      </c>
      <c r="G528" s="348" t="s">
        <v>843</v>
      </c>
      <c r="H528" s="507" t="s">
        <v>306</v>
      </c>
      <c r="I528" s="340">
        <v>33</v>
      </c>
      <c r="J528" s="340">
        <v>35387</v>
      </c>
      <c r="K528" s="569">
        <f t="shared" si="40"/>
        <v>1167771</v>
      </c>
      <c r="L528" s="571" t="s">
        <v>238</v>
      </c>
      <c r="M528" s="571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2"/>
    </row>
    <row r="529" spans="1:27" s="539" customFormat="1" ht="15.75" customHeight="1">
      <c r="A529" s="567" t="str">
        <f>IF(B529&lt;&gt;"",IF(AND(B529&gt;=_TM1,B529&lt;=_TM2,OR(TH!L529="1111",TH!M529="1111")),TH!D529,""),"")</f>
        <v/>
      </c>
      <c r="B529" s="568">
        <f t="shared" si="33"/>
        <v>3</v>
      </c>
      <c r="C529" s="349">
        <f t="shared" si="34"/>
        <v>42825</v>
      </c>
      <c r="D529" s="574"/>
      <c r="E529" s="349">
        <v>42825</v>
      </c>
      <c r="F529" s="279" t="s">
        <v>852</v>
      </c>
      <c r="G529" s="348" t="s">
        <v>843</v>
      </c>
      <c r="H529" s="507" t="s">
        <v>306</v>
      </c>
      <c r="I529" s="340">
        <v>20</v>
      </c>
      <c r="J529" s="340">
        <v>77368</v>
      </c>
      <c r="K529" s="569">
        <f t="shared" ref="K529:K538" si="41">ROUND(I529*J529,0)</f>
        <v>1547360</v>
      </c>
      <c r="L529" s="571" t="s">
        <v>238</v>
      </c>
      <c r="M529" s="571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2"/>
    </row>
    <row r="530" spans="1:27" s="539" customFormat="1" ht="15.75" customHeight="1">
      <c r="A530" s="567" t="str">
        <f>IF(B530&lt;&gt;"",IF(AND(B530&gt;=_TM1,B530&lt;=_TM2,OR(TH!L530="1111",TH!M530="1111")),TH!D530,""),"")</f>
        <v/>
      </c>
      <c r="B530" s="568">
        <f t="shared" si="33"/>
        <v>3</v>
      </c>
      <c r="C530" s="349">
        <f t="shared" si="34"/>
        <v>42825</v>
      </c>
      <c r="D530" s="574"/>
      <c r="E530" s="349">
        <v>42825</v>
      </c>
      <c r="F530" s="279" t="s">
        <v>741</v>
      </c>
      <c r="G530" s="348" t="s">
        <v>843</v>
      </c>
      <c r="H530" s="507" t="s">
        <v>306</v>
      </c>
      <c r="I530" s="340">
        <v>14</v>
      </c>
      <c r="J530" s="340">
        <v>42184</v>
      </c>
      <c r="K530" s="569">
        <f t="shared" si="41"/>
        <v>590576</v>
      </c>
      <c r="L530" s="571" t="s">
        <v>238</v>
      </c>
      <c r="M530" s="571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2"/>
    </row>
    <row r="531" spans="1:27" s="539" customFormat="1" ht="15.75" customHeight="1">
      <c r="A531" s="567" t="str">
        <f>IF(B531&lt;&gt;"",IF(AND(B531&gt;=_TM1,B531&lt;=_TM2,OR(TH!L531="1111",TH!M531="1111")),TH!D531,""),"")</f>
        <v/>
      </c>
      <c r="B531" s="568">
        <f t="shared" si="33"/>
        <v>3</v>
      </c>
      <c r="C531" s="349">
        <f t="shared" si="34"/>
        <v>42825</v>
      </c>
      <c r="D531" s="574"/>
      <c r="E531" s="349">
        <v>42825</v>
      </c>
      <c r="F531" s="279" t="s">
        <v>683</v>
      </c>
      <c r="G531" s="348" t="s">
        <v>843</v>
      </c>
      <c r="H531" s="507" t="s">
        <v>306</v>
      </c>
      <c r="I531" s="340">
        <v>94</v>
      </c>
      <c r="J531" s="340">
        <v>25257</v>
      </c>
      <c r="K531" s="569">
        <f t="shared" si="41"/>
        <v>2374158</v>
      </c>
      <c r="L531" s="571" t="s">
        <v>238</v>
      </c>
      <c r="M531" s="571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2"/>
    </row>
    <row r="532" spans="1:27" s="539" customFormat="1" ht="15.75" customHeight="1">
      <c r="A532" s="567" t="str">
        <f>IF(B532&lt;&gt;"",IF(AND(B532&gt;=_TM1,B532&lt;=_TM2,OR(TH!L532="1111",TH!M532="1111")),TH!D532,""),"")</f>
        <v/>
      </c>
      <c r="B532" s="568">
        <f t="shared" si="33"/>
        <v>3</v>
      </c>
      <c r="C532" s="349">
        <f t="shared" si="34"/>
        <v>42825</v>
      </c>
      <c r="D532" s="574"/>
      <c r="E532" s="349">
        <v>42825</v>
      </c>
      <c r="F532" s="279" t="s">
        <v>814</v>
      </c>
      <c r="G532" s="348" t="s">
        <v>843</v>
      </c>
      <c r="H532" s="507" t="s">
        <v>306</v>
      </c>
      <c r="I532" s="340">
        <v>10</v>
      </c>
      <c r="J532" s="340">
        <v>26837</v>
      </c>
      <c r="K532" s="569">
        <f t="shared" si="41"/>
        <v>268370</v>
      </c>
      <c r="L532" s="571" t="s">
        <v>238</v>
      </c>
      <c r="M532" s="571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2"/>
    </row>
    <row r="533" spans="1:27" s="539" customFormat="1" ht="15.75" customHeight="1">
      <c r="A533" s="567" t="str">
        <f>IF(B533&lt;&gt;"",IF(AND(B533&gt;=_TM1,B533&lt;=_TM2,OR(TH!L533="1111",TH!M533="1111")),TH!D533,""),"")</f>
        <v/>
      </c>
      <c r="B533" s="568">
        <f t="shared" si="33"/>
        <v>3</v>
      </c>
      <c r="C533" s="349">
        <f t="shared" si="34"/>
        <v>42825</v>
      </c>
      <c r="D533" s="574"/>
      <c r="E533" s="349">
        <v>42825</v>
      </c>
      <c r="F533" s="279" t="s">
        <v>733</v>
      </c>
      <c r="G533" s="348" t="s">
        <v>843</v>
      </c>
      <c r="H533" s="507" t="s">
        <v>306</v>
      </c>
      <c r="I533" s="340">
        <v>20</v>
      </c>
      <c r="J533" s="340">
        <v>46634</v>
      </c>
      <c r="K533" s="569">
        <f t="shared" si="41"/>
        <v>932680</v>
      </c>
      <c r="L533" s="571" t="s">
        <v>238</v>
      </c>
      <c r="M533" s="571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2"/>
    </row>
    <row r="534" spans="1:27" s="539" customFormat="1" ht="15.75" customHeight="1">
      <c r="A534" s="567" t="str">
        <f>IF(B534&lt;&gt;"",IF(AND(B534&gt;=_TM1,B534&lt;=_TM2,OR(TH!L534="1111",TH!M534="1111")),TH!D534,""),"")</f>
        <v/>
      </c>
      <c r="B534" s="568">
        <f t="shared" si="33"/>
        <v>3</v>
      </c>
      <c r="C534" s="349">
        <f t="shared" si="34"/>
        <v>42825</v>
      </c>
      <c r="D534" s="574"/>
      <c r="E534" s="349">
        <v>42825</v>
      </c>
      <c r="F534" s="279" t="s">
        <v>755</v>
      </c>
      <c r="G534" s="348" t="s">
        <v>843</v>
      </c>
      <c r="H534" s="507" t="s">
        <v>306</v>
      </c>
      <c r="I534" s="340">
        <v>55</v>
      </c>
      <c r="J534" s="340">
        <v>11087</v>
      </c>
      <c r="K534" s="569">
        <f t="shared" si="41"/>
        <v>609785</v>
      </c>
      <c r="L534" s="571" t="s">
        <v>238</v>
      </c>
      <c r="M534" s="571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2"/>
    </row>
    <row r="535" spans="1:27" s="539" customFormat="1" ht="15.75" customHeight="1">
      <c r="A535" s="567" t="str">
        <f>IF(B535&lt;&gt;"",IF(AND(B535&gt;=_TM1,B535&lt;=_TM2,OR(TH!L535="1111",TH!M535="1111")),TH!D535,""),"")</f>
        <v/>
      </c>
      <c r="B535" s="568">
        <f t="shared" si="33"/>
        <v>3</v>
      </c>
      <c r="C535" s="349">
        <f t="shared" si="34"/>
        <v>42825</v>
      </c>
      <c r="D535" s="574"/>
      <c r="E535" s="349">
        <v>42825</v>
      </c>
      <c r="F535" s="279" t="s">
        <v>756</v>
      </c>
      <c r="G535" s="348" t="s">
        <v>843</v>
      </c>
      <c r="H535" s="507" t="s">
        <v>306</v>
      </c>
      <c r="I535" s="340">
        <v>78</v>
      </c>
      <c r="J535" s="340">
        <v>20295</v>
      </c>
      <c r="K535" s="569">
        <f t="shared" si="41"/>
        <v>1583010</v>
      </c>
      <c r="L535" s="571" t="s">
        <v>238</v>
      </c>
      <c r="M535" s="571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2"/>
    </row>
    <row r="536" spans="1:27" s="539" customFormat="1" ht="15.75" customHeight="1">
      <c r="A536" s="567" t="str">
        <f>IF(B536&lt;&gt;"",IF(AND(B536&gt;=_TM1,B536&lt;=_TM2,OR(TH!L536="1111",TH!M536="1111")),TH!D536,""),"")</f>
        <v/>
      </c>
      <c r="B536" s="568">
        <f t="shared" si="33"/>
        <v>3</v>
      </c>
      <c r="C536" s="349">
        <f t="shared" si="34"/>
        <v>42825</v>
      </c>
      <c r="D536" s="574"/>
      <c r="E536" s="349">
        <v>42825</v>
      </c>
      <c r="F536" s="279" t="s">
        <v>713</v>
      </c>
      <c r="G536" s="348" t="s">
        <v>843</v>
      </c>
      <c r="H536" s="507" t="s">
        <v>306</v>
      </c>
      <c r="I536" s="340">
        <v>4</v>
      </c>
      <c r="J536" s="340">
        <v>82895</v>
      </c>
      <c r="K536" s="569">
        <f t="shared" si="41"/>
        <v>331580</v>
      </c>
      <c r="L536" s="571" t="s">
        <v>238</v>
      </c>
      <c r="M536" s="571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2"/>
    </row>
    <row r="537" spans="1:27" s="539" customFormat="1" ht="15.75" customHeight="1">
      <c r="A537" s="567" t="str">
        <f>IF(B537&lt;&gt;"",IF(AND(B537&gt;=_TM1,B537&lt;=_TM2,OR(TH!L537="1111",TH!M537="1111")),TH!D537,""),"")</f>
        <v/>
      </c>
      <c r="B537" s="568">
        <f t="shared" si="33"/>
        <v>3</v>
      </c>
      <c r="C537" s="349">
        <f t="shared" si="34"/>
        <v>42825</v>
      </c>
      <c r="D537" s="574"/>
      <c r="E537" s="349">
        <v>42825</v>
      </c>
      <c r="F537" s="279" t="s">
        <v>752</v>
      </c>
      <c r="G537" s="348" t="s">
        <v>843</v>
      </c>
      <c r="H537" s="507" t="s">
        <v>306</v>
      </c>
      <c r="I537" s="340">
        <v>8</v>
      </c>
      <c r="J537" s="340">
        <v>143237</v>
      </c>
      <c r="K537" s="569">
        <f t="shared" si="41"/>
        <v>1145896</v>
      </c>
      <c r="L537" s="571" t="s">
        <v>238</v>
      </c>
      <c r="M537" s="571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2"/>
    </row>
    <row r="538" spans="1:27" s="539" customFormat="1" ht="15.75" customHeight="1">
      <c r="A538" s="567" t="str">
        <f>IF(B538&lt;&gt;"",IF(AND(B538&gt;=_TM1,B538&lt;=_TM2,OR(TH!L538="1111",TH!M538="1111")),TH!D538,""),"")</f>
        <v/>
      </c>
      <c r="B538" s="568">
        <f t="shared" si="33"/>
        <v>3</v>
      </c>
      <c r="C538" s="349">
        <f t="shared" si="34"/>
        <v>42825</v>
      </c>
      <c r="D538" s="574"/>
      <c r="E538" s="349">
        <v>42825</v>
      </c>
      <c r="F538" s="279" t="s">
        <v>754</v>
      </c>
      <c r="G538" s="348" t="s">
        <v>843</v>
      </c>
      <c r="H538" s="507" t="s">
        <v>306</v>
      </c>
      <c r="I538" s="340">
        <v>495</v>
      </c>
      <c r="J538" s="340">
        <v>16590</v>
      </c>
      <c r="K538" s="569">
        <f t="shared" si="41"/>
        <v>8212050</v>
      </c>
      <c r="L538" s="571" t="s">
        <v>238</v>
      </c>
      <c r="M538" s="571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2"/>
    </row>
    <row r="539" spans="1:27" s="539" customFormat="1" ht="15.75" customHeight="1">
      <c r="A539" s="567" t="str">
        <f>IF(B539&lt;&gt;"",IF(AND(B539&gt;=_TM1,B539&lt;=_TM2,OR(TH!L539="1111",TH!M539="1111")),TH!D539,""),"")</f>
        <v/>
      </c>
      <c r="B539" s="568">
        <f t="shared" si="33"/>
        <v>3</v>
      </c>
      <c r="C539" s="349">
        <f t="shared" ref="C539:C548" si="42">E539</f>
        <v>42825</v>
      </c>
      <c r="D539" s="574"/>
      <c r="E539" s="349">
        <v>42825</v>
      </c>
      <c r="F539" s="279" t="s">
        <v>757</v>
      </c>
      <c r="G539" s="348" t="s">
        <v>843</v>
      </c>
      <c r="H539" s="507" t="s">
        <v>306</v>
      </c>
      <c r="I539" s="340">
        <v>230</v>
      </c>
      <c r="J539" s="340">
        <v>66812</v>
      </c>
      <c r="K539" s="569">
        <f t="shared" ref="K539:K548" si="43">ROUND(I539*J539,0)</f>
        <v>15366760</v>
      </c>
      <c r="L539" s="571" t="s">
        <v>238</v>
      </c>
      <c r="M539" s="571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2"/>
    </row>
    <row r="540" spans="1:27" s="539" customFormat="1" ht="15.75" customHeight="1">
      <c r="A540" s="567" t="str">
        <f>IF(B540&lt;&gt;"",IF(AND(B540&gt;=_TM1,B540&lt;=_TM2,OR(TH!L540="1111",TH!M540="1111")),TH!D540,""),"")</f>
        <v/>
      </c>
      <c r="B540" s="568">
        <f t="shared" si="33"/>
        <v>3</v>
      </c>
      <c r="C540" s="349">
        <f t="shared" si="42"/>
        <v>42825</v>
      </c>
      <c r="D540" s="574"/>
      <c r="E540" s="349">
        <v>42825</v>
      </c>
      <c r="F540" s="279" t="s">
        <v>665</v>
      </c>
      <c r="G540" s="348" t="s">
        <v>843</v>
      </c>
      <c r="H540" s="507" t="s">
        <v>306</v>
      </c>
      <c r="I540" s="340">
        <v>80</v>
      </c>
      <c r="J540" s="340">
        <v>40546</v>
      </c>
      <c r="K540" s="569">
        <f t="shared" si="43"/>
        <v>3243680</v>
      </c>
      <c r="L540" s="571" t="s">
        <v>238</v>
      </c>
      <c r="M540" s="571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2"/>
    </row>
    <row r="541" spans="1:27" s="539" customFormat="1" ht="15.75" customHeight="1">
      <c r="A541" s="567" t="str">
        <f>IF(B541&lt;&gt;"",IF(AND(B541&gt;=_TM1,B541&lt;=_TM2,OR(TH!L541="1111",TH!M541="1111")),TH!D541,""),"")</f>
        <v/>
      </c>
      <c r="B541" s="568">
        <f t="shared" si="33"/>
        <v>3</v>
      </c>
      <c r="C541" s="349">
        <f t="shared" si="42"/>
        <v>42825</v>
      </c>
      <c r="D541" s="574"/>
      <c r="E541" s="349">
        <v>42825</v>
      </c>
      <c r="F541" s="279" t="s">
        <v>790</v>
      </c>
      <c r="G541" s="348" t="s">
        <v>843</v>
      </c>
      <c r="H541" s="507" t="s">
        <v>306</v>
      </c>
      <c r="I541" s="340">
        <v>10</v>
      </c>
      <c r="J541" s="340">
        <v>80102</v>
      </c>
      <c r="K541" s="569">
        <f t="shared" si="43"/>
        <v>801020</v>
      </c>
      <c r="L541" s="571" t="s">
        <v>238</v>
      </c>
      <c r="M541" s="571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2"/>
    </row>
    <row r="542" spans="1:27" s="539" customFormat="1" ht="15.75" customHeight="1">
      <c r="A542" s="567" t="str">
        <f>IF(B542&lt;&gt;"",IF(AND(B542&gt;=_TM1,B542&lt;=_TM2,OR(TH!L542="1111",TH!M542="1111")),TH!D542,""),"")</f>
        <v/>
      </c>
      <c r="B542" s="568">
        <f t="shared" si="33"/>
        <v>3</v>
      </c>
      <c r="C542" s="349">
        <f t="shared" si="42"/>
        <v>42825</v>
      </c>
      <c r="D542" s="574"/>
      <c r="E542" s="349">
        <v>42825</v>
      </c>
      <c r="F542" s="279" t="s">
        <v>853</v>
      </c>
      <c r="G542" s="348" t="s">
        <v>843</v>
      </c>
      <c r="H542" s="507" t="s">
        <v>306</v>
      </c>
      <c r="I542" s="340">
        <v>20</v>
      </c>
      <c r="J542" s="340">
        <v>43320</v>
      </c>
      <c r="K542" s="569">
        <f t="shared" si="43"/>
        <v>866400</v>
      </c>
      <c r="L542" s="571" t="s">
        <v>238</v>
      </c>
      <c r="M542" s="571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2"/>
    </row>
    <row r="543" spans="1:27" s="539" customFormat="1" ht="15.75" customHeight="1">
      <c r="A543" s="567" t="str">
        <f>IF(B543&lt;&gt;"",IF(AND(B543&gt;=_TM1,B543&lt;=_TM2,OR(TH!L543="1111",TH!M543="1111")),TH!D543,""),"")</f>
        <v/>
      </c>
      <c r="B543" s="568">
        <f t="shared" si="33"/>
        <v>3</v>
      </c>
      <c r="C543" s="349">
        <f t="shared" si="42"/>
        <v>42825</v>
      </c>
      <c r="D543" s="574"/>
      <c r="E543" s="349">
        <v>42825</v>
      </c>
      <c r="F543" s="279" t="s">
        <v>733</v>
      </c>
      <c r="G543" s="348" t="s">
        <v>843</v>
      </c>
      <c r="H543" s="507" t="s">
        <v>306</v>
      </c>
      <c r="I543" s="340">
        <v>28</v>
      </c>
      <c r="J543" s="340">
        <v>44880</v>
      </c>
      <c r="K543" s="569">
        <f t="shared" si="43"/>
        <v>1256640</v>
      </c>
      <c r="L543" s="571" t="s">
        <v>238</v>
      </c>
      <c r="M543" s="571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2"/>
    </row>
    <row r="544" spans="1:27" s="539" customFormat="1" ht="15.75" customHeight="1">
      <c r="A544" s="567" t="str">
        <f>IF(B544&lt;&gt;"",IF(AND(B544&gt;=_TM1,B544&lt;=_TM2,OR(TH!L544="1111",TH!M544="1111")),TH!D544,""),"")</f>
        <v/>
      </c>
      <c r="B544" s="568">
        <f t="shared" si="33"/>
        <v>3</v>
      </c>
      <c r="C544" s="349">
        <f t="shared" si="42"/>
        <v>42825</v>
      </c>
      <c r="D544" s="574"/>
      <c r="E544" s="349">
        <v>42825</v>
      </c>
      <c r="F544" s="279" t="s">
        <v>789</v>
      </c>
      <c r="G544" s="348" t="s">
        <v>843</v>
      </c>
      <c r="H544" s="507" t="s">
        <v>306</v>
      </c>
      <c r="I544" s="340">
        <v>12</v>
      </c>
      <c r="J544" s="340">
        <v>50673</v>
      </c>
      <c r="K544" s="569">
        <f t="shared" si="43"/>
        <v>608076</v>
      </c>
      <c r="L544" s="571" t="s">
        <v>238</v>
      </c>
      <c r="M544" s="571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2"/>
    </row>
    <row r="545" spans="1:27" s="539" customFormat="1" ht="15.75" customHeight="1">
      <c r="A545" s="567" t="str">
        <f>IF(B545&lt;&gt;"",IF(AND(B545&gt;=_TM1,B545&lt;=_TM2,OR(TH!L545="1111",TH!M545="1111")),TH!D545,""),"")</f>
        <v/>
      </c>
      <c r="B545" s="568">
        <f t="shared" si="33"/>
        <v>3</v>
      </c>
      <c r="C545" s="349">
        <f t="shared" si="42"/>
        <v>42825</v>
      </c>
      <c r="D545" s="574"/>
      <c r="E545" s="349">
        <v>42825</v>
      </c>
      <c r="F545" s="279" t="s">
        <v>785</v>
      </c>
      <c r="G545" s="348" t="s">
        <v>843</v>
      </c>
      <c r="H545" s="507" t="s">
        <v>306</v>
      </c>
      <c r="I545" s="340">
        <v>12</v>
      </c>
      <c r="J545" s="340">
        <v>56003</v>
      </c>
      <c r="K545" s="569">
        <f t="shared" si="43"/>
        <v>672036</v>
      </c>
      <c r="L545" s="571" t="s">
        <v>238</v>
      </c>
      <c r="M545" s="571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2"/>
    </row>
    <row r="546" spans="1:27" s="539" customFormat="1" ht="15.75" customHeight="1">
      <c r="A546" s="567" t="str">
        <f>IF(B546&lt;&gt;"",IF(AND(B546&gt;=_TM1,B546&lt;=_TM2,OR(TH!L546="1111",TH!M546="1111")),TH!D546,""),"")</f>
        <v/>
      </c>
      <c r="B546" s="568">
        <f t="shared" si="33"/>
        <v>3</v>
      </c>
      <c r="C546" s="349">
        <f t="shared" si="42"/>
        <v>42825</v>
      </c>
      <c r="D546" s="574"/>
      <c r="E546" s="349">
        <v>42825</v>
      </c>
      <c r="F546" s="279" t="s">
        <v>786</v>
      </c>
      <c r="G546" s="348" t="s">
        <v>843</v>
      </c>
      <c r="H546" s="507" t="s">
        <v>306</v>
      </c>
      <c r="I546" s="340">
        <v>10</v>
      </c>
      <c r="J546" s="340">
        <v>53105</v>
      </c>
      <c r="K546" s="569">
        <f t="shared" si="43"/>
        <v>531050</v>
      </c>
      <c r="L546" s="571" t="s">
        <v>238</v>
      </c>
      <c r="M546" s="571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2"/>
    </row>
    <row r="547" spans="1:27" s="539" customFormat="1" ht="15.75" customHeight="1">
      <c r="A547" s="567" t="str">
        <f>IF(B547&lt;&gt;"",IF(AND(B547&gt;=_TM1,B547&lt;=_TM2,OR(TH!L547="1111",TH!M547="1111")),TH!D547,""),"")</f>
        <v/>
      </c>
      <c r="B547" s="568">
        <f t="shared" si="33"/>
        <v>3</v>
      </c>
      <c r="C547" s="349">
        <f t="shared" si="42"/>
        <v>42825</v>
      </c>
      <c r="D547" s="574"/>
      <c r="E547" s="349">
        <v>42825</v>
      </c>
      <c r="F547" s="279" t="s">
        <v>787</v>
      </c>
      <c r="G547" s="348" t="s">
        <v>843</v>
      </c>
      <c r="H547" s="507" t="s">
        <v>306</v>
      </c>
      <c r="I547" s="340">
        <v>100</v>
      </c>
      <c r="J547" s="340">
        <v>43472</v>
      </c>
      <c r="K547" s="569">
        <f t="shared" si="43"/>
        <v>4347200</v>
      </c>
      <c r="L547" s="571" t="s">
        <v>238</v>
      </c>
      <c r="M547" s="571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2"/>
    </row>
    <row r="548" spans="1:27" s="539" customFormat="1" ht="15.75" customHeight="1">
      <c r="A548" s="567" t="str">
        <f>IF(B548&lt;&gt;"",IF(AND(B548&gt;=_TM1,B548&lt;=_TM2,OR(TH!L548="1111",TH!M548="1111")),TH!D548,""),"")</f>
        <v/>
      </c>
      <c r="B548" s="568">
        <f t="shared" si="33"/>
        <v>3</v>
      </c>
      <c r="C548" s="349">
        <f t="shared" si="42"/>
        <v>42825</v>
      </c>
      <c r="D548" s="574"/>
      <c r="E548" s="349">
        <v>42825</v>
      </c>
      <c r="F548" s="279" t="s">
        <v>788</v>
      </c>
      <c r="G548" s="348" t="s">
        <v>843</v>
      </c>
      <c r="H548" s="507" t="s">
        <v>306</v>
      </c>
      <c r="I548" s="340">
        <v>26</v>
      </c>
      <c r="J548" s="340">
        <v>90277</v>
      </c>
      <c r="K548" s="569">
        <f t="shared" si="43"/>
        <v>2347202</v>
      </c>
      <c r="L548" s="571" t="s">
        <v>238</v>
      </c>
      <c r="M548" s="571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2"/>
    </row>
    <row r="549" spans="1:27" s="539" customFormat="1" ht="15.75" customHeight="1">
      <c r="A549" s="567" t="str">
        <f>IF(B549&lt;&gt;"",IF(AND(B549&gt;=_TM1,B549&lt;=_TM2,OR(TH!L549="1111",TH!M549="1111")),TH!D549,""),"")</f>
        <v/>
      </c>
      <c r="B549" s="568">
        <f t="shared" si="33"/>
        <v>3</v>
      </c>
      <c r="C549" s="349">
        <f t="shared" si="34"/>
        <v>42825</v>
      </c>
      <c r="D549" s="574"/>
      <c r="E549" s="349">
        <v>42825</v>
      </c>
      <c r="F549" s="279" t="s">
        <v>741</v>
      </c>
      <c r="G549" s="348" t="s">
        <v>843</v>
      </c>
      <c r="H549" s="507" t="s">
        <v>306</v>
      </c>
      <c r="I549" s="340">
        <v>6</v>
      </c>
      <c r="J549" s="340">
        <v>42185</v>
      </c>
      <c r="K549" s="569">
        <f t="shared" ref="K549:K558" si="44">ROUND(I549*J549,0)</f>
        <v>253110</v>
      </c>
      <c r="L549" s="571" t="s">
        <v>238</v>
      </c>
      <c r="M549" s="571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2"/>
    </row>
    <row r="550" spans="1:27" s="539" customFormat="1" ht="15.75" customHeight="1">
      <c r="A550" s="567" t="str">
        <f>IF(B550&lt;&gt;"",IF(AND(B550&gt;=_TM1,B550&lt;=_TM2,OR(TH!L550="1111",TH!M550="1111")),TH!D550,""),"")</f>
        <v/>
      </c>
      <c r="B550" s="568">
        <f t="shared" si="33"/>
        <v>3</v>
      </c>
      <c r="C550" s="349">
        <f t="shared" si="34"/>
        <v>42825</v>
      </c>
      <c r="D550" s="574"/>
      <c r="E550" s="349">
        <v>42825</v>
      </c>
      <c r="F550" s="279" t="s">
        <v>758</v>
      </c>
      <c r="G550" s="348" t="s">
        <v>843</v>
      </c>
      <c r="H550" s="507" t="s">
        <v>306</v>
      </c>
      <c r="I550" s="340">
        <v>246</v>
      </c>
      <c r="J550" s="340">
        <v>17602</v>
      </c>
      <c r="K550" s="569">
        <f t="shared" si="44"/>
        <v>4330092</v>
      </c>
      <c r="L550" s="571" t="s">
        <v>238</v>
      </c>
      <c r="M550" s="571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2"/>
    </row>
    <row r="551" spans="1:27" s="539" customFormat="1" ht="15.75" customHeight="1">
      <c r="A551" s="567" t="str">
        <f>IF(B551&lt;&gt;"",IF(AND(B551&gt;=_TM1,B551&lt;=_TM2,OR(TH!L551="1111",TH!M551="1111")),TH!D551,""),"")</f>
        <v/>
      </c>
      <c r="B551" s="568">
        <f t="shared" si="33"/>
        <v>3</v>
      </c>
      <c r="C551" s="349">
        <f t="shared" si="34"/>
        <v>42825</v>
      </c>
      <c r="D551" s="574"/>
      <c r="E551" s="349">
        <v>42825</v>
      </c>
      <c r="F551" s="279" t="s">
        <v>759</v>
      </c>
      <c r="G551" s="348" t="s">
        <v>843</v>
      </c>
      <c r="H551" s="507" t="s">
        <v>306</v>
      </c>
      <c r="I551" s="340">
        <v>32</v>
      </c>
      <c r="J551" s="340">
        <v>45349</v>
      </c>
      <c r="K551" s="569">
        <f t="shared" si="44"/>
        <v>1451168</v>
      </c>
      <c r="L551" s="571" t="s">
        <v>238</v>
      </c>
      <c r="M551" s="571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2"/>
    </row>
    <row r="552" spans="1:27" s="539" customFormat="1" ht="15.75" customHeight="1">
      <c r="A552" s="567" t="str">
        <f>IF(B552&lt;&gt;"",IF(AND(B552&gt;=_TM1,B552&lt;=_TM2,OR(TH!L552="1111",TH!M552="1111")),TH!D552,""),"")</f>
        <v/>
      </c>
      <c r="B552" s="568">
        <f t="shared" si="33"/>
        <v>3</v>
      </c>
      <c r="C552" s="349">
        <f t="shared" si="34"/>
        <v>42825</v>
      </c>
      <c r="D552" s="574"/>
      <c r="E552" s="349">
        <v>42825</v>
      </c>
      <c r="F552" s="279" t="s">
        <v>760</v>
      </c>
      <c r="G552" s="348" t="s">
        <v>843</v>
      </c>
      <c r="H552" s="507" t="s">
        <v>306</v>
      </c>
      <c r="I552" s="340">
        <v>8</v>
      </c>
      <c r="J552" s="340">
        <v>24835</v>
      </c>
      <c r="K552" s="569">
        <f t="shared" si="44"/>
        <v>198680</v>
      </c>
      <c r="L552" s="571" t="s">
        <v>238</v>
      </c>
      <c r="M552" s="571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2"/>
    </row>
    <row r="553" spans="1:27" s="539" customFormat="1" ht="15.75" customHeight="1">
      <c r="A553" s="567" t="str">
        <f>IF(B553&lt;&gt;"",IF(AND(B553&gt;=_TM1,B553&lt;=_TM2,OR(TH!L553="1111",TH!M553="1111")),TH!D553,""),"")</f>
        <v/>
      </c>
      <c r="B553" s="568">
        <f t="shared" si="33"/>
        <v>3</v>
      </c>
      <c r="C553" s="349">
        <f t="shared" si="34"/>
        <v>42825</v>
      </c>
      <c r="D553" s="574"/>
      <c r="E553" s="349">
        <v>42825</v>
      </c>
      <c r="F553" s="279" t="s">
        <v>673</v>
      </c>
      <c r="G553" s="348" t="s">
        <v>843</v>
      </c>
      <c r="H553" s="507" t="s">
        <v>306</v>
      </c>
      <c r="I553" s="340">
        <v>36</v>
      </c>
      <c r="J553" s="340">
        <v>31864</v>
      </c>
      <c r="K553" s="569">
        <f t="shared" si="44"/>
        <v>1147104</v>
      </c>
      <c r="L553" s="571" t="s">
        <v>238</v>
      </c>
      <c r="M553" s="571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2"/>
    </row>
    <row r="554" spans="1:27" s="539" customFormat="1" ht="15.75" customHeight="1">
      <c r="A554" s="567" t="str">
        <f>IF(B554&lt;&gt;"",IF(AND(B554&gt;=_TM1,B554&lt;=_TM2,OR(TH!L554="1111",TH!M554="1111")),TH!D554,""),"")</f>
        <v/>
      </c>
      <c r="B554" s="568">
        <f t="shared" si="33"/>
        <v>3</v>
      </c>
      <c r="C554" s="349">
        <f t="shared" si="34"/>
        <v>42825</v>
      </c>
      <c r="D554" s="574"/>
      <c r="E554" s="349">
        <v>42825</v>
      </c>
      <c r="F554" s="279" t="s">
        <v>764</v>
      </c>
      <c r="G554" s="348" t="s">
        <v>843</v>
      </c>
      <c r="H554" s="507" t="s">
        <v>306</v>
      </c>
      <c r="I554" s="340">
        <v>36</v>
      </c>
      <c r="J554" s="340">
        <v>20772</v>
      </c>
      <c r="K554" s="569">
        <f t="shared" si="44"/>
        <v>747792</v>
      </c>
      <c r="L554" s="571" t="s">
        <v>238</v>
      </c>
      <c r="M554" s="571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2"/>
    </row>
    <row r="555" spans="1:27" s="539" customFormat="1" ht="15.75" customHeight="1">
      <c r="A555" s="567" t="str">
        <f>IF(B555&lt;&gt;"",IF(AND(B555&gt;=_TM1,B555&lt;=_TM2,OR(TH!L555="1111",TH!M555="1111")),TH!D555,""),"")</f>
        <v/>
      </c>
      <c r="B555" s="568">
        <f t="shared" si="33"/>
        <v>3</v>
      </c>
      <c r="C555" s="349">
        <f t="shared" si="34"/>
        <v>42825</v>
      </c>
      <c r="D555" s="574"/>
      <c r="E555" s="349">
        <v>42825</v>
      </c>
      <c r="F555" s="279" t="s">
        <v>765</v>
      </c>
      <c r="G555" s="348" t="s">
        <v>843</v>
      </c>
      <c r="H555" s="507" t="s">
        <v>306</v>
      </c>
      <c r="I555" s="340">
        <v>36</v>
      </c>
      <c r="J555" s="340">
        <v>21104</v>
      </c>
      <c r="K555" s="569">
        <f t="shared" si="44"/>
        <v>759744</v>
      </c>
      <c r="L555" s="571" t="s">
        <v>238</v>
      </c>
      <c r="M555" s="571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2"/>
    </row>
    <row r="556" spans="1:27" s="539" customFormat="1" ht="15.75" customHeight="1">
      <c r="A556" s="567" t="str">
        <f>IF(B556&lt;&gt;"",IF(AND(B556&gt;=_TM1,B556&lt;=_TM2,OR(TH!L556="1111",TH!M556="1111")),TH!D556,""),"")</f>
        <v/>
      </c>
      <c r="B556" s="568">
        <f t="shared" si="33"/>
        <v>3</v>
      </c>
      <c r="C556" s="349">
        <f t="shared" si="34"/>
        <v>42825</v>
      </c>
      <c r="D556" s="574"/>
      <c r="E556" s="349">
        <v>42825</v>
      </c>
      <c r="F556" s="279" t="s">
        <v>800</v>
      </c>
      <c r="G556" s="348" t="s">
        <v>843</v>
      </c>
      <c r="H556" s="507" t="s">
        <v>306</v>
      </c>
      <c r="I556" s="340">
        <v>6</v>
      </c>
      <c r="J556" s="340">
        <v>21265</v>
      </c>
      <c r="K556" s="569">
        <f t="shared" si="44"/>
        <v>127590</v>
      </c>
      <c r="L556" s="571" t="s">
        <v>238</v>
      </c>
      <c r="M556" s="571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2"/>
    </row>
    <row r="557" spans="1:27" s="539" customFormat="1" ht="15.75" customHeight="1">
      <c r="A557" s="567" t="str">
        <f>IF(B557&lt;&gt;"",IF(AND(B557&gt;=_TM1,B557&lt;=_TM2,OR(TH!L557="1111",TH!M557="1111")),TH!D557,""),"")</f>
        <v/>
      </c>
      <c r="B557" s="568">
        <f t="shared" si="33"/>
        <v>3</v>
      </c>
      <c r="C557" s="349">
        <f t="shared" si="34"/>
        <v>42825</v>
      </c>
      <c r="D557" s="574"/>
      <c r="E557" s="349">
        <v>42825</v>
      </c>
      <c r="F557" s="279" t="s">
        <v>766</v>
      </c>
      <c r="G557" s="348" t="s">
        <v>843</v>
      </c>
      <c r="H557" s="507" t="s">
        <v>306</v>
      </c>
      <c r="I557" s="340">
        <v>36</v>
      </c>
      <c r="J557" s="340">
        <v>49256</v>
      </c>
      <c r="K557" s="569">
        <f t="shared" si="44"/>
        <v>1773216</v>
      </c>
      <c r="L557" s="571" t="s">
        <v>238</v>
      </c>
      <c r="M557" s="571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2"/>
    </row>
    <row r="558" spans="1:27" s="539" customFormat="1" ht="15.75" customHeight="1">
      <c r="A558" s="567" t="str">
        <f>IF(B558&lt;&gt;"",IF(AND(B558&gt;=_TM1,B558&lt;=_TM2,OR(TH!L558="1111",TH!M558="1111")),TH!D558,""),"")</f>
        <v/>
      </c>
      <c r="B558" s="568">
        <f t="shared" si="33"/>
        <v>3</v>
      </c>
      <c r="C558" s="349">
        <f t="shared" si="34"/>
        <v>42825</v>
      </c>
      <c r="D558" s="574"/>
      <c r="E558" s="349">
        <v>42825</v>
      </c>
      <c r="F558" s="279" t="s">
        <v>769</v>
      </c>
      <c r="G558" s="348" t="s">
        <v>843</v>
      </c>
      <c r="H558" s="507" t="s">
        <v>306</v>
      </c>
      <c r="I558" s="340">
        <v>48</v>
      </c>
      <c r="J558" s="340">
        <v>37191</v>
      </c>
      <c r="K558" s="569">
        <f t="shared" si="44"/>
        <v>1785168</v>
      </c>
      <c r="L558" s="571" t="s">
        <v>238</v>
      </c>
      <c r="M558" s="571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2"/>
    </row>
    <row r="559" spans="1:27" s="539" customFormat="1" ht="15.75" customHeight="1">
      <c r="A559" s="567" t="str">
        <f>IF(B559&lt;&gt;"",IF(AND(B559&gt;=_TM1,B559&lt;=_TM2,OR(TH!L559="1111",TH!M559="1111")),TH!D559,""),"")</f>
        <v/>
      </c>
      <c r="B559" s="568">
        <f t="shared" si="33"/>
        <v>3</v>
      </c>
      <c r="C559" s="349">
        <f t="shared" ref="C559:C568" si="45">E559</f>
        <v>42825</v>
      </c>
      <c r="D559" s="574"/>
      <c r="E559" s="349">
        <v>42825</v>
      </c>
      <c r="F559" s="279" t="s">
        <v>772</v>
      </c>
      <c r="G559" s="348" t="s">
        <v>843</v>
      </c>
      <c r="H559" s="507" t="s">
        <v>306</v>
      </c>
      <c r="I559" s="340">
        <v>24</v>
      </c>
      <c r="J559" s="340">
        <v>25131</v>
      </c>
      <c r="K559" s="569">
        <f t="shared" ref="K559:K568" si="46">ROUND(I559*J559,0)</f>
        <v>603144</v>
      </c>
      <c r="L559" s="571" t="s">
        <v>238</v>
      </c>
      <c r="M559" s="571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2"/>
    </row>
    <row r="560" spans="1:27" s="539" customFormat="1" ht="15.75" customHeight="1">
      <c r="A560" s="567" t="str">
        <f>IF(B560&lt;&gt;"",IF(AND(B560&gt;=_TM1,B560&lt;=_TM2,OR(TH!L560="1111",TH!M560="1111")),TH!D560,""),"")</f>
        <v/>
      </c>
      <c r="B560" s="568">
        <f t="shared" si="33"/>
        <v>3</v>
      </c>
      <c r="C560" s="349">
        <f t="shared" si="45"/>
        <v>42825</v>
      </c>
      <c r="D560" s="574"/>
      <c r="E560" s="349">
        <v>42825</v>
      </c>
      <c r="F560" s="279" t="s">
        <v>766</v>
      </c>
      <c r="G560" s="348" t="s">
        <v>843</v>
      </c>
      <c r="H560" s="507" t="s">
        <v>306</v>
      </c>
      <c r="I560" s="340">
        <v>36</v>
      </c>
      <c r="J560" s="340">
        <v>46805</v>
      </c>
      <c r="K560" s="569">
        <f t="shared" si="46"/>
        <v>1684980</v>
      </c>
      <c r="L560" s="571" t="s">
        <v>238</v>
      </c>
      <c r="M560" s="571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2"/>
    </row>
    <row r="561" spans="1:27" s="539" customFormat="1" ht="15.75" customHeight="1">
      <c r="A561" s="567" t="str">
        <f>IF(B561&lt;&gt;"",IF(AND(B561&gt;=_TM1,B561&lt;=_TM2,OR(TH!L561="1111",TH!M561="1111")),TH!D561,""),"")</f>
        <v/>
      </c>
      <c r="B561" s="568">
        <f t="shared" si="33"/>
        <v>3</v>
      </c>
      <c r="C561" s="349">
        <f t="shared" si="45"/>
        <v>42825</v>
      </c>
      <c r="D561" s="574"/>
      <c r="E561" s="349">
        <v>42825</v>
      </c>
      <c r="F561" s="279" t="s">
        <v>761</v>
      </c>
      <c r="G561" s="348" t="s">
        <v>843</v>
      </c>
      <c r="H561" s="507" t="s">
        <v>306</v>
      </c>
      <c r="I561" s="340">
        <v>16</v>
      </c>
      <c r="J561" s="340">
        <v>30353</v>
      </c>
      <c r="K561" s="569">
        <f t="shared" si="46"/>
        <v>485648</v>
      </c>
      <c r="L561" s="571" t="s">
        <v>238</v>
      </c>
      <c r="M561" s="571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2"/>
    </row>
    <row r="562" spans="1:27" s="539" customFormat="1" ht="15.75" customHeight="1">
      <c r="A562" s="567" t="str">
        <f>IF(B562&lt;&gt;"",IF(AND(B562&gt;=_TM1,B562&lt;=_TM2,OR(TH!L562="1111",TH!M562="1111")),TH!D562,""),"")</f>
        <v/>
      </c>
      <c r="B562" s="568">
        <f t="shared" si="33"/>
        <v>3</v>
      </c>
      <c r="C562" s="349">
        <f t="shared" si="45"/>
        <v>42825</v>
      </c>
      <c r="D562" s="574"/>
      <c r="E562" s="349">
        <v>42825</v>
      </c>
      <c r="F562" s="279" t="s">
        <v>762</v>
      </c>
      <c r="G562" s="348" t="s">
        <v>843</v>
      </c>
      <c r="H562" s="507" t="s">
        <v>306</v>
      </c>
      <c r="I562" s="340">
        <v>48</v>
      </c>
      <c r="J562" s="340">
        <v>36391</v>
      </c>
      <c r="K562" s="569">
        <f t="shared" si="46"/>
        <v>1746768</v>
      </c>
      <c r="L562" s="571" t="s">
        <v>238</v>
      </c>
      <c r="M562" s="571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2"/>
    </row>
    <row r="563" spans="1:27" s="539" customFormat="1" ht="15.75" customHeight="1">
      <c r="A563" s="567" t="str">
        <f>IF(B563&lt;&gt;"",IF(AND(B563&gt;=_TM1,B563&lt;=_TM2,OR(TH!L563="1111",TH!M563="1111")),TH!D563,""),"")</f>
        <v/>
      </c>
      <c r="B563" s="568">
        <f t="shared" si="33"/>
        <v>3</v>
      </c>
      <c r="C563" s="349">
        <f t="shared" si="45"/>
        <v>42825</v>
      </c>
      <c r="D563" s="574"/>
      <c r="E563" s="349">
        <v>42825</v>
      </c>
      <c r="F563" s="279" t="s">
        <v>763</v>
      </c>
      <c r="G563" s="348" t="s">
        <v>843</v>
      </c>
      <c r="H563" s="507" t="s">
        <v>306</v>
      </c>
      <c r="I563" s="340">
        <v>48</v>
      </c>
      <c r="J563" s="340">
        <v>41174</v>
      </c>
      <c r="K563" s="569">
        <f t="shared" si="46"/>
        <v>1976352</v>
      </c>
      <c r="L563" s="571" t="s">
        <v>238</v>
      </c>
      <c r="M563" s="571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2"/>
    </row>
    <row r="564" spans="1:27" s="539" customFormat="1" ht="15.75" customHeight="1">
      <c r="A564" s="567" t="str">
        <f>IF(B564&lt;&gt;"",IF(AND(B564&gt;=_TM1,B564&lt;=_TM2,OR(TH!L564="1111",TH!M564="1111")),TH!D564,""),"")</f>
        <v/>
      </c>
      <c r="B564" s="568">
        <f t="shared" si="33"/>
        <v>3</v>
      </c>
      <c r="C564" s="349">
        <f t="shared" si="45"/>
        <v>42825</v>
      </c>
      <c r="D564" s="574"/>
      <c r="E564" s="349">
        <v>42825</v>
      </c>
      <c r="F564" s="279" t="s">
        <v>767</v>
      </c>
      <c r="G564" s="348" t="s">
        <v>843</v>
      </c>
      <c r="H564" s="507" t="s">
        <v>306</v>
      </c>
      <c r="I564" s="340">
        <v>30</v>
      </c>
      <c r="J564" s="340">
        <v>33844</v>
      </c>
      <c r="K564" s="569">
        <f t="shared" si="46"/>
        <v>1015320</v>
      </c>
      <c r="L564" s="571" t="s">
        <v>238</v>
      </c>
      <c r="M564" s="571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2"/>
    </row>
    <row r="565" spans="1:27" s="539" customFormat="1" ht="15.75" customHeight="1">
      <c r="A565" s="567" t="str">
        <f>IF(B565&lt;&gt;"",IF(AND(B565&gt;=_TM1,B565&lt;=_TM2,OR(TH!L565="1111",TH!M565="1111")),TH!D565,""),"")</f>
        <v/>
      </c>
      <c r="B565" s="568">
        <f t="shared" si="33"/>
        <v>3</v>
      </c>
      <c r="C565" s="349">
        <f t="shared" si="45"/>
        <v>42825</v>
      </c>
      <c r="D565" s="574"/>
      <c r="E565" s="349">
        <v>42825</v>
      </c>
      <c r="F565" s="279" t="s">
        <v>673</v>
      </c>
      <c r="G565" s="348" t="s">
        <v>843</v>
      </c>
      <c r="H565" s="507" t="s">
        <v>306</v>
      </c>
      <c r="I565" s="340">
        <v>24</v>
      </c>
      <c r="J565" s="340">
        <v>20239</v>
      </c>
      <c r="K565" s="569">
        <f t="shared" si="46"/>
        <v>485736</v>
      </c>
      <c r="L565" s="571" t="s">
        <v>238</v>
      </c>
      <c r="M565" s="571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2"/>
    </row>
    <row r="566" spans="1:27" s="539" customFormat="1" ht="15.75" customHeight="1">
      <c r="A566" s="567" t="str">
        <f>IF(B566&lt;&gt;"",IF(AND(B566&gt;=_TM1,B566&lt;=_TM2,OR(TH!L566="1111",TH!M566="1111")),TH!D566,""),"")</f>
        <v/>
      </c>
      <c r="B566" s="568">
        <f t="shared" si="33"/>
        <v>3</v>
      </c>
      <c r="C566" s="349">
        <f t="shared" si="45"/>
        <v>42825</v>
      </c>
      <c r="D566" s="574"/>
      <c r="E566" s="349">
        <v>42825</v>
      </c>
      <c r="F566" s="279" t="s">
        <v>770</v>
      </c>
      <c r="G566" s="348" t="s">
        <v>843</v>
      </c>
      <c r="H566" s="507" t="s">
        <v>306</v>
      </c>
      <c r="I566" s="340">
        <v>24</v>
      </c>
      <c r="J566" s="340">
        <v>28270</v>
      </c>
      <c r="K566" s="569">
        <f t="shared" si="46"/>
        <v>678480</v>
      </c>
      <c r="L566" s="571" t="s">
        <v>238</v>
      </c>
      <c r="M566" s="571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2"/>
    </row>
    <row r="567" spans="1:27" s="539" customFormat="1" ht="15.75" customHeight="1">
      <c r="A567" s="567" t="str">
        <f>IF(B567&lt;&gt;"",IF(AND(B567&gt;=_TM1,B567&lt;=_TM2,OR(TH!L567="1111",TH!M567="1111")),TH!D567,""),"")</f>
        <v/>
      </c>
      <c r="B567" s="568">
        <f t="shared" si="33"/>
        <v>3</v>
      </c>
      <c r="C567" s="349">
        <f t="shared" si="45"/>
        <v>42825</v>
      </c>
      <c r="D567" s="574"/>
      <c r="E567" s="349">
        <v>42825</v>
      </c>
      <c r="F567" s="279" t="s">
        <v>771</v>
      </c>
      <c r="G567" s="348" t="s">
        <v>843</v>
      </c>
      <c r="H567" s="507" t="s">
        <v>306</v>
      </c>
      <c r="I567" s="340">
        <v>24</v>
      </c>
      <c r="J567" s="340">
        <v>24140</v>
      </c>
      <c r="K567" s="569">
        <f t="shared" si="46"/>
        <v>579360</v>
      </c>
      <c r="L567" s="571" t="s">
        <v>238</v>
      </c>
      <c r="M567" s="571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2"/>
    </row>
    <row r="568" spans="1:27" s="539" customFormat="1" ht="15.75" customHeight="1">
      <c r="A568" s="567" t="str">
        <f>IF(B568&lt;&gt;"",IF(AND(B568&gt;=_TM1,B568&lt;=_TM2,OR(TH!L568="1111",TH!M568="1111")),TH!D568,""),"")</f>
        <v/>
      </c>
      <c r="B568" s="568">
        <f t="shared" si="33"/>
        <v>3</v>
      </c>
      <c r="C568" s="349">
        <f t="shared" si="45"/>
        <v>42825</v>
      </c>
      <c r="D568" s="574"/>
      <c r="E568" s="349">
        <v>42825</v>
      </c>
      <c r="F568" s="279" t="s">
        <v>680</v>
      </c>
      <c r="G568" s="348" t="s">
        <v>843</v>
      </c>
      <c r="H568" s="507" t="s">
        <v>306</v>
      </c>
      <c r="I568" s="340">
        <v>12</v>
      </c>
      <c r="J568" s="340">
        <v>22205</v>
      </c>
      <c r="K568" s="569">
        <f t="shared" si="46"/>
        <v>266460</v>
      </c>
      <c r="L568" s="571" t="s">
        <v>238</v>
      </c>
      <c r="M568" s="571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2"/>
    </row>
    <row r="569" spans="1:27" s="539" customFormat="1" ht="15.75" customHeight="1">
      <c r="A569" s="567" t="str">
        <f>IF(B569&lt;&gt;"",IF(AND(B569&gt;=_TM1,B569&lt;=_TM2,OR(TH!L569="1111",TH!M569="1111")),TH!D569,""),"")</f>
        <v/>
      </c>
      <c r="B569" s="568">
        <f t="shared" si="33"/>
        <v>3</v>
      </c>
      <c r="C569" s="349">
        <f t="shared" si="34"/>
        <v>42825</v>
      </c>
      <c r="D569" s="574"/>
      <c r="E569" s="349">
        <v>42825</v>
      </c>
      <c r="F569" s="279" t="s">
        <v>773</v>
      </c>
      <c r="G569" s="348" t="s">
        <v>843</v>
      </c>
      <c r="H569" s="507" t="s">
        <v>306</v>
      </c>
      <c r="I569" s="340">
        <v>36</v>
      </c>
      <c r="J569" s="340">
        <v>13373</v>
      </c>
      <c r="K569" s="569">
        <f t="shared" ref="K569:K578" si="47">ROUND(I569*J569,0)</f>
        <v>481428</v>
      </c>
      <c r="L569" s="571" t="s">
        <v>238</v>
      </c>
      <c r="M569" s="571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2"/>
    </row>
    <row r="570" spans="1:27" s="539" customFormat="1" ht="15.75" customHeight="1">
      <c r="A570" s="567" t="str">
        <f>IF(B570&lt;&gt;"",IF(AND(B570&gt;=_TM1,B570&lt;=_TM2,OR(TH!L570="1111",TH!M570="1111")),TH!D570,""),"")</f>
        <v/>
      </c>
      <c r="B570" s="568">
        <f t="shared" si="33"/>
        <v>3</v>
      </c>
      <c r="C570" s="349">
        <f t="shared" si="34"/>
        <v>42825</v>
      </c>
      <c r="D570" s="574"/>
      <c r="E570" s="349">
        <v>42825</v>
      </c>
      <c r="F570" s="279" t="s">
        <v>774</v>
      </c>
      <c r="G570" s="348" t="s">
        <v>843</v>
      </c>
      <c r="H570" s="507" t="s">
        <v>306</v>
      </c>
      <c r="I570" s="340">
        <v>48</v>
      </c>
      <c r="J570" s="340">
        <v>7823</v>
      </c>
      <c r="K570" s="569">
        <f t="shared" si="47"/>
        <v>375504</v>
      </c>
      <c r="L570" s="571" t="s">
        <v>238</v>
      </c>
      <c r="M570" s="571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2"/>
    </row>
    <row r="571" spans="1:27" s="539" customFormat="1" ht="15.75" customHeight="1">
      <c r="A571" s="567" t="str">
        <f>IF(B571&lt;&gt;"",IF(AND(B571&gt;=_TM1,B571&lt;=_TM2,OR(TH!L571="1111",TH!M571="1111")),TH!D571,""),"")</f>
        <v/>
      </c>
      <c r="B571" s="568">
        <f t="shared" si="33"/>
        <v>3</v>
      </c>
      <c r="C571" s="349">
        <f t="shared" si="34"/>
        <v>42825</v>
      </c>
      <c r="D571" s="574"/>
      <c r="E571" s="349">
        <v>42825</v>
      </c>
      <c r="F571" s="279" t="s">
        <v>727</v>
      </c>
      <c r="G571" s="348" t="s">
        <v>843</v>
      </c>
      <c r="H571" s="507" t="s">
        <v>306</v>
      </c>
      <c r="I571" s="340">
        <v>3</v>
      </c>
      <c r="J571" s="340">
        <v>15522</v>
      </c>
      <c r="K571" s="569">
        <f t="shared" si="47"/>
        <v>46566</v>
      </c>
      <c r="L571" s="571" t="s">
        <v>238</v>
      </c>
      <c r="M571" s="571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2"/>
    </row>
    <row r="572" spans="1:27" s="539" customFormat="1" ht="15.75" customHeight="1">
      <c r="A572" s="567" t="str">
        <f>IF(B572&lt;&gt;"",IF(AND(B572&gt;=_TM1,B572&lt;=_TM2,OR(TH!L572="1111",TH!M572="1111")),TH!D572,""),"")</f>
        <v/>
      </c>
      <c r="B572" s="568">
        <f t="shared" si="33"/>
        <v>3</v>
      </c>
      <c r="C572" s="349">
        <f t="shared" si="34"/>
        <v>42825</v>
      </c>
      <c r="D572" s="574"/>
      <c r="E572" s="349">
        <v>42825</v>
      </c>
      <c r="F572" s="279" t="s">
        <v>775</v>
      </c>
      <c r="G572" s="348" t="s">
        <v>843</v>
      </c>
      <c r="H572" s="507" t="s">
        <v>306</v>
      </c>
      <c r="I572" s="340">
        <v>24</v>
      </c>
      <c r="J572" s="340">
        <v>7963</v>
      </c>
      <c r="K572" s="569">
        <f t="shared" si="47"/>
        <v>191112</v>
      </c>
      <c r="L572" s="571" t="s">
        <v>238</v>
      </c>
      <c r="M572" s="571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2"/>
    </row>
    <row r="573" spans="1:27" s="539" customFormat="1" ht="15.75" customHeight="1">
      <c r="A573" s="567" t="str">
        <f>IF(B573&lt;&gt;"",IF(AND(B573&gt;=_TM1,B573&lt;=_TM2,OR(TH!L573="1111",TH!M573="1111")),TH!D573,""),"")</f>
        <v/>
      </c>
      <c r="B573" s="568">
        <f t="shared" si="33"/>
        <v>3</v>
      </c>
      <c r="C573" s="349">
        <f t="shared" si="34"/>
        <v>42825</v>
      </c>
      <c r="D573" s="574"/>
      <c r="E573" s="349">
        <v>42825</v>
      </c>
      <c r="F573" s="279" t="s">
        <v>776</v>
      </c>
      <c r="G573" s="348" t="s">
        <v>843</v>
      </c>
      <c r="H573" s="507" t="s">
        <v>306</v>
      </c>
      <c r="I573" s="340">
        <v>24</v>
      </c>
      <c r="J573" s="340">
        <v>11572</v>
      </c>
      <c r="K573" s="569">
        <f t="shared" si="47"/>
        <v>277728</v>
      </c>
      <c r="L573" s="571" t="s">
        <v>238</v>
      </c>
      <c r="M573" s="571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2"/>
    </row>
    <row r="574" spans="1:27" s="539" customFormat="1" ht="15.75" customHeight="1">
      <c r="A574" s="567" t="str">
        <f>IF(B574&lt;&gt;"",IF(AND(B574&gt;=_TM1,B574&lt;=_TM2,OR(TH!L574="1111",TH!M574="1111")),TH!D574,""),"")</f>
        <v/>
      </c>
      <c r="B574" s="568">
        <f t="shared" si="33"/>
        <v>3</v>
      </c>
      <c r="C574" s="349">
        <f t="shared" si="34"/>
        <v>42825</v>
      </c>
      <c r="D574" s="574"/>
      <c r="E574" s="349">
        <v>42825</v>
      </c>
      <c r="F574" s="279" t="s">
        <v>777</v>
      </c>
      <c r="G574" s="348" t="s">
        <v>843</v>
      </c>
      <c r="H574" s="507" t="s">
        <v>306</v>
      </c>
      <c r="I574" s="340">
        <v>16</v>
      </c>
      <c r="J574" s="340">
        <v>10721</v>
      </c>
      <c r="K574" s="569">
        <f t="shared" si="47"/>
        <v>171536</v>
      </c>
      <c r="L574" s="571" t="s">
        <v>238</v>
      </c>
      <c r="M574" s="571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2"/>
    </row>
    <row r="575" spans="1:27" s="539" customFormat="1" ht="15.75" customHeight="1">
      <c r="A575" s="567" t="str">
        <f>IF(B575&lt;&gt;"",IF(AND(B575&gt;=_TM1,B575&lt;=_TM2,OR(TH!L575="1111",TH!M575="1111")),TH!D575,""),"")</f>
        <v/>
      </c>
      <c r="B575" s="568">
        <f t="shared" si="33"/>
        <v>3</v>
      </c>
      <c r="C575" s="349">
        <f t="shared" si="34"/>
        <v>42825</v>
      </c>
      <c r="D575" s="574"/>
      <c r="E575" s="349">
        <v>42825</v>
      </c>
      <c r="F575" s="279" t="s">
        <v>778</v>
      </c>
      <c r="G575" s="348" t="s">
        <v>843</v>
      </c>
      <c r="H575" s="507" t="s">
        <v>306</v>
      </c>
      <c r="I575" s="340">
        <v>16</v>
      </c>
      <c r="J575" s="340">
        <v>8397</v>
      </c>
      <c r="K575" s="569">
        <f t="shared" si="47"/>
        <v>134352</v>
      </c>
      <c r="L575" s="571" t="s">
        <v>238</v>
      </c>
      <c r="M575" s="571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2"/>
    </row>
    <row r="576" spans="1:27" s="539" customFormat="1" ht="15.75" customHeight="1">
      <c r="A576" s="567" t="str">
        <f>IF(B576&lt;&gt;"",IF(AND(B576&gt;=_TM1,B576&lt;=_TM2,OR(TH!L576="1111",TH!M576="1111")),TH!D576,""),"")</f>
        <v/>
      </c>
      <c r="B576" s="568">
        <f t="shared" si="33"/>
        <v>3</v>
      </c>
      <c r="C576" s="349">
        <f t="shared" si="34"/>
        <v>42825</v>
      </c>
      <c r="D576" s="574"/>
      <c r="E576" s="349">
        <v>42825</v>
      </c>
      <c r="F576" s="279" t="s">
        <v>779</v>
      </c>
      <c r="G576" s="348" t="s">
        <v>843</v>
      </c>
      <c r="H576" s="507" t="s">
        <v>306</v>
      </c>
      <c r="I576" s="340">
        <v>12</v>
      </c>
      <c r="J576" s="340">
        <v>19360</v>
      </c>
      <c r="K576" s="569">
        <f t="shared" si="47"/>
        <v>232320</v>
      </c>
      <c r="L576" s="571" t="s">
        <v>238</v>
      </c>
      <c r="M576" s="571" t="s">
        <v>162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2"/>
    </row>
    <row r="577" spans="1:27" s="539" customFormat="1" ht="15.75" customHeight="1">
      <c r="A577" s="567" t="str">
        <f>IF(B577&lt;&gt;"",IF(AND(B577&gt;=_TM1,B577&lt;=_TM2,OR(TH!L577="1111",TH!M577="1111")),TH!D577,""),"")</f>
        <v/>
      </c>
      <c r="B577" s="568">
        <f t="shared" si="33"/>
        <v>3</v>
      </c>
      <c r="C577" s="349">
        <f>E577</f>
        <v>42825</v>
      </c>
      <c r="D577" s="574"/>
      <c r="E577" s="349">
        <v>42825</v>
      </c>
      <c r="F577" s="279" t="s">
        <v>780</v>
      </c>
      <c r="G577" s="348" t="s">
        <v>843</v>
      </c>
      <c r="H577" s="507" t="s">
        <v>306</v>
      </c>
      <c r="I577" s="340">
        <v>18</v>
      </c>
      <c r="J577" s="340">
        <v>7998</v>
      </c>
      <c r="K577" s="569">
        <f t="shared" si="47"/>
        <v>143964</v>
      </c>
      <c r="L577" s="571" t="s">
        <v>238</v>
      </c>
      <c r="M577" s="571" t="s">
        <v>162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72"/>
    </row>
    <row r="578" spans="1:27" s="539" customFormat="1" ht="15.75" customHeight="1">
      <c r="A578" s="567" t="str">
        <f>IF(B578&lt;&gt;"",IF(AND(B578&gt;=_TM1,B578&lt;=_TM2,OR(TH!L578="1111",TH!M578="1111")),TH!D578,""),"")</f>
        <v/>
      </c>
      <c r="B578" s="568">
        <f t="shared" si="33"/>
        <v>3</v>
      </c>
      <c r="C578" s="349">
        <f>E578</f>
        <v>42825</v>
      </c>
      <c r="D578" s="574"/>
      <c r="E578" s="349">
        <v>42825</v>
      </c>
      <c r="F578" s="279" t="s">
        <v>781</v>
      </c>
      <c r="G578" s="348" t="s">
        <v>843</v>
      </c>
      <c r="H578" s="507" t="s">
        <v>306</v>
      </c>
      <c r="I578" s="340">
        <v>24</v>
      </c>
      <c r="J578" s="340">
        <v>22979</v>
      </c>
      <c r="K578" s="569">
        <f t="shared" si="47"/>
        <v>551496</v>
      </c>
      <c r="L578" s="571" t="s">
        <v>238</v>
      </c>
      <c r="M578" s="571" t="s">
        <v>162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72"/>
    </row>
    <row r="579" spans="1:27" s="539" customFormat="1" ht="15.75" customHeight="1">
      <c r="A579" s="567" t="str">
        <f>IF(B579&lt;&gt;"",IF(AND(B579&gt;=_TM1,B579&lt;=_TM2,OR(TH!L579="1111",TH!M579="1111")),TH!D579,""),"")</f>
        <v/>
      </c>
      <c r="B579" s="568">
        <f t="shared" si="33"/>
        <v>3</v>
      </c>
      <c r="C579" s="349">
        <f t="shared" ref="C579:C586" si="48">E579</f>
        <v>42825</v>
      </c>
      <c r="D579" s="574"/>
      <c r="E579" s="349">
        <v>42825</v>
      </c>
      <c r="F579" s="279" t="s">
        <v>782</v>
      </c>
      <c r="G579" s="348" t="s">
        <v>843</v>
      </c>
      <c r="H579" s="507" t="s">
        <v>306</v>
      </c>
      <c r="I579" s="340">
        <v>12</v>
      </c>
      <c r="J579" s="340">
        <v>20450</v>
      </c>
      <c r="K579" s="569">
        <f t="shared" ref="K579:K586" si="49">ROUND(I579*J579,0)</f>
        <v>245400</v>
      </c>
      <c r="L579" s="571" t="s">
        <v>238</v>
      </c>
      <c r="M579" s="571" t="s">
        <v>162</v>
      </c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IF(AND('341-CT'!$E$9=H579,OR(LEFT(L579,3)=$X$7,LEFT(M579,3)=$X$7)),"x","")</f>
        <v/>
      </c>
      <c r="Y579" s="561" t="str">
        <f>IF(OR(TH!L579=TH!$Y$7,M579=TH!$Y$7),"x","")</f>
        <v/>
      </c>
      <c r="Z579" s="561" t="str">
        <f>IF(AND(B579&lt;=NKC!$N$8,B579&gt;=NKC!$M$8),"x","")</f>
        <v>x</v>
      </c>
      <c r="AA579" s="572"/>
    </row>
    <row r="580" spans="1:27" s="539" customFormat="1" ht="15.75" customHeight="1">
      <c r="A580" s="567" t="str">
        <f>IF(B580&lt;&gt;"",IF(AND(B580&gt;=_TM1,B580&lt;=_TM2,OR(TH!L580="1111",TH!M580="1111")),TH!D580,""),"")</f>
        <v/>
      </c>
      <c r="B580" s="568">
        <f t="shared" si="33"/>
        <v>3</v>
      </c>
      <c r="C580" s="349">
        <f t="shared" si="48"/>
        <v>42825</v>
      </c>
      <c r="D580" s="574"/>
      <c r="E580" s="349">
        <v>42825</v>
      </c>
      <c r="F580" s="279" t="s">
        <v>783</v>
      </c>
      <c r="G580" s="348" t="s">
        <v>843</v>
      </c>
      <c r="H580" s="507" t="s">
        <v>306</v>
      </c>
      <c r="I580" s="340">
        <v>24</v>
      </c>
      <c r="J580" s="340">
        <v>12083</v>
      </c>
      <c r="K580" s="569">
        <f t="shared" si="49"/>
        <v>289992</v>
      </c>
      <c r="L580" s="571" t="s">
        <v>238</v>
      </c>
      <c r="M580" s="571" t="s">
        <v>162</v>
      </c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IF(AND('341-CT'!$E$9=H580,OR(LEFT(L580,3)=$X$7,LEFT(M580,3)=$X$7)),"x","")</f>
        <v/>
      </c>
      <c r="Y580" s="561" t="str">
        <f>IF(OR(TH!L580=TH!$Y$7,M580=TH!$Y$7),"x","")</f>
        <v/>
      </c>
      <c r="Z580" s="561" t="str">
        <f>IF(AND(B580&lt;=NKC!$N$8,B580&gt;=NKC!$M$8),"x","")</f>
        <v>x</v>
      </c>
      <c r="AA580" s="572"/>
    </row>
    <row r="581" spans="1:27" s="539" customFormat="1" ht="15.75" customHeight="1">
      <c r="A581" s="567" t="str">
        <f>IF(B581&lt;&gt;"",IF(AND(B581&gt;=_TM1,B581&lt;=_TM2,OR(TH!L581="1111",TH!M581="1111")),TH!D581,""),"")</f>
        <v/>
      </c>
      <c r="B581" s="568">
        <f t="shared" si="33"/>
        <v>3</v>
      </c>
      <c r="C581" s="349">
        <f t="shared" si="48"/>
        <v>42825</v>
      </c>
      <c r="D581" s="574"/>
      <c r="E581" s="349">
        <v>42825</v>
      </c>
      <c r="F581" s="279" t="s">
        <v>703</v>
      </c>
      <c r="G581" s="348" t="s">
        <v>843</v>
      </c>
      <c r="H581" s="507" t="s">
        <v>306</v>
      </c>
      <c r="I581" s="340">
        <v>40</v>
      </c>
      <c r="J581" s="340">
        <v>62746</v>
      </c>
      <c r="K581" s="569">
        <f t="shared" si="49"/>
        <v>2509840</v>
      </c>
      <c r="L581" s="571" t="s">
        <v>238</v>
      </c>
      <c r="M581" s="571" t="s">
        <v>162</v>
      </c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IF(AND('341-CT'!$E$9=H581,OR(LEFT(L581,3)=$X$7,LEFT(M581,3)=$X$7)),"x","")</f>
        <v/>
      </c>
      <c r="Y581" s="561" t="str">
        <f>IF(OR(TH!L581=TH!$Y$7,M581=TH!$Y$7),"x","")</f>
        <v/>
      </c>
      <c r="Z581" s="561" t="str">
        <f>IF(AND(B581&lt;=NKC!$N$8,B581&gt;=NKC!$M$8),"x","")</f>
        <v>x</v>
      </c>
      <c r="AA581" s="572"/>
    </row>
    <row r="582" spans="1:27" s="539" customFormat="1" ht="15.75" customHeight="1">
      <c r="A582" s="567" t="str">
        <f>IF(B582&lt;&gt;"",IF(AND(B582&gt;=_TM1,B582&lt;=_TM2,OR(TH!L582="1111",TH!M582="1111")),TH!D582,""),"")</f>
        <v/>
      </c>
      <c r="B582" s="568">
        <f t="shared" si="33"/>
        <v>3</v>
      </c>
      <c r="C582" s="349">
        <f t="shared" si="48"/>
        <v>42825</v>
      </c>
      <c r="D582" s="574"/>
      <c r="E582" s="349">
        <v>42825</v>
      </c>
      <c r="F582" s="279" t="s">
        <v>707</v>
      </c>
      <c r="G582" s="348" t="s">
        <v>843</v>
      </c>
      <c r="H582" s="507" t="s">
        <v>306</v>
      </c>
      <c r="I582" s="340">
        <v>15</v>
      </c>
      <c r="J582" s="340">
        <v>65008</v>
      </c>
      <c r="K582" s="569">
        <f t="shared" si="49"/>
        <v>975120</v>
      </c>
      <c r="L582" s="571" t="s">
        <v>238</v>
      </c>
      <c r="M582" s="571" t="s">
        <v>162</v>
      </c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IF(AND('341-CT'!$E$9=H582,OR(LEFT(L582,3)=$X$7,LEFT(M582,3)=$X$7)),"x","")</f>
        <v/>
      </c>
      <c r="Y582" s="561" t="str">
        <f>IF(OR(TH!L582=TH!$Y$7,M582=TH!$Y$7),"x","")</f>
        <v/>
      </c>
      <c r="Z582" s="561" t="str">
        <f>IF(AND(B582&lt;=NKC!$N$8,B582&gt;=NKC!$M$8),"x","")</f>
        <v>x</v>
      </c>
      <c r="AA582" s="572"/>
    </row>
    <row r="583" spans="1:27" s="539" customFormat="1" ht="15.75" customHeight="1">
      <c r="A583" s="567" t="str">
        <f>IF(B583&lt;&gt;"",IF(AND(B583&gt;=_TM1,B583&lt;=_TM2,OR(TH!L583="1111",TH!M583="1111")),TH!D583,""),"")</f>
        <v/>
      </c>
      <c r="B583" s="568">
        <f t="shared" si="33"/>
        <v>3</v>
      </c>
      <c r="C583" s="349">
        <f t="shared" si="48"/>
        <v>42825</v>
      </c>
      <c r="D583" s="574"/>
      <c r="E583" s="349">
        <v>42825</v>
      </c>
      <c r="F583" s="279" t="s">
        <v>708</v>
      </c>
      <c r="G583" s="348" t="s">
        <v>843</v>
      </c>
      <c r="H583" s="507" t="s">
        <v>306</v>
      </c>
      <c r="I583" s="340">
        <v>20</v>
      </c>
      <c r="J583" s="340">
        <v>73230</v>
      </c>
      <c r="K583" s="569">
        <f t="shared" si="49"/>
        <v>1464600</v>
      </c>
      <c r="L583" s="571" t="s">
        <v>238</v>
      </c>
      <c r="M583" s="571" t="s">
        <v>162</v>
      </c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IF(AND('341-CT'!$E$9=H583,OR(LEFT(L583,3)=$X$7,LEFT(M583,3)=$X$7)),"x","")</f>
        <v/>
      </c>
      <c r="Y583" s="561" t="str">
        <f>IF(OR(TH!L583=TH!$Y$7,M583=TH!$Y$7),"x","")</f>
        <v/>
      </c>
      <c r="Z583" s="561" t="str">
        <f>IF(AND(B583&lt;=NKC!$N$8,B583&gt;=NKC!$M$8),"x","")</f>
        <v>x</v>
      </c>
      <c r="AA583" s="572"/>
    </row>
    <row r="584" spans="1:27" s="539" customFormat="1" ht="15.75" customHeight="1">
      <c r="A584" s="567" t="str">
        <f>IF(B584&lt;&gt;"",IF(AND(B584&gt;=_TM1,B584&lt;=_TM2,OR(TH!L584="1111",TH!M584="1111")),TH!D584,""),"")</f>
        <v/>
      </c>
      <c r="B584" s="568">
        <f t="shared" si="33"/>
        <v>3</v>
      </c>
      <c r="C584" s="349">
        <f t="shared" si="48"/>
        <v>42825</v>
      </c>
      <c r="D584" s="574"/>
      <c r="E584" s="349">
        <v>42825</v>
      </c>
      <c r="F584" s="279" t="s">
        <v>791</v>
      </c>
      <c r="G584" s="348" t="s">
        <v>843</v>
      </c>
      <c r="H584" s="507" t="s">
        <v>306</v>
      </c>
      <c r="I584" s="340">
        <v>30</v>
      </c>
      <c r="J584" s="340">
        <v>85785</v>
      </c>
      <c r="K584" s="569">
        <f t="shared" si="49"/>
        <v>2573550</v>
      </c>
      <c r="L584" s="571" t="s">
        <v>238</v>
      </c>
      <c r="M584" s="571" t="s">
        <v>162</v>
      </c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IF(AND('341-CT'!$E$9=H584,OR(LEFT(L584,3)=$X$7,LEFT(M584,3)=$X$7)),"x","")</f>
        <v/>
      </c>
      <c r="Y584" s="561" t="str">
        <f>IF(OR(TH!L584=TH!$Y$7,M584=TH!$Y$7),"x","")</f>
        <v/>
      </c>
      <c r="Z584" s="561" t="str">
        <f>IF(AND(B584&lt;=NKC!$N$8,B584&gt;=NKC!$M$8),"x","")</f>
        <v>x</v>
      </c>
      <c r="AA584" s="572"/>
    </row>
    <row r="585" spans="1:27" s="539" customFormat="1" ht="15.75" customHeight="1">
      <c r="A585" s="567" t="str">
        <f>IF(B585&lt;&gt;"",IF(AND(B585&gt;=_TM1,B585&lt;=_TM2,OR(TH!L585="1111",TH!M585="1111")),TH!D585,""),"")</f>
        <v/>
      </c>
      <c r="B585" s="568">
        <f t="shared" si="33"/>
        <v>3</v>
      </c>
      <c r="C585" s="349">
        <f t="shared" si="48"/>
        <v>42825</v>
      </c>
      <c r="D585" s="574"/>
      <c r="E585" s="349">
        <v>42825</v>
      </c>
      <c r="F585" s="279" t="s">
        <v>784</v>
      </c>
      <c r="G585" s="348" t="s">
        <v>843</v>
      </c>
      <c r="H585" s="507" t="s">
        <v>306</v>
      </c>
      <c r="I585" s="340">
        <v>6</v>
      </c>
      <c r="J585" s="340">
        <v>37490</v>
      </c>
      <c r="K585" s="569">
        <f t="shared" si="49"/>
        <v>224940</v>
      </c>
      <c r="L585" s="571" t="s">
        <v>238</v>
      </c>
      <c r="M585" s="571" t="s">
        <v>162</v>
      </c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IF(AND('341-CT'!$E$9=H585,OR(LEFT(L585,3)=$X$7,LEFT(M585,3)=$X$7)),"x","")</f>
        <v/>
      </c>
      <c r="Y585" s="561" t="str">
        <f>IF(OR(TH!L585=TH!$Y$7,M585=TH!$Y$7),"x","")</f>
        <v/>
      </c>
      <c r="Z585" s="561" t="str">
        <f>IF(AND(B585&lt;=NKC!$N$8,B585&gt;=NKC!$M$8),"x","")</f>
        <v>x</v>
      </c>
      <c r="AA585" s="572"/>
    </row>
    <row r="586" spans="1:27" s="539" customFormat="1" ht="15.75" customHeight="1">
      <c r="A586" s="567" t="str">
        <f>IF(B586&lt;&gt;"",IF(AND(B586&gt;=_TM1,B586&lt;=_TM2,OR(TH!L586="1111",TH!M586="1111")),TH!D586,""),"")</f>
        <v/>
      </c>
      <c r="B586" s="568">
        <f t="shared" si="33"/>
        <v>3</v>
      </c>
      <c r="C586" s="349">
        <f t="shared" si="48"/>
        <v>42825</v>
      </c>
      <c r="D586" s="574"/>
      <c r="E586" s="349">
        <v>42825</v>
      </c>
      <c r="F586" s="279" t="s">
        <v>792</v>
      </c>
      <c r="G586" s="348" t="s">
        <v>843</v>
      </c>
      <c r="H586" s="507" t="s">
        <v>306</v>
      </c>
      <c r="I586" s="340">
        <v>8</v>
      </c>
      <c r="J586" s="340">
        <v>150570</v>
      </c>
      <c r="K586" s="569">
        <f t="shared" si="49"/>
        <v>1204560</v>
      </c>
      <c r="L586" s="571" t="s">
        <v>238</v>
      </c>
      <c r="M586" s="571" t="s">
        <v>162</v>
      </c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IF(AND('341-CT'!$E$9=H586,OR(LEFT(L586,3)=$X$7,LEFT(M586,3)=$X$7)),"x","")</f>
        <v/>
      </c>
      <c r="Y586" s="561" t="str">
        <f>IF(OR(TH!L586=TH!$Y$7,M586=TH!$Y$7),"x","")</f>
        <v/>
      </c>
      <c r="Z586" s="561" t="str">
        <f>IF(AND(B586&lt;=NKC!$N$8,B586&gt;=NKC!$M$8),"x","")</f>
        <v>x</v>
      </c>
      <c r="AA586" s="572"/>
    </row>
    <row r="587" spans="1:27" s="539" customFormat="1" ht="15.75" customHeight="1">
      <c r="A587" s="567" t="str">
        <f>IF(B587&lt;&gt;"",IF(AND(B587&gt;=_TM1,B587&lt;=_TM2,OR(TH!L587="1111",TH!M587="1111")),TH!D587,""),"")</f>
        <v/>
      </c>
      <c r="B587" s="568">
        <f t="shared" si="33"/>
        <v>3</v>
      </c>
      <c r="C587" s="349">
        <f t="shared" si="34"/>
        <v>42825</v>
      </c>
      <c r="D587" s="574"/>
      <c r="E587" s="349">
        <v>42825</v>
      </c>
      <c r="F587" s="279" t="s">
        <v>747</v>
      </c>
      <c r="G587" s="348" t="s">
        <v>843</v>
      </c>
      <c r="H587" s="507" t="s">
        <v>306</v>
      </c>
      <c r="I587" s="340">
        <v>20</v>
      </c>
      <c r="J587" s="340">
        <v>103488</v>
      </c>
      <c r="K587" s="569">
        <f t="shared" ref="K587:K593" si="50">ROUND(I587*J587,0)</f>
        <v>2069760</v>
      </c>
      <c r="L587" s="571" t="s">
        <v>238</v>
      </c>
      <c r="M587" s="571" t="s">
        <v>162</v>
      </c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IF(AND('341-CT'!$E$9=H587,OR(LEFT(L587,3)=$X$7,LEFT(M587,3)=$X$7)),"x","")</f>
        <v/>
      </c>
      <c r="Y587" s="561" t="str">
        <f>IF(OR(TH!L587=TH!$Y$7,M587=TH!$Y$7),"x","")</f>
        <v/>
      </c>
      <c r="Z587" s="561" t="str">
        <f>IF(AND(B587&lt;=NKC!$N$8,B587&gt;=NKC!$M$8),"x","")</f>
        <v>x</v>
      </c>
      <c r="AA587" s="572"/>
    </row>
    <row r="588" spans="1:27" s="539" customFormat="1" ht="15.75" customHeight="1">
      <c r="A588" s="567" t="str">
        <f>IF(B588&lt;&gt;"",IF(AND(B588&gt;=_TM1,B588&lt;=_TM2,OR(TH!L588="1111",TH!M588="1111")),TH!D588,""),"")</f>
        <v/>
      </c>
      <c r="B588" s="568">
        <f t="shared" si="33"/>
        <v>3</v>
      </c>
      <c r="C588" s="349">
        <f t="shared" si="34"/>
        <v>42825</v>
      </c>
      <c r="D588" s="574"/>
      <c r="E588" s="349">
        <v>42825</v>
      </c>
      <c r="F588" s="279" t="s">
        <v>665</v>
      </c>
      <c r="G588" s="348" t="s">
        <v>843</v>
      </c>
      <c r="H588" s="507" t="s">
        <v>306</v>
      </c>
      <c r="I588" s="340">
        <v>12</v>
      </c>
      <c r="J588" s="340">
        <v>42669</v>
      </c>
      <c r="K588" s="569">
        <f t="shared" si="50"/>
        <v>512028</v>
      </c>
      <c r="L588" s="571" t="s">
        <v>238</v>
      </c>
      <c r="M588" s="571" t="s">
        <v>162</v>
      </c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IF(AND('341-CT'!$E$9=H588,OR(LEFT(L588,3)=$X$7,LEFT(M588,3)=$X$7)),"x","")</f>
        <v/>
      </c>
      <c r="Y588" s="561" t="str">
        <f>IF(OR(TH!L588=TH!$Y$7,M588=TH!$Y$7),"x","")</f>
        <v/>
      </c>
      <c r="Z588" s="561" t="str">
        <f>IF(AND(B588&lt;=NKC!$N$8,B588&gt;=NKC!$M$8),"x","")</f>
        <v>x</v>
      </c>
      <c r="AA588" s="572"/>
    </row>
    <row r="589" spans="1:27" s="539" customFormat="1" ht="15.75" customHeight="1">
      <c r="A589" s="567" t="str">
        <f>IF(B589&lt;&gt;"",IF(AND(B589&gt;=_TM1,B589&lt;=_TM2,OR(TH!L589="1111",TH!M589="1111")),TH!D589,""),"")</f>
        <v/>
      </c>
      <c r="B589" s="568">
        <f t="shared" si="33"/>
        <v>3</v>
      </c>
      <c r="C589" s="349">
        <f t="shared" si="34"/>
        <v>42825</v>
      </c>
      <c r="D589" s="574"/>
      <c r="E589" s="349">
        <v>42825</v>
      </c>
      <c r="F589" s="279" t="s">
        <v>793</v>
      </c>
      <c r="G589" s="348" t="s">
        <v>843</v>
      </c>
      <c r="H589" s="507" t="s">
        <v>306</v>
      </c>
      <c r="I589" s="340">
        <v>14</v>
      </c>
      <c r="J589" s="340">
        <v>48980</v>
      </c>
      <c r="K589" s="569">
        <f t="shared" si="50"/>
        <v>685720</v>
      </c>
      <c r="L589" s="571" t="s">
        <v>238</v>
      </c>
      <c r="M589" s="571" t="s">
        <v>162</v>
      </c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IF(AND('341-CT'!$E$9=H589,OR(LEFT(L589,3)=$X$7,LEFT(M589,3)=$X$7)),"x","")</f>
        <v/>
      </c>
      <c r="Y589" s="561" t="str">
        <f>IF(OR(TH!L589=TH!$Y$7,M589=TH!$Y$7),"x","")</f>
        <v/>
      </c>
      <c r="Z589" s="561" t="str">
        <f>IF(AND(B589&lt;=NKC!$N$8,B589&gt;=NKC!$M$8),"x","")</f>
        <v>x</v>
      </c>
      <c r="AA589" s="572"/>
    </row>
    <row r="590" spans="1:27" s="539" customFormat="1" ht="15.75" customHeight="1">
      <c r="A590" s="567" t="str">
        <f>IF(B590&lt;&gt;"",IF(AND(B590&gt;=_TM1,B590&lt;=_TM2,OR(TH!L590="1111",TH!M590="1111")),TH!D590,""),"")</f>
        <v/>
      </c>
      <c r="B590" s="568">
        <f t="shared" si="33"/>
        <v>3</v>
      </c>
      <c r="C590" s="349">
        <f>E590</f>
        <v>42825</v>
      </c>
      <c r="D590" s="574"/>
      <c r="E590" s="349">
        <v>42825</v>
      </c>
      <c r="F590" s="279" t="s">
        <v>794</v>
      </c>
      <c r="G590" s="348" t="s">
        <v>843</v>
      </c>
      <c r="H590" s="507" t="s">
        <v>306</v>
      </c>
      <c r="I590" s="340">
        <v>4</v>
      </c>
      <c r="J590" s="340">
        <v>163506</v>
      </c>
      <c r="K590" s="569">
        <f>ROUND(I590*J590,0)</f>
        <v>654024</v>
      </c>
      <c r="L590" s="571" t="s">
        <v>238</v>
      </c>
      <c r="M590" s="571" t="s">
        <v>162</v>
      </c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IF(AND('341-CT'!$E$9=H590,OR(LEFT(L590,3)=$X$7,LEFT(M590,3)=$X$7)),"x","")</f>
        <v/>
      </c>
      <c r="Y590" s="561" t="str">
        <f>IF(OR(TH!L590=TH!$Y$7,M590=TH!$Y$7),"x","")</f>
        <v/>
      </c>
      <c r="Z590" s="561" t="str">
        <f>IF(AND(B590&lt;=NKC!$N$8,B590&gt;=NKC!$M$8),"x","")</f>
        <v>x</v>
      </c>
      <c r="AA590" s="572"/>
    </row>
    <row r="591" spans="1:27" s="539" customFormat="1" ht="15.75" customHeight="1">
      <c r="A591" s="567" t="str">
        <f>IF(B591&lt;&gt;"",IF(AND(B591&gt;=_TM1,B591&lt;=_TM2,OR(TH!L591="1111",TH!M591="1111")),TH!D591,""),"")</f>
        <v/>
      </c>
      <c r="B591" s="568">
        <f t="shared" si="33"/>
        <v>3</v>
      </c>
      <c r="C591" s="349">
        <f>E591</f>
        <v>42825</v>
      </c>
      <c r="D591" s="574"/>
      <c r="E591" s="349">
        <v>42825</v>
      </c>
      <c r="F591" s="279" t="s">
        <v>795</v>
      </c>
      <c r="G591" s="348" t="s">
        <v>843</v>
      </c>
      <c r="H591" s="507" t="s">
        <v>306</v>
      </c>
      <c r="I591" s="340">
        <v>4</v>
      </c>
      <c r="J591" s="340">
        <v>214662</v>
      </c>
      <c r="K591" s="569">
        <f>ROUND(I591*J591,0)</f>
        <v>858648</v>
      </c>
      <c r="L591" s="571" t="s">
        <v>238</v>
      </c>
      <c r="M591" s="571" t="s">
        <v>162</v>
      </c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IF(AND('341-CT'!$E$9=H591,OR(LEFT(L591,3)=$X$7,LEFT(M591,3)=$X$7)),"x","")</f>
        <v/>
      </c>
      <c r="Y591" s="561" t="str">
        <f>IF(OR(TH!L591=TH!$Y$7,M591=TH!$Y$7),"x","")</f>
        <v/>
      </c>
      <c r="Z591" s="561" t="str">
        <f>IF(AND(B591&lt;=NKC!$N$8,B591&gt;=NKC!$M$8),"x","")</f>
        <v>x</v>
      </c>
      <c r="AA591" s="572"/>
    </row>
    <row r="592" spans="1:27" s="539" customFormat="1" ht="15.75" customHeight="1">
      <c r="A592" s="567" t="str">
        <f>IF(B592&lt;&gt;"",IF(AND(B592&gt;=_TM1,B592&lt;=_TM2,OR(TH!L592="1111",TH!M592="1111")),TH!D592,""),"")</f>
        <v/>
      </c>
      <c r="B592" s="568">
        <f t="shared" si="33"/>
        <v>3</v>
      </c>
      <c r="C592" s="349">
        <f>E592</f>
        <v>42825</v>
      </c>
      <c r="D592" s="574"/>
      <c r="E592" s="349">
        <v>42825</v>
      </c>
      <c r="F592" s="279" t="s">
        <v>545</v>
      </c>
      <c r="G592" s="348" t="s">
        <v>843</v>
      </c>
      <c r="H592" s="507" t="s">
        <v>306</v>
      </c>
      <c r="I592" s="340"/>
      <c r="J592" s="340"/>
      <c r="K592" s="569">
        <v>14595451</v>
      </c>
      <c r="L592" s="571" t="s">
        <v>238</v>
      </c>
      <c r="M592" s="571" t="s">
        <v>274</v>
      </c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IF(AND('341-CT'!$E$9=H592,OR(LEFT(L592,3)=$X$7,LEFT(M592,3)=$X$7)),"x","")</f>
        <v/>
      </c>
      <c r="Y592" s="561" t="str">
        <f>IF(OR(TH!L592=TH!$Y$7,M592=TH!$Y$7),"x","")</f>
        <v/>
      </c>
      <c r="Z592" s="561" t="str">
        <f>IF(AND(B592&lt;=NKC!$N$8,B592&gt;=NKC!$M$8),"x","")</f>
        <v>x</v>
      </c>
      <c r="AA592" s="572"/>
    </row>
    <row r="593" spans="1:28" s="617" customFormat="1" ht="15.75" customHeight="1">
      <c r="A593" s="553" t="str">
        <f>IF(B593&lt;&gt;"",IF(AND(B593&gt;=_TM1,B593&lt;=_TM2,OR(TH!L593="1111",TH!M593="1111")),TH!D593,""),"")</f>
        <v/>
      </c>
      <c r="B593" s="554">
        <f t="shared" si="33"/>
        <v>3</v>
      </c>
      <c r="C593" s="612">
        <f t="shared" si="34"/>
        <v>42825</v>
      </c>
      <c r="D593" s="555"/>
      <c r="E593" s="612">
        <v>42825</v>
      </c>
      <c r="F593" s="613" t="s">
        <v>422</v>
      </c>
      <c r="G593" s="348" t="s">
        <v>906</v>
      </c>
      <c r="H593" s="615" t="s">
        <v>468</v>
      </c>
      <c r="I593" s="559">
        <v>25400</v>
      </c>
      <c r="J593" s="559">
        <v>8400</v>
      </c>
      <c r="K593" s="616">
        <f t="shared" si="50"/>
        <v>213360000</v>
      </c>
      <c r="L593" s="561" t="s">
        <v>238</v>
      </c>
      <c r="M593" s="571" t="s">
        <v>162</v>
      </c>
      <c r="N593" s="561" t="str">
        <f>IF(AND('331-CT'!$E$7=TH!H593,OR(L593="331",M593="331")),"331",IF(AND(OR(L593="131",M593="131"),H593='131-CT'!$E$7),"131",""))</f>
        <v>131</v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IF(AND('341-CT'!$E$9=H593,OR(LEFT(L593,3)=$X$7,LEFT(M593,3)=$X$7)),"x","")</f>
        <v/>
      </c>
      <c r="Y593" s="561" t="str">
        <f>IF(OR(TH!L593=TH!$Y$7,M593=TH!$Y$7),"x","")</f>
        <v/>
      </c>
      <c r="Z593" s="561" t="str">
        <f>IF(AND(B593&lt;=NKC!$N$8,B593&gt;=NKC!$M$8),"x","")</f>
        <v>x</v>
      </c>
      <c r="AA593" s="562"/>
    </row>
    <row r="594" spans="1:28" s="617" customFormat="1" ht="15.75" customHeight="1">
      <c r="A594" s="553" t="str">
        <f>IF(B594&lt;&gt;"",IF(AND(B594&gt;=_TM1,B594&lt;=_TM2,OR(TH!L594="1111",TH!M594="1111")),TH!D594,""),"")</f>
        <v/>
      </c>
      <c r="B594" s="554">
        <f t="shared" si="33"/>
        <v>3</v>
      </c>
      <c r="C594" s="612">
        <f t="shared" si="34"/>
        <v>42825</v>
      </c>
      <c r="D594" s="555"/>
      <c r="E594" s="612">
        <v>42825</v>
      </c>
      <c r="F594" s="613" t="s">
        <v>550</v>
      </c>
      <c r="G594" s="348" t="s">
        <v>906</v>
      </c>
      <c r="H594" s="615" t="s">
        <v>468</v>
      </c>
      <c r="I594" s="559"/>
      <c r="J594" s="559"/>
      <c r="K594" s="616">
        <v>21336000</v>
      </c>
      <c r="L594" s="561" t="s">
        <v>238</v>
      </c>
      <c r="M594" s="561" t="s">
        <v>274</v>
      </c>
      <c r="N594" s="561" t="str">
        <f>IF(AND('331-CT'!$E$7=TH!H594,OR(L594="331",M594="331")),"331",IF(AND(OR(L594="131",M594="131"),H594='131-CT'!$E$7),"131",""))</f>
        <v>131</v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IF(AND('341-CT'!$E$9=H594,OR(LEFT(L594,3)=$X$7,LEFT(M594,3)=$X$7)),"x","")</f>
        <v/>
      </c>
      <c r="Y594" s="561" t="str">
        <f>IF(OR(TH!L594=TH!$Y$7,M594=TH!$Y$7),"x","")</f>
        <v/>
      </c>
      <c r="Z594" s="561" t="str">
        <f>IF(AND(B594&lt;=NKC!$N$8,B594&gt;=NKC!$M$8),"x","")</f>
        <v>x</v>
      </c>
      <c r="AA594" s="562"/>
    </row>
    <row r="595" spans="1:28" s="539" customFormat="1" ht="15.75" customHeight="1">
      <c r="A595" s="567" t="str">
        <f>IF(B595&lt;&gt;"",IF(AND(B595&gt;=_TM1,B595&lt;=_TM2,OR(TH!L613="1111",TH!M613="1111")),TH!D613,""),"")</f>
        <v/>
      </c>
      <c r="B595" s="568">
        <f t="shared" ref="B595:B620" si="51">IF(C595&lt;&gt;"",MONTH(C595),"")</f>
        <v>1</v>
      </c>
      <c r="C595" s="349">
        <f t="shared" ref="C595:C620" si="52">E595</f>
        <v>42740</v>
      </c>
      <c r="D595" s="574"/>
      <c r="E595" s="349">
        <v>42740</v>
      </c>
      <c r="F595" s="279" t="s">
        <v>932</v>
      </c>
      <c r="G595" s="348" t="s">
        <v>933</v>
      </c>
      <c r="H595" s="507" t="s">
        <v>930</v>
      </c>
      <c r="I595" s="340"/>
      <c r="J595" s="340"/>
      <c r="K595" s="569">
        <f>188248+423703+302698</f>
        <v>914649</v>
      </c>
      <c r="L595" s="576" t="s">
        <v>81</v>
      </c>
      <c r="M595" s="576" t="s">
        <v>45</v>
      </c>
      <c r="N595" s="561" t="str">
        <f>IF(AND('331-CT'!$E$7=TH!H613,OR(L595="331",M595="331")),"331",IF(AND(OR(L595="131",M595="131"),H595='131-CT'!$E$7),"131",""))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>x</v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IF(AND(OR(LEFT(TH!L613,2)="15",LEFT(TH!M613,2)="15"),'152-CT'!$J$8=TH!F613),"x","")</f>
        <v/>
      </c>
      <c r="W595" s="561" t="str">
        <f>IF(AND(OR(LEFT(TH!L613,2)="15",LEFT(TH!M613,2)="15"),TK!$E$7=TH!F613),"x","")</f>
        <v/>
      </c>
      <c r="X595" s="561" t="str">
        <f>IF(AND('341-CT'!$E$9=H595,OR(LEFT(L595,3)=$X$7,LEFT(M595,3)=$X$7)),"x","")</f>
        <v/>
      </c>
      <c r="Y595" s="561" t="str">
        <f>IF(OR(TH!L613=TH!$Y$7,M595=TH!$Y$7),"x","")</f>
        <v/>
      </c>
      <c r="Z595" s="561" t="str">
        <f>IF(AND(B595&lt;=NKC!$N$8,B595&gt;=NKC!$M$8),"x","")</f>
        <v>x</v>
      </c>
      <c r="AA595" s="572">
        <v>1</v>
      </c>
      <c r="AB595" s="573"/>
    </row>
    <row r="596" spans="1:28" s="539" customFormat="1" ht="15.75" customHeight="1">
      <c r="A596" s="567" t="str">
        <f>IF(B596&lt;&gt;"",IF(AND(B596&gt;=_TM1,B596&lt;=_TM2,OR(TH!L614="1111",TH!M614="1111")),TH!D614,""),"")</f>
        <v/>
      </c>
      <c r="B596" s="568">
        <f t="shared" si="51"/>
        <v>1</v>
      </c>
      <c r="C596" s="349">
        <f t="shared" si="52"/>
        <v>42740</v>
      </c>
      <c r="D596" s="574"/>
      <c r="E596" s="349">
        <v>42740</v>
      </c>
      <c r="F596" s="279" t="s">
        <v>931</v>
      </c>
      <c r="G596" s="348" t="s">
        <v>934</v>
      </c>
      <c r="H596" s="507" t="s">
        <v>930</v>
      </c>
      <c r="I596" s="340"/>
      <c r="J596" s="340"/>
      <c r="K596" s="569">
        <f>18825+42370+30270</f>
        <v>91465</v>
      </c>
      <c r="L596" s="576" t="s">
        <v>9</v>
      </c>
      <c r="M596" s="576" t="s">
        <v>45</v>
      </c>
      <c r="N596" s="561" t="str">
        <f>IF(AND('331-CT'!$E$7=TH!H614,OR(L596="331",M596="331")),"331",IF(AND(OR(L596="131",M596="131"),H596='131-CT'!$E$7),"131",""))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IF(AND(OR(LEFT(TH!L614,2)="15",LEFT(TH!M614,2)="15"),'152-CT'!$J$8=TH!F614),"x","")</f>
        <v/>
      </c>
      <c r="W596" s="561" t="str">
        <f>IF(AND(OR(LEFT(TH!L614,2)="15",LEFT(TH!M614,2)="15"),TK!$E$7=TH!F614),"x","")</f>
        <v/>
      </c>
      <c r="X596" s="561" t="str">
        <f>IF(AND('341-CT'!$E$9=H596,OR(LEFT(L596,3)=$X$7,LEFT(M596,3)=$X$7)),"x","")</f>
        <v/>
      </c>
      <c r="Y596" s="561" t="str">
        <f>IF(OR(TH!L614=TH!$Y$7,M596=TH!$Y$7),"x","")</f>
        <v/>
      </c>
      <c r="Z596" s="561" t="str">
        <f>IF(AND(B596&lt;=NKC!$N$8,B596&gt;=NKC!$M$8),"x","")</f>
        <v>x</v>
      </c>
      <c r="AA596" s="572">
        <v>1</v>
      </c>
      <c r="AB596" s="573"/>
    </row>
    <row r="597" spans="1:28" s="539" customFormat="1" ht="15.75" customHeight="1">
      <c r="A597" s="567" t="str">
        <f>IF(B597&lt;&gt;"",IF(AND(B597&gt;=_TM1,B597&lt;=_TM2,OR(TH!L595="1111",TH!M595="1111")),TH!D595,""),"")</f>
        <v/>
      </c>
      <c r="B597" s="568">
        <f t="shared" si="51"/>
        <v>1</v>
      </c>
      <c r="C597" s="349">
        <f t="shared" si="52"/>
        <v>42758</v>
      </c>
      <c r="D597" s="574"/>
      <c r="E597" s="349">
        <v>42758</v>
      </c>
      <c r="F597" s="279" t="s">
        <v>569</v>
      </c>
      <c r="G597" s="348" t="s">
        <v>572</v>
      </c>
      <c r="H597" s="507" t="s">
        <v>571</v>
      </c>
      <c r="I597" s="340"/>
      <c r="J597" s="340"/>
      <c r="K597" s="569">
        <v>1118727</v>
      </c>
      <c r="L597" s="576" t="s">
        <v>81</v>
      </c>
      <c r="M597" s="576" t="s">
        <v>45</v>
      </c>
      <c r="N597" s="561" t="str">
        <f>IF(AND('331-CT'!$E$7=TH!H595,OR(L597="331",M597="331")),"331",IF(AND(OR(L597="131",M597="131"),H597='131-CT'!$E$7),"131",""))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IF(AND(OR(LEFT(TH!L595,2)="15",LEFT(TH!M595,2)="15"),'152-CT'!$J$8=TH!F595),"x","")</f>
        <v/>
      </c>
      <c r="W597" s="561" t="str">
        <f>IF(AND(OR(LEFT(TH!L595,2)="15",LEFT(TH!M595,2)="15"),TK!$E$7=TH!F595),"x","")</f>
        <v/>
      </c>
      <c r="X597" s="561" t="str">
        <f>IF(AND('341-CT'!$E$9=H597,OR(LEFT(L597,3)=$X$7,LEFT(M597,3)=$X$7)),"x","")</f>
        <v/>
      </c>
      <c r="Y597" s="561" t="str">
        <f>IF(OR(TH!L595=TH!$Y$7,M597=TH!$Y$7),"x","")</f>
        <v/>
      </c>
      <c r="Z597" s="561" t="str">
        <f>IF(AND(B597&lt;=NKC!$N$8,B597&gt;=NKC!$M$8),"x","")</f>
        <v>x</v>
      </c>
      <c r="AA597" s="572">
        <v>1</v>
      </c>
      <c r="AB597" s="573"/>
    </row>
    <row r="598" spans="1:28" s="539" customFormat="1" ht="15.75" customHeight="1">
      <c r="A598" s="567" t="str">
        <f>IF(B598&lt;&gt;"",IF(AND(B598&gt;=_TM1,B598&lt;=_TM2,OR(TH!L596="1111",TH!M596="1111")),TH!D596,""),"")</f>
        <v/>
      </c>
      <c r="B598" s="568">
        <f t="shared" si="51"/>
        <v>1</v>
      </c>
      <c r="C598" s="349">
        <f t="shared" si="52"/>
        <v>42758</v>
      </c>
      <c r="D598" s="574"/>
      <c r="E598" s="349">
        <v>42758</v>
      </c>
      <c r="F598" s="279" t="s">
        <v>570</v>
      </c>
      <c r="G598" s="348" t="s">
        <v>572</v>
      </c>
      <c r="H598" s="507" t="s">
        <v>571</v>
      </c>
      <c r="I598" s="340"/>
      <c r="J598" s="340"/>
      <c r="K598" s="569">
        <v>111873</v>
      </c>
      <c r="L598" s="576" t="s">
        <v>9</v>
      </c>
      <c r="M598" s="576" t="s">
        <v>45</v>
      </c>
      <c r="N598" s="561" t="str">
        <f>IF(AND('331-CT'!$E$7=TH!H596,OR(L598="331",M598="331")),"331",IF(AND(OR(L598="131",M598="131"),H598='131-CT'!$E$7),"131",""))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IF(AND(OR(LEFT(TH!L596,2)="15",LEFT(TH!M596,2)="15"),'152-CT'!$J$8=TH!F596),"x","")</f>
        <v/>
      </c>
      <c r="W598" s="561" t="str">
        <f>IF(AND(OR(LEFT(TH!L596,2)="15",LEFT(TH!M596,2)="15"),TK!$E$7=TH!F596),"x","")</f>
        <v/>
      </c>
      <c r="X598" s="561" t="str">
        <f>IF(AND('341-CT'!$E$9=H598,OR(LEFT(L598,3)=$X$7,LEFT(M598,3)=$X$7)),"x","")</f>
        <v/>
      </c>
      <c r="Y598" s="561" t="str">
        <f>IF(OR(TH!L596=TH!$Y$7,M598=TH!$Y$7),"x","")</f>
        <v/>
      </c>
      <c r="Z598" s="561" t="str">
        <f>IF(AND(B598&lt;=NKC!$N$8,B598&gt;=NKC!$M$8),"x","")</f>
        <v>x</v>
      </c>
      <c r="AA598" s="572">
        <v>1</v>
      </c>
    </row>
    <row r="599" spans="1:28" s="539" customFormat="1" ht="15.75" customHeight="1">
      <c r="A599" s="567" t="str">
        <f>IF(B599&lt;&gt;"",IF(AND(B599&gt;=_TM1,B599&lt;=_TM2,OR(TH!L597="1111",TH!M597="1111")),TH!D597,""),"")</f>
        <v/>
      </c>
      <c r="B599" s="568">
        <f t="shared" si="51"/>
        <v>2</v>
      </c>
      <c r="C599" s="349">
        <f t="shared" si="52"/>
        <v>42769</v>
      </c>
      <c r="D599" s="574"/>
      <c r="E599" s="349">
        <v>42769</v>
      </c>
      <c r="F599" s="279" t="s">
        <v>574</v>
      </c>
      <c r="G599" s="348" t="s">
        <v>573</v>
      </c>
      <c r="H599" s="507" t="s">
        <v>576</v>
      </c>
      <c r="I599" s="340"/>
      <c r="J599" s="340"/>
      <c r="K599" s="569">
        <v>918982</v>
      </c>
      <c r="L599" s="576" t="s">
        <v>81</v>
      </c>
      <c r="M599" s="576" t="s">
        <v>45</v>
      </c>
      <c r="N599" s="561" t="str">
        <f>IF(AND('331-CT'!$E$7=TH!H597,OR(L599="331",M599="331")),"331",IF(AND(OR(L599="131",M599="131"),H599='131-CT'!$E$7),"131",""))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IF(AND(OR(LEFT(TH!L597,2)="15",LEFT(TH!M597,2)="15"),'152-CT'!$J$8=TH!F597),"x","")</f>
        <v/>
      </c>
      <c r="W599" s="561" t="str">
        <f>IF(AND(OR(LEFT(TH!L597,2)="15",LEFT(TH!M597,2)="15"),TK!$E$7=TH!F597),"x","")</f>
        <v/>
      </c>
      <c r="X599" s="561" t="str">
        <f>IF(AND('341-CT'!$E$9=H599,OR(LEFT(L599,3)=$X$7,LEFT(M599,3)=$X$7)),"x","")</f>
        <v/>
      </c>
      <c r="Y599" s="561" t="str">
        <f>IF(OR(TH!L597=TH!$Y$7,M599=TH!$Y$7),"x","")</f>
        <v/>
      </c>
      <c r="Z599" s="561" t="str">
        <f>IF(AND(B599&lt;=NKC!$N$8,B599&gt;=NKC!$M$8),"x","")</f>
        <v>x</v>
      </c>
      <c r="AA599" s="572">
        <v>1</v>
      </c>
      <c r="AB599" s="573"/>
    </row>
    <row r="600" spans="1:28" s="539" customFormat="1" ht="15.75" customHeight="1">
      <c r="A600" s="567" t="str">
        <f>IF(B600&lt;&gt;"",IF(AND(B600&gt;=_TM1,B600&lt;=_TM2,OR(TH!L598="1111",TH!M598="1111")),TH!D598,""),"")</f>
        <v/>
      </c>
      <c r="B600" s="568">
        <f t="shared" si="51"/>
        <v>2</v>
      </c>
      <c r="C600" s="349">
        <f t="shared" si="52"/>
        <v>42769</v>
      </c>
      <c r="D600" s="574"/>
      <c r="E600" s="349">
        <v>42769</v>
      </c>
      <c r="F600" s="279" t="s">
        <v>575</v>
      </c>
      <c r="G600" s="348" t="s">
        <v>573</v>
      </c>
      <c r="H600" s="507" t="s">
        <v>576</v>
      </c>
      <c r="I600" s="340"/>
      <c r="J600" s="340"/>
      <c r="K600" s="569">
        <v>91898</v>
      </c>
      <c r="L600" s="576" t="s">
        <v>9</v>
      </c>
      <c r="M600" s="576" t="s">
        <v>45</v>
      </c>
      <c r="N600" s="561" t="str">
        <f>IF(AND('331-CT'!$E$7=TH!H598,OR(L600="331",M600="331")),"331",IF(AND(OR(L600="131",M600="131"),H600='131-CT'!$E$7),"131",""))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IF(AND(OR(LEFT(TH!L598,2)="15",LEFT(TH!M598,2)="15"),'152-CT'!$J$8=TH!F598),"x","")</f>
        <v/>
      </c>
      <c r="W600" s="561" t="str">
        <f>IF(AND(OR(LEFT(TH!L598,2)="15",LEFT(TH!M598,2)="15"),TK!$E$7=TH!F598),"x","")</f>
        <v/>
      </c>
      <c r="X600" s="561" t="str">
        <f>IF(AND('341-CT'!$E$9=H600,OR(LEFT(L600,3)=$X$7,LEFT(M600,3)=$X$7)),"x","")</f>
        <v/>
      </c>
      <c r="Y600" s="561" t="str">
        <f>IF(OR(TH!L598=TH!$Y$7,M600=TH!$Y$7),"x","")</f>
        <v/>
      </c>
      <c r="Z600" s="561" t="str">
        <f>IF(AND(B600&lt;=NKC!$N$8,B600&gt;=NKC!$M$8),"x","")</f>
        <v>x</v>
      </c>
      <c r="AA600" s="572">
        <v>1</v>
      </c>
      <c r="AB600" s="573"/>
    </row>
    <row r="601" spans="1:28" s="539" customFormat="1" ht="15.75" customHeight="1">
      <c r="A601" s="567" t="str">
        <f>IF(B601&lt;&gt;"",IF(AND(B601&gt;=_TM1,B601&lt;=_TM2,OR(TH!L615="1111",TH!M615="1111")),TH!D615,""),"")</f>
        <v/>
      </c>
      <c r="B601" s="568">
        <f t="shared" si="51"/>
        <v>2</v>
      </c>
      <c r="C601" s="349">
        <f t="shared" si="52"/>
        <v>42770</v>
      </c>
      <c r="D601" s="574"/>
      <c r="E601" s="349">
        <v>42770</v>
      </c>
      <c r="F601" s="279" t="s">
        <v>935</v>
      </c>
      <c r="G601" s="348" t="s">
        <v>937</v>
      </c>
      <c r="H601" s="507" t="s">
        <v>930</v>
      </c>
      <c r="I601" s="340"/>
      <c r="J601" s="340"/>
      <c r="K601" s="569">
        <f>424105+189611+255443</f>
        <v>869159</v>
      </c>
      <c r="L601" s="576" t="s">
        <v>81</v>
      </c>
      <c r="M601" s="576" t="s">
        <v>45</v>
      </c>
      <c r="N601" s="561" t="str">
        <f>IF(AND('331-CT'!$E$7=TH!H615,OR(L601="331",M601="331")),"331",IF(AND(OR(L601="131",M601="131"),H601='131-CT'!$E$7),"131",""))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IF(AND(OR(LEFT(TH!L615,2)="15",LEFT(TH!M615,2)="15"),'152-CT'!$J$8=TH!F615),"x","")</f>
        <v/>
      </c>
      <c r="W601" s="561" t="str">
        <f>IF(AND(OR(LEFT(TH!L615,2)="15",LEFT(TH!M615,2)="15"),TK!$E$7=TH!F615),"x","")</f>
        <v/>
      </c>
      <c r="X601" s="561" t="str">
        <f>IF(AND('341-CT'!$E$9=H601,OR(LEFT(L601,3)=$X$7,LEFT(M601,3)=$X$7)),"x","")</f>
        <v/>
      </c>
      <c r="Y601" s="561" t="str">
        <f>IF(OR(TH!L615=TH!$Y$7,M601=TH!$Y$7),"x","")</f>
        <v/>
      </c>
      <c r="Z601" s="561" t="str">
        <f>IF(AND(B601&lt;=NKC!$N$8,B601&gt;=NKC!$M$8),"x","")</f>
        <v>x</v>
      </c>
      <c r="AA601" s="572">
        <v>1</v>
      </c>
      <c r="AB601" s="573"/>
    </row>
    <row r="602" spans="1:28" s="539" customFormat="1" ht="15.75" customHeight="1">
      <c r="A602" s="567" t="str">
        <f>IF(B602&lt;&gt;"",IF(AND(B602&gt;=_TM1,B602&lt;=_TM2,OR(TH!L616="1111",TH!M616="1111")),TH!D616,""),"")</f>
        <v/>
      </c>
      <c r="B602" s="568">
        <f t="shared" si="51"/>
        <v>2</v>
      </c>
      <c r="C602" s="349">
        <f t="shared" si="52"/>
        <v>42770</v>
      </c>
      <c r="D602" s="574"/>
      <c r="E602" s="349">
        <v>42770</v>
      </c>
      <c r="F602" s="279" t="s">
        <v>931</v>
      </c>
      <c r="G602" s="348" t="s">
        <v>938</v>
      </c>
      <c r="H602" s="507" t="s">
        <v>930</v>
      </c>
      <c r="I602" s="340"/>
      <c r="J602" s="340"/>
      <c r="K602" s="569">
        <f>42411+18961+25544</f>
        <v>86916</v>
      </c>
      <c r="L602" s="576" t="s">
        <v>9</v>
      </c>
      <c r="M602" s="576" t="s">
        <v>45</v>
      </c>
      <c r="N602" s="561" t="str">
        <f>IF(AND('331-CT'!$E$7=TH!H616,OR(L602="331",M602="331")),"331",IF(AND(OR(L602="131",M602="131"),H602='131-CT'!$E$7),"131",""))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IF(AND(OR(LEFT(TH!L616,2)="15",LEFT(TH!M616,2)="15"),'152-CT'!$J$8=TH!F616),"x","")</f>
        <v/>
      </c>
      <c r="W602" s="561" t="str">
        <f>IF(AND(OR(LEFT(TH!L616,2)="15",LEFT(TH!M616,2)="15"),TK!$E$7=TH!F616),"x","")</f>
        <v/>
      </c>
      <c r="X602" s="561" t="str">
        <f>IF(AND('341-CT'!$E$9=H602,OR(LEFT(L602,3)=$X$7,LEFT(M602,3)=$X$7)),"x","")</f>
        <v/>
      </c>
      <c r="Y602" s="561" t="str">
        <f>IF(OR(TH!L616=TH!$Y$7,M602=TH!$Y$7),"x","")</f>
        <v/>
      </c>
      <c r="Z602" s="561" t="str">
        <f>IF(AND(B602&lt;=NKC!$N$8,B602&gt;=NKC!$M$8),"x","")</f>
        <v>x</v>
      </c>
      <c r="AA602" s="572">
        <v>1</v>
      </c>
      <c r="AB602" s="573"/>
    </row>
    <row r="603" spans="1:28" s="539" customFormat="1" ht="15.75" customHeight="1">
      <c r="A603" s="567" t="str">
        <f>IF(B603&lt;&gt;"",IF(AND(B603&gt;=_TM1,B603&lt;=_TM2,OR(TH!L599="1111",TH!M599="1111")),TH!D599,""),"")</f>
        <v/>
      </c>
      <c r="B603" s="568">
        <f t="shared" si="51"/>
        <v>2</v>
      </c>
      <c r="C603" s="349">
        <f t="shared" si="52"/>
        <v>42777</v>
      </c>
      <c r="D603" s="574"/>
      <c r="E603" s="349">
        <v>42777</v>
      </c>
      <c r="F603" s="279" t="s">
        <v>569</v>
      </c>
      <c r="G603" s="348" t="s">
        <v>909</v>
      </c>
      <c r="H603" s="507" t="s">
        <v>910</v>
      </c>
      <c r="I603" s="340"/>
      <c r="J603" s="340"/>
      <c r="K603" s="569">
        <v>1356364</v>
      </c>
      <c r="L603" s="576" t="s">
        <v>81</v>
      </c>
      <c r="M603" s="576" t="s">
        <v>45</v>
      </c>
      <c r="N603" s="561" t="str">
        <f>IF(AND('331-CT'!$E$7=TH!H599,OR(L603="331",M603="331")),"331",IF(AND(OR(L603="131",M603="131"),H603='131-CT'!$E$7),"131",""))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IF(AND(OR(LEFT(TH!L599,2)="15",LEFT(TH!M599,2)="15"),'152-CT'!$J$8=TH!F599),"x","")</f>
        <v/>
      </c>
      <c r="W603" s="561" t="str">
        <f>IF(AND(OR(LEFT(TH!L599,2)="15",LEFT(TH!M599,2)="15"),TK!$E$7=TH!F599),"x","")</f>
        <v/>
      </c>
      <c r="X603" s="561" t="str">
        <f>IF(AND('341-CT'!$E$9=H603,OR(LEFT(L603,3)=$X$7,LEFT(M603,3)=$X$7)),"x","")</f>
        <v/>
      </c>
      <c r="Y603" s="561" t="str">
        <f>IF(OR(TH!L599=TH!$Y$7,M603=TH!$Y$7),"x","")</f>
        <v/>
      </c>
      <c r="Z603" s="561" t="str">
        <f>IF(AND(B603&lt;=NKC!$N$8,B603&gt;=NKC!$M$8),"x","")</f>
        <v>x</v>
      </c>
      <c r="AA603" s="572">
        <v>1</v>
      </c>
      <c r="AB603" s="573"/>
    </row>
    <row r="604" spans="1:28" s="539" customFormat="1" ht="15.75" customHeight="1">
      <c r="A604" s="567" t="str">
        <f>IF(B604&lt;&gt;"",IF(AND(B604&gt;=_TM1,B604&lt;=_TM2,OR(TH!L600="1111",TH!M600="1111")),TH!D600,""),"")</f>
        <v/>
      </c>
      <c r="B604" s="568">
        <f t="shared" si="51"/>
        <v>2</v>
      </c>
      <c r="C604" s="349">
        <f t="shared" si="52"/>
        <v>42777</v>
      </c>
      <c r="D604" s="574"/>
      <c r="E604" s="349">
        <v>42777</v>
      </c>
      <c r="F604" s="279" t="s">
        <v>570</v>
      </c>
      <c r="G604" s="348" t="s">
        <v>909</v>
      </c>
      <c r="H604" s="507" t="s">
        <v>910</v>
      </c>
      <c r="I604" s="340"/>
      <c r="J604" s="340"/>
      <c r="K604" s="569">
        <v>135636</v>
      </c>
      <c r="L604" s="576" t="s">
        <v>9</v>
      </c>
      <c r="M604" s="576" t="s">
        <v>45</v>
      </c>
      <c r="N604" s="561" t="str">
        <f>IF(AND('331-CT'!$E$7=TH!H600,OR(L604="331",M604="331")),"331",IF(AND(OR(L604="131",M604="131"),H604='131-CT'!$E$7),"131",""))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IF(AND(OR(LEFT(TH!L600,2)="15",LEFT(TH!M600,2)="15"),'152-CT'!$J$8=TH!F600),"x","")</f>
        <v/>
      </c>
      <c r="W604" s="561" t="str">
        <f>IF(AND(OR(LEFT(TH!L600,2)="15",LEFT(TH!M600,2)="15"),TK!$E$7=TH!F600),"x","")</f>
        <v/>
      </c>
      <c r="X604" s="561" t="str">
        <f>IF(AND('341-CT'!$E$9=H604,OR(LEFT(L604,3)=$X$7,LEFT(M604,3)=$X$7)),"x","")</f>
        <v/>
      </c>
      <c r="Y604" s="561" t="str">
        <f>IF(OR(TH!L600=TH!$Y$7,M604=TH!$Y$7),"x","")</f>
        <v/>
      </c>
      <c r="Z604" s="561" t="str">
        <f>IF(AND(B604&lt;=NKC!$N$8,B604&gt;=NKC!$M$8),"x","")</f>
        <v>x</v>
      </c>
      <c r="AA604" s="572">
        <v>1</v>
      </c>
    </row>
    <row r="605" spans="1:28" s="539" customFormat="1" ht="15.75" customHeight="1">
      <c r="A605" s="567" t="str">
        <f>IF(B605&lt;&gt;"",IF(AND(B605&gt;=_TM1,B605&lt;=_TM2,OR(TH!L601="1111",TH!M601="1111")),TH!D601,""),"")</f>
        <v/>
      </c>
      <c r="B605" s="568">
        <f t="shared" si="51"/>
        <v>2</v>
      </c>
      <c r="C605" s="349">
        <f t="shared" si="52"/>
        <v>42788</v>
      </c>
      <c r="D605" s="574"/>
      <c r="E605" s="349">
        <v>42788</v>
      </c>
      <c r="F605" s="279" t="s">
        <v>569</v>
      </c>
      <c r="G605" s="348" t="s">
        <v>911</v>
      </c>
      <c r="H605" s="507" t="s">
        <v>571</v>
      </c>
      <c r="I605" s="340"/>
      <c r="J605" s="340"/>
      <c r="K605" s="569">
        <v>422000</v>
      </c>
      <c r="L605" s="576" t="s">
        <v>81</v>
      </c>
      <c r="M605" s="576" t="s">
        <v>45</v>
      </c>
      <c r="N605" s="561" t="str">
        <f>IF(AND('331-CT'!$E$7=TH!H601,OR(L605="331",M605="331")),"331",IF(AND(OR(L605="131",M605="131"),H605='131-CT'!$E$7),"131",""))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IF(AND(OR(LEFT(TH!L601,2)="15",LEFT(TH!M601,2)="15"),'152-CT'!$J$8=TH!F601),"x","")</f>
        <v/>
      </c>
      <c r="W605" s="561" t="str">
        <f>IF(AND(OR(LEFT(TH!L601,2)="15",LEFT(TH!M601,2)="15"),TK!$E$7=TH!F601),"x","")</f>
        <v/>
      </c>
      <c r="X605" s="561" t="str">
        <f>IF(AND('341-CT'!$E$9=H605,OR(LEFT(L605,3)=$X$7,LEFT(M605,3)=$X$7)),"x","")</f>
        <v/>
      </c>
      <c r="Y605" s="561" t="str">
        <f>IF(OR(TH!L601=TH!$Y$7,M605=TH!$Y$7),"x","")</f>
        <v/>
      </c>
      <c r="Z605" s="561" t="str">
        <f>IF(AND(B605&lt;=NKC!$N$8,B605&gt;=NKC!$M$8),"x","")</f>
        <v>x</v>
      </c>
      <c r="AA605" s="572">
        <v>1</v>
      </c>
      <c r="AB605" s="573"/>
    </row>
    <row r="606" spans="1:28" s="539" customFormat="1" ht="15.75" customHeight="1">
      <c r="A606" s="567" t="str">
        <f>IF(B606&lt;&gt;"",IF(AND(B606&gt;=_TM1,B606&lt;=_TM2,OR(TH!L602="1111",TH!M602="1111")),TH!D602,""),"")</f>
        <v/>
      </c>
      <c r="B606" s="568">
        <f t="shared" si="51"/>
        <v>2</v>
      </c>
      <c r="C606" s="349">
        <f t="shared" si="52"/>
        <v>42788</v>
      </c>
      <c r="D606" s="574"/>
      <c r="E606" s="349">
        <v>42788</v>
      </c>
      <c r="F606" s="279" t="s">
        <v>570</v>
      </c>
      <c r="G606" s="348" t="s">
        <v>911</v>
      </c>
      <c r="H606" s="507" t="s">
        <v>571</v>
      </c>
      <c r="I606" s="340"/>
      <c r="J606" s="340"/>
      <c r="K606" s="569">
        <v>42200</v>
      </c>
      <c r="L606" s="576" t="s">
        <v>9</v>
      </c>
      <c r="M606" s="576" t="s">
        <v>45</v>
      </c>
      <c r="N606" s="561" t="str">
        <f>IF(AND('331-CT'!$E$7=TH!H602,OR(L606="331",M606="331")),"331",IF(AND(OR(L606="131",M606="131"),H606='131-CT'!$E$7),"131",""))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IF(AND(OR(LEFT(TH!L602,2)="15",LEFT(TH!M602,2)="15"),'152-CT'!$J$8=TH!F602),"x","")</f>
        <v/>
      </c>
      <c r="W606" s="561" t="str">
        <f>IF(AND(OR(LEFT(TH!L602,2)="15",LEFT(TH!M602,2)="15"),TK!$E$7=TH!F602),"x","")</f>
        <v/>
      </c>
      <c r="X606" s="561" t="str">
        <f>IF(AND('341-CT'!$E$9=H606,OR(LEFT(L606,3)=$X$7,LEFT(M606,3)=$X$7)),"x","")</f>
        <v/>
      </c>
      <c r="Y606" s="561" t="str">
        <f>IF(OR(TH!L602=TH!$Y$7,M606=TH!$Y$7),"x","")</f>
        <v/>
      </c>
      <c r="Z606" s="561" t="str">
        <f>IF(AND(B606&lt;=NKC!$N$8,B606&gt;=NKC!$M$8),"x","")</f>
        <v>x</v>
      </c>
      <c r="AA606" s="572">
        <v>1</v>
      </c>
    </row>
    <row r="607" spans="1:28" s="539" customFormat="1" ht="15.75" customHeight="1">
      <c r="A607" s="567" t="str">
        <f>IF(B607&lt;&gt;"",IF(AND(B607&gt;=_TM1,B607&lt;=_TM2,OR(TH!L603="1111",TH!M603="1111")),TH!D603,""),"")</f>
        <v/>
      </c>
      <c r="B607" s="568">
        <f t="shared" si="51"/>
        <v>2</v>
      </c>
      <c r="C607" s="349">
        <f t="shared" si="52"/>
        <v>42788</v>
      </c>
      <c r="D607" s="574"/>
      <c r="E607" s="349">
        <v>42788</v>
      </c>
      <c r="F607" s="279" t="s">
        <v>574</v>
      </c>
      <c r="G607" s="348" t="s">
        <v>912</v>
      </c>
      <c r="H607" s="507" t="s">
        <v>913</v>
      </c>
      <c r="I607" s="340"/>
      <c r="J607" s="340"/>
      <c r="K607" s="569">
        <v>910000</v>
      </c>
      <c r="L607" s="576" t="s">
        <v>81</v>
      </c>
      <c r="M607" s="576" t="s">
        <v>45</v>
      </c>
      <c r="N607" s="561" t="str">
        <f>IF(AND('331-CT'!$E$7=TH!H603,OR(L607="331",M607="331")),"331",IF(AND(OR(L607="131",M607="131"),H607='131-CT'!$E$7),"131",""))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IF(AND(OR(LEFT(TH!L603,2)="15",LEFT(TH!M603,2)="15"),'152-CT'!$J$8=TH!F603),"x","")</f>
        <v/>
      </c>
      <c r="W607" s="561" t="str">
        <f>IF(AND(OR(LEFT(TH!L603,2)="15",LEFT(TH!M603,2)="15"),TK!$E$7=TH!F603),"x","")</f>
        <v/>
      </c>
      <c r="X607" s="561" t="str">
        <f>IF(AND('341-CT'!$E$9=H607,OR(LEFT(L607,3)=$X$7,LEFT(M607,3)=$X$7)),"x","")</f>
        <v/>
      </c>
      <c r="Y607" s="561" t="str">
        <f>IF(OR(TH!L603=TH!$Y$7,M607=TH!$Y$7),"x","")</f>
        <v/>
      </c>
      <c r="Z607" s="561" t="str">
        <f>IF(AND(B607&lt;=NKC!$N$8,B607&gt;=NKC!$M$8),"x","")</f>
        <v>x</v>
      </c>
      <c r="AA607" s="572">
        <v>1</v>
      </c>
      <c r="AB607" s="573"/>
    </row>
    <row r="608" spans="1:28" s="539" customFormat="1" ht="15.75" customHeight="1">
      <c r="A608" s="567" t="str">
        <f>IF(B608&lt;&gt;"",IF(AND(B608&gt;=_TM1,B608&lt;=_TM2,OR(TH!L604="1111",TH!M604="1111")),TH!D604,""),"")</f>
        <v/>
      </c>
      <c r="B608" s="568">
        <f t="shared" si="51"/>
        <v>2</v>
      </c>
      <c r="C608" s="349">
        <f t="shared" si="52"/>
        <v>42788</v>
      </c>
      <c r="D608" s="574"/>
      <c r="E608" s="349">
        <v>42788</v>
      </c>
      <c r="F608" s="279" t="s">
        <v>575</v>
      </c>
      <c r="G608" s="348" t="s">
        <v>912</v>
      </c>
      <c r="H608" s="507" t="s">
        <v>913</v>
      </c>
      <c r="I608" s="340"/>
      <c r="J608" s="340"/>
      <c r="K608" s="569">
        <v>91000</v>
      </c>
      <c r="L608" s="576" t="s">
        <v>9</v>
      </c>
      <c r="M608" s="576" t="s">
        <v>45</v>
      </c>
      <c r="N608" s="561" t="str">
        <f>IF(AND('331-CT'!$E$7=TH!H604,OR(L608="331",M608="331")),"331",IF(AND(OR(L608="131",M608="131"),H608='131-CT'!$E$7),"131",""))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IF(AND(OR(LEFT(TH!L604,2)="15",LEFT(TH!M604,2)="15"),'152-CT'!$J$8=TH!F604),"x","")</f>
        <v/>
      </c>
      <c r="W608" s="561" t="str">
        <f>IF(AND(OR(LEFT(TH!L604,2)="15",LEFT(TH!M604,2)="15"),TK!$E$7=TH!F604),"x","")</f>
        <v/>
      </c>
      <c r="X608" s="561" t="str">
        <f>IF(AND('341-CT'!$E$9=H608,OR(LEFT(L608,3)=$X$7,LEFT(M608,3)=$X$7)),"x","")</f>
        <v/>
      </c>
      <c r="Y608" s="561" t="str">
        <f>IF(OR(TH!L604=TH!$Y$7,M608=TH!$Y$7),"x","")</f>
        <v/>
      </c>
      <c r="Z608" s="561" t="str">
        <f>IF(AND(B608&lt;=NKC!$N$8,B608&gt;=NKC!$M$8),"x","")</f>
        <v>x</v>
      </c>
      <c r="AA608" s="572">
        <v>1</v>
      </c>
      <c r="AB608" s="573"/>
    </row>
    <row r="609" spans="1:28" s="539" customFormat="1" ht="15.75" customHeight="1">
      <c r="A609" s="567" t="str">
        <f>IF(B609&lt;&gt;"",IF(AND(B609&gt;=_TM1,B609&lt;=_TM2,OR(TH!L619="1111",TH!M619="1111")),TH!D619,""),"")</f>
        <v/>
      </c>
      <c r="B609" s="568">
        <f t="shared" si="51"/>
        <v>2</v>
      </c>
      <c r="C609" s="349">
        <f t="shared" si="52"/>
        <v>42794</v>
      </c>
      <c r="D609" s="574"/>
      <c r="E609" s="349">
        <v>42794</v>
      </c>
      <c r="F609" s="279" t="s">
        <v>941</v>
      </c>
      <c r="G609" s="348" t="s">
        <v>943</v>
      </c>
      <c r="H609" s="507" t="s">
        <v>942</v>
      </c>
      <c r="I609" s="340"/>
      <c r="J609" s="340"/>
      <c r="K609" s="569">
        <f>56364+23684+32058</f>
        <v>112106</v>
      </c>
      <c r="L609" s="576" t="s">
        <v>81</v>
      </c>
      <c r="M609" s="576" t="s">
        <v>45</v>
      </c>
      <c r="N609" s="561" t="str">
        <f>IF(AND('331-CT'!$E$7=TH!H619,OR(L609="331",M609="331")),"331",IF(AND(OR(L609="131",M609="131"),H609='131-CT'!$E$7),"131",""))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IF(AND(OR(LEFT(TH!L619,2)="15",LEFT(TH!M619,2)="15"),'152-CT'!$J$8=TH!F619),"x","")</f>
        <v/>
      </c>
      <c r="W609" s="561" t="str">
        <f>IF(AND(OR(LEFT(TH!L619,2)="15",LEFT(TH!M619,2)="15"),TK!$E$7=TH!F619),"x","")</f>
        <v/>
      </c>
      <c r="X609" s="561" t="str">
        <f>IF(AND('341-CT'!$E$9=H609,OR(LEFT(L609,3)=$X$7,LEFT(M609,3)=$X$7)),"x","")</f>
        <v/>
      </c>
      <c r="Y609" s="561" t="str">
        <f>IF(OR(TH!L619=TH!$Y$7,M609=TH!$Y$7),"x","")</f>
        <v/>
      </c>
      <c r="Z609" s="561" t="str">
        <f>IF(AND(B609&lt;=NKC!$N$8,B609&gt;=NKC!$M$8),"x","")</f>
        <v>x</v>
      </c>
      <c r="AA609" s="572">
        <v>1</v>
      </c>
      <c r="AB609" s="573"/>
    </row>
    <row r="610" spans="1:28" s="539" customFormat="1" ht="15.75" customHeight="1">
      <c r="A610" s="567" t="str">
        <f>IF(B610&lt;&gt;"",IF(AND(B610&gt;=_TM1,B610&lt;=_TM2,OR(TH!L620="1111",TH!M620="1111")),TH!D620,""),"")</f>
        <v/>
      </c>
      <c r="B610" s="568">
        <f t="shared" si="51"/>
        <v>2</v>
      </c>
      <c r="C610" s="349">
        <f t="shared" si="52"/>
        <v>42794</v>
      </c>
      <c r="D610" s="574"/>
      <c r="E610" s="349">
        <v>42794</v>
      </c>
      <c r="F610" s="279" t="s">
        <v>931</v>
      </c>
      <c r="G610" s="348" t="s">
        <v>944</v>
      </c>
      <c r="H610" s="507" t="s">
        <v>942</v>
      </c>
      <c r="I610" s="340"/>
      <c r="J610" s="340"/>
      <c r="K610" s="569">
        <f>3206+5636+2368</f>
        <v>11210</v>
      </c>
      <c r="L610" s="576" t="s">
        <v>9</v>
      </c>
      <c r="M610" s="576" t="s">
        <v>45</v>
      </c>
      <c r="N610" s="561" t="str">
        <f>IF(AND('331-CT'!$E$7=TH!H620,OR(L610="331",M610="331")),"331",IF(AND(OR(L610="131",M610="131"),H610='131-CT'!$E$7),"131",""))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IF(AND(OR(LEFT(TH!L620,2)="15",LEFT(TH!M620,2)="15"),'152-CT'!$J$8=TH!F620),"x","")</f>
        <v/>
      </c>
      <c r="W610" s="561" t="str">
        <f>IF(AND(OR(LEFT(TH!L620,2)="15",LEFT(TH!M620,2)="15"),TK!$E$7=TH!F620),"x","")</f>
        <v/>
      </c>
      <c r="X610" s="561" t="str">
        <f>IF(AND('341-CT'!$E$9=H610,OR(LEFT(L610,3)=$X$7,LEFT(M610,3)=$X$7)),"x","")</f>
        <v/>
      </c>
      <c r="Y610" s="561" t="str">
        <f>IF(OR(TH!L620=TH!$Y$7,M610=TH!$Y$7),"x","")</f>
        <v/>
      </c>
      <c r="Z610" s="561" t="str">
        <f>IF(AND(B610&lt;=NKC!$N$8,B610&gt;=NKC!$M$8),"x","")</f>
        <v>x</v>
      </c>
      <c r="AA610" s="572">
        <v>1</v>
      </c>
      <c r="AB610" s="573"/>
    </row>
    <row r="611" spans="1:28" s="539" customFormat="1" ht="15.75" customHeight="1">
      <c r="A611" s="567" t="str">
        <f>IF(B611&lt;&gt;"",IF(AND(B611&gt;=_TM1,B611&lt;=_TM2,OR(TH!L605="1111",TH!M605="1111")),TH!D605,""),"")</f>
        <v/>
      </c>
      <c r="B611" s="568">
        <f t="shared" si="51"/>
        <v>3</v>
      </c>
      <c r="C611" s="349">
        <f t="shared" si="52"/>
        <v>42795</v>
      </c>
      <c r="D611" s="574"/>
      <c r="E611" s="349">
        <v>42795</v>
      </c>
      <c r="F611" s="279" t="s">
        <v>574</v>
      </c>
      <c r="G611" s="348" t="s">
        <v>914</v>
      </c>
      <c r="H611" s="507" t="s">
        <v>576</v>
      </c>
      <c r="I611" s="340"/>
      <c r="J611" s="340"/>
      <c r="K611" s="569">
        <v>1092000</v>
      </c>
      <c r="L611" s="576" t="s">
        <v>81</v>
      </c>
      <c r="M611" s="576" t="s">
        <v>45</v>
      </c>
      <c r="N611" s="561" t="str">
        <f>IF(AND('331-CT'!$E$7=TH!H605,OR(L611="331",M611="331")),"331",IF(AND(OR(L611="131",M611="131"),H611='131-CT'!$E$7),"131",""))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>x</v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IF(AND(OR(LEFT(TH!L605,2)="15",LEFT(TH!M605,2)="15"),'152-CT'!$J$8=TH!F605),"x","")</f>
        <v/>
      </c>
      <c r="W611" s="561" t="str">
        <f>IF(AND(OR(LEFT(TH!L605,2)="15",LEFT(TH!M605,2)="15"),TK!$E$7=TH!F605),"x","")</f>
        <v/>
      </c>
      <c r="X611" s="561" t="str">
        <f>IF(AND('341-CT'!$E$9=H611,OR(LEFT(L611,3)=$X$7,LEFT(M611,3)=$X$7)),"x","")</f>
        <v/>
      </c>
      <c r="Y611" s="561" t="str">
        <f>IF(OR(TH!L605=TH!$Y$7,M611=TH!$Y$7),"x","")</f>
        <v/>
      </c>
      <c r="Z611" s="561" t="str">
        <f>IF(AND(B611&lt;=NKC!$N$8,B611&gt;=NKC!$M$8),"x","")</f>
        <v>x</v>
      </c>
      <c r="AA611" s="572">
        <v>1</v>
      </c>
      <c r="AB611" s="573"/>
    </row>
    <row r="612" spans="1:28" s="539" customFormat="1" ht="15.75" customHeight="1">
      <c r="A612" s="567" t="str">
        <f>IF(B612&lt;&gt;"",IF(AND(B612&gt;=_TM1,B612&lt;=_TM2,OR(TH!L606="1111",TH!M606="1111")),TH!D606,""),"")</f>
        <v/>
      </c>
      <c r="B612" s="568">
        <f t="shared" si="51"/>
        <v>3</v>
      </c>
      <c r="C612" s="349">
        <f t="shared" si="52"/>
        <v>42795</v>
      </c>
      <c r="D612" s="574"/>
      <c r="E612" s="349">
        <v>42795</v>
      </c>
      <c r="F612" s="279" t="s">
        <v>575</v>
      </c>
      <c r="G612" s="348" t="s">
        <v>914</v>
      </c>
      <c r="H612" s="507" t="s">
        <v>576</v>
      </c>
      <c r="I612" s="340"/>
      <c r="J612" s="340"/>
      <c r="K612" s="569">
        <v>109200</v>
      </c>
      <c r="L612" s="576" t="s">
        <v>9</v>
      </c>
      <c r="M612" s="576" t="s">
        <v>45</v>
      </c>
      <c r="N612" s="561" t="str">
        <f>IF(AND('331-CT'!$E$7=TH!H606,OR(L612="331",M612="331")),"331",IF(AND(OR(L612="131",M612="131"),H612='131-CT'!$E$7),"131",""))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>x</v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IF(AND(OR(LEFT(TH!L606,2)="15",LEFT(TH!M606,2)="15"),'152-CT'!$J$8=TH!F606),"x","")</f>
        <v/>
      </c>
      <c r="W612" s="561" t="str">
        <f>IF(AND(OR(LEFT(TH!L606,2)="15",LEFT(TH!M606,2)="15"),TK!$E$7=TH!F606),"x","")</f>
        <v/>
      </c>
      <c r="X612" s="561" t="str">
        <f>IF(AND('341-CT'!$E$9=H612,OR(LEFT(L612,3)=$X$7,LEFT(M612,3)=$X$7)),"x","")</f>
        <v/>
      </c>
      <c r="Y612" s="561" t="str">
        <f>IF(OR(TH!L606=TH!$Y$7,M612=TH!$Y$7),"x","")</f>
        <v/>
      </c>
      <c r="Z612" s="561" t="str">
        <f>IF(AND(B612&lt;=NKC!$N$8,B612&gt;=NKC!$M$8),"x","")</f>
        <v>x</v>
      </c>
      <c r="AA612" s="572">
        <v>1</v>
      </c>
      <c r="AB612" s="573"/>
    </row>
    <row r="613" spans="1:28" s="539" customFormat="1" ht="15.75" customHeight="1">
      <c r="A613" s="567" t="str">
        <f>IF(B613&lt;&gt;"",IF(AND(B613&gt;=_TM1,B613&lt;=_TM2,OR(TH!L617="1111",TH!M617="1111")),TH!D617,""),"")</f>
        <v/>
      </c>
      <c r="B613" s="568">
        <f t="shared" si="51"/>
        <v>3</v>
      </c>
      <c r="C613" s="349">
        <f t="shared" si="52"/>
        <v>42798</v>
      </c>
      <c r="D613" s="574"/>
      <c r="E613" s="349">
        <v>42798</v>
      </c>
      <c r="F613" s="279" t="s">
        <v>936</v>
      </c>
      <c r="G613" s="348" t="s">
        <v>939</v>
      </c>
      <c r="H613" s="507" t="s">
        <v>930</v>
      </c>
      <c r="I613" s="340"/>
      <c r="J613" s="340"/>
      <c r="K613" s="569">
        <f>513018+221142+419567</f>
        <v>1153727</v>
      </c>
      <c r="L613" s="576" t="s">
        <v>81</v>
      </c>
      <c r="M613" s="576" t="s">
        <v>45</v>
      </c>
      <c r="N613" s="561" t="str">
        <f>IF(AND('331-CT'!$E$7=TH!H617,OR(L613="331",M613="331")),"331",IF(AND(OR(L613="131",M613="131"),H613='131-CT'!$E$7),"131",""))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>x</v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IF(AND(OR(LEFT(TH!L617,2)="15",LEFT(TH!M617,2)="15"),'152-CT'!$J$8=TH!F617),"x","")</f>
        <v/>
      </c>
      <c r="W613" s="561" t="str">
        <f>IF(AND(OR(LEFT(TH!L617,2)="15",LEFT(TH!M617,2)="15"),TK!$E$7=TH!F617),"x","")</f>
        <v/>
      </c>
      <c r="X613" s="561" t="str">
        <f>IF(AND('341-CT'!$E$9=H613,OR(LEFT(L613,3)=$X$7,LEFT(M613,3)=$X$7)),"x","")</f>
        <v/>
      </c>
      <c r="Y613" s="561" t="str">
        <f>IF(OR(TH!L617=TH!$Y$7,M613=TH!$Y$7),"x","")</f>
        <v/>
      </c>
      <c r="Z613" s="561" t="str">
        <f>IF(AND(B613&lt;=NKC!$N$8,B613&gt;=NKC!$M$8),"x","")</f>
        <v>x</v>
      </c>
      <c r="AA613" s="572">
        <v>1</v>
      </c>
      <c r="AB613" s="573"/>
    </row>
    <row r="614" spans="1:28" s="539" customFormat="1" ht="15.75" customHeight="1">
      <c r="A614" s="567" t="str">
        <f>IF(B614&lt;&gt;"",IF(AND(B614&gt;=_TM1,B614&lt;=_TM2,OR(TH!L618="1111",TH!M618="1111")),TH!D618,""),"")</f>
        <v/>
      </c>
      <c r="B614" s="568">
        <f t="shared" si="51"/>
        <v>3</v>
      </c>
      <c r="C614" s="349">
        <f t="shared" si="52"/>
        <v>42798</v>
      </c>
      <c r="D614" s="574"/>
      <c r="E614" s="349">
        <v>42798</v>
      </c>
      <c r="F614" s="279" t="s">
        <v>931</v>
      </c>
      <c r="G614" s="348" t="s">
        <v>940</v>
      </c>
      <c r="H614" s="507" t="s">
        <v>930</v>
      </c>
      <c r="I614" s="340"/>
      <c r="J614" s="340"/>
      <c r="K614" s="569">
        <f>51302+22114+41957</f>
        <v>115373</v>
      </c>
      <c r="L614" s="576" t="s">
        <v>9</v>
      </c>
      <c r="M614" s="576" t="s">
        <v>45</v>
      </c>
      <c r="N614" s="561" t="str">
        <f>IF(AND('331-CT'!$E$7=TH!H618,OR(L614="331",M614="331")),"331",IF(AND(OR(L614="131",M614="131"),H614='131-CT'!$E$7),"131",""))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>x</v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IF(AND(OR(LEFT(TH!L618,2)="15",LEFT(TH!M618,2)="15"),'152-CT'!$J$8=TH!F618),"x","")</f>
        <v/>
      </c>
      <c r="W614" s="561" t="str">
        <f>IF(AND(OR(LEFT(TH!L618,2)="15",LEFT(TH!M618,2)="15"),TK!$E$7=TH!F618),"x","")</f>
        <v/>
      </c>
      <c r="X614" s="561" t="str">
        <f>IF(AND('341-CT'!$E$9=H614,OR(LEFT(L614,3)=$X$7,LEFT(M614,3)=$X$7)),"x","")</f>
        <v/>
      </c>
      <c r="Y614" s="561" t="str">
        <f>IF(OR(TH!L618=TH!$Y$7,M614=TH!$Y$7),"x","")</f>
        <v/>
      </c>
      <c r="Z614" s="561" t="str">
        <f>IF(AND(B614&lt;=NKC!$N$8,B614&gt;=NKC!$M$8),"x","")</f>
        <v>x</v>
      </c>
      <c r="AA614" s="572">
        <v>1</v>
      </c>
      <c r="AB614" s="573"/>
    </row>
    <row r="615" spans="1:28" s="539" customFormat="1" ht="15.75" customHeight="1">
      <c r="A615" s="567" t="str">
        <f>IF(B615&lt;&gt;"",IF(AND(B615&gt;=_TM1,B615&lt;=_TM2,OR(TH!L607="1111",TH!M607="1111")),TH!D607,""),"")</f>
        <v/>
      </c>
      <c r="B615" s="568">
        <f t="shared" si="51"/>
        <v>3</v>
      </c>
      <c r="C615" s="349">
        <f t="shared" si="52"/>
        <v>42800</v>
      </c>
      <c r="D615" s="574"/>
      <c r="E615" s="349">
        <v>42800</v>
      </c>
      <c r="F615" s="279" t="s">
        <v>916</v>
      </c>
      <c r="G615" s="348" t="s">
        <v>918</v>
      </c>
      <c r="H615" s="279" t="s">
        <v>915</v>
      </c>
      <c r="I615" s="340"/>
      <c r="J615" s="340"/>
      <c r="K615" s="569">
        <v>1709091</v>
      </c>
      <c r="L615" s="576" t="s">
        <v>81</v>
      </c>
      <c r="M615" s="576" t="s">
        <v>45</v>
      </c>
      <c r="N615" s="561" t="str">
        <f>IF(AND('331-CT'!$E$7=TH!H607,OR(L615="331",M615="331")),"331",IF(AND(OR(L615="131",M615="131"),H615='131-CT'!$E$7),"131",""))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>x</v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IF(AND(OR(LEFT(TH!L607,2)="15",LEFT(TH!M607,2)="15"),'152-CT'!$J$8=TH!F607),"x","")</f>
        <v/>
      </c>
      <c r="W615" s="561" t="str">
        <f>IF(AND(OR(LEFT(TH!L607,2)="15",LEFT(TH!M607,2)="15"),TK!$E$7=TH!F607),"x","")</f>
        <v/>
      </c>
      <c r="X615" s="561" t="str">
        <f>IF(AND('341-CT'!$E$9=H615,OR(LEFT(L615,3)=$X$7,LEFT(M615,3)=$X$7)),"x","")</f>
        <v/>
      </c>
      <c r="Y615" s="561" t="str">
        <f>IF(OR(TH!L607=TH!$Y$7,M615=TH!$Y$7),"x","")</f>
        <v/>
      </c>
      <c r="Z615" s="561" t="str">
        <f>IF(AND(B615&lt;=NKC!$N$8,B615&gt;=NKC!$M$8),"x","")</f>
        <v>x</v>
      </c>
      <c r="AA615" s="572">
        <v>1</v>
      </c>
      <c r="AB615" s="573"/>
    </row>
    <row r="616" spans="1:28" s="539" customFormat="1" ht="15.75" customHeight="1">
      <c r="A616" s="567" t="str">
        <f>IF(B616&lt;&gt;"",IF(AND(B616&gt;=_TM1,B616&lt;=_TM2,OR(TH!L608="1111",TH!M608="1111")),TH!D608,""),"")</f>
        <v/>
      </c>
      <c r="B616" s="568">
        <f t="shared" si="51"/>
        <v>3</v>
      </c>
      <c r="C616" s="349">
        <f t="shared" si="52"/>
        <v>42800</v>
      </c>
      <c r="D616" s="574"/>
      <c r="E616" s="349">
        <v>42800</v>
      </c>
      <c r="F616" s="279" t="s">
        <v>917</v>
      </c>
      <c r="G616" s="348" t="s">
        <v>918</v>
      </c>
      <c r="H616" s="279" t="s">
        <v>915</v>
      </c>
      <c r="I616" s="340"/>
      <c r="J616" s="340"/>
      <c r="K616" s="569">
        <v>170909</v>
      </c>
      <c r="L616" s="576" t="s">
        <v>9</v>
      </c>
      <c r="M616" s="576" t="s">
        <v>45</v>
      </c>
      <c r="N616" s="561" t="str">
        <f>IF(AND('331-CT'!$E$7=TH!H608,OR(L616="331",M616="331")),"331",IF(AND(OR(L616="131",M616="131"),H616='131-CT'!$E$7),"131",""))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>x</v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IF(AND(OR(LEFT(TH!L608,2)="15",LEFT(TH!M608,2)="15"),'152-CT'!$J$8=TH!F608),"x","")</f>
        <v/>
      </c>
      <c r="W616" s="561" t="str">
        <f>IF(AND(OR(LEFT(TH!L608,2)="15",LEFT(TH!M608,2)="15"),TK!$E$7=TH!F608),"x","")</f>
        <v/>
      </c>
      <c r="X616" s="561" t="str">
        <f>IF(AND('341-CT'!$E$9=H616,OR(LEFT(L616,3)=$X$7,LEFT(M616,3)=$X$7)),"x","")</f>
        <v/>
      </c>
      <c r="Y616" s="561" t="str">
        <f>IF(OR(TH!L608=TH!$Y$7,M616=TH!$Y$7),"x","")</f>
        <v/>
      </c>
      <c r="Z616" s="561" t="str">
        <f>IF(AND(B616&lt;=NKC!$N$8,B616&gt;=NKC!$M$8),"x","")</f>
        <v>x</v>
      </c>
      <c r="AA616" s="572">
        <v>1</v>
      </c>
      <c r="AB616" s="573"/>
    </row>
    <row r="617" spans="1:28" s="539" customFormat="1" ht="15.75" customHeight="1">
      <c r="A617" s="567" t="str">
        <f>IF(B617&lt;&gt;"",IF(AND(B617&gt;=_TM1,B617&lt;=_TM2,OR(TH!L609="1111",TH!M609="1111")),TH!D609,""),"")</f>
        <v/>
      </c>
      <c r="B617" s="568">
        <f t="shared" si="51"/>
        <v>3</v>
      </c>
      <c r="C617" s="349">
        <f t="shared" si="52"/>
        <v>42824</v>
      </c>
      <c r="D617" s="574"/>
      <c r="E617" s="349">
        <v>42824</v>
      </c>
      <c r="F617" s="279" t="s">
        <v>574</v>
      </c>
      <c r="G617" s="348" t="s">
        <v>919</v>
      </c>
      <c r="H617" s="507" t="s">
        <v>576</v>
      </c>
      <c r="I617" s="340"/>
      <c r="J617" s="340"/>
      <c r="K617" s="569">
        <v>2464255</v>
      </c>
      <c r="L617" s="576" t="s">
        <v>81</v>
      </c>
      <c r="M617" s="576" t="s">
        <v>45</v>
      </c>
      <c r="N617" s="561" t="str">
        <f>IF(AND('331-CT'!$E$7=TH!H609,OR(L617="331",M617="331")),"331",IF(AND(OR(L617="131",M617="131"),H617='131-CT'!$E$7),"131",""))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>x</v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IF(AND(OR(LEFT(TH!L609,2)="15",LEFT(TH!M609,2)="15"),'152-CT'!$J$8=TH!F609),"x","")</f>
        <v/>
      </c>
      <c r="W617" s="561" t="str">
        <f>IF(AND(OR(LEFT(TH!L609,2)="15",LEFT(TH!M609,2)="15"),TK!$E$7=TH!F609),"x","")</f>
        <v/>
      </c>
      <c r="X617" s="561" t="str">
        <f>IF(AND('341-CT'!$E$9=H617,OR(LEFT(L617,3)=$X$7,LEFT(M617,3)=$X$7)),"x","")</f>
        <v/>
      </c>
      <c r="Y617" s="561" t="str">
        <f>IF(OR(TH!L609=TH!$Y$7,M617=TH!$Y$7),"x","")</f>
        <v/>
      </c>
      <c r="Z617" s="561" t="str">
        <f>IF(AND(B617&lt;=NKC!$N$8,B617&gt;=NKC!$M$8),"x","")</f>
        <v>x</v>
      </c>
      <c r="AA617" s="572">
        <v>1</v>
      </c>
      <c r="AB617" s="573"/>
    </row>
    <row r="618" spans="1:28" s="539" customFormat="1" ht="15.75" customHeight="1">
      <c r="A618" s="567" t="str">
        <f>IF(B618&lt;&gt;"",IF(AND(B618&gt;=_TM1,B618&lt;=_TM2,OR(TH!L610="1111",TH!M610="1111")),TH!D610,""),"")</f>
        <v/>
      </c>
      <c r="B618" s="568">
        <f t="shared" si="51"/>
        <v>3</v>
      </c>
      <c r="C618" s="349">
        <f t="shared" si="52"/>
        <v>42824</v>
      </c>
      <c r="D618" s="574"/>
      <c r="E618" s="349">
        <v>42824</v>
      </c>
      <c r="F618" s="279" t="s">
        <v>575</v>
      </c>
      <c r="G618" s="348" t="s">
        <v>919</v>
      </c>
      <c r="H618" s="507" t="s">
        <v>576</v>
      </c>
      <c r="I618" s="340"/>
      <c r="J618" s="340"/>
      <c r="K618" s="569">
        <v>246425</v>
      </c>
      <c r="L618" s="576" t="s">
        <v>9</v>
      </c>
      <c r="M618" s="576" t="s">
        <v>45</v>
      </c>
      <c r="N618" s="561" t="str">
        <f>IF(AND('331-CT'!$E$7=TH!H610,OR(L618="331",M618="331")),"331",IF(AND(OR(L618="131",M618="131"),H618='131-CT'!$E$7),"131",""))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>x</v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IF(AND(OR(LEFT(TH!L610,2)="15",LEFT(TH!M610,2)="15"),'152-CT'!$J$8=TH!F610),"x","")</f>
        <v/>
      </c>
      <c r="W618" s="561" t="str">
        <f>IF(AND(OR(LEFT(TH!L610,2)="15",LEFT(TH!M610,2)="15"),TK!$E$7=TH!F610),"x","")</f>
        <v/>
      </c>
      <c r="X618" s="561" t="str">
        <f>IF(AND('341-CT'!$E$9=H618,OR(LEFT(L618,3)=$X$7,LEFT(M618,3)=$X$7)),"x","")</f>
        <v/>
      </c>
      <c r="Y618" s="561" t="str">
        <f>IF(OR(TH!L610=TH!$Y$7,M618=TH!$Y$7),"x","")</f>
        <v/>
      </c>
      <c r="Z618" s="561" t="str">
        <f>IF(AND(B618&lt;=NKC!$N$8,B618&gt;=NKC!$M$8),"x","")</f>
        <v>x</v>
      </c>
      <c r="AA618" s="572">
        <v>1</v>
      </c>
      <c r="AB618" s="573"/>
    </row>
    <row r="619" spans="1:28" s="539" customFormat="1" ht="15.75" customHeight="1">
      <c r="A619" s="567" t="str">
        <f>IF(B619&lt;&gt;"",IF(AND(B619&gt;=_TM1,B619&lt;=_TM2,OR(TH!L611="1111",TH!M611="1111")),TH!D611,""),"")</f>
        <v/>
      </c>
      <c r="B619" s="568">
        <f t="shared" si="51"/>
        <v>3</v>
      </c>
      <c r="C619" s="349">
        <f t="shared" si="52"/>
        <v>42825</v>
      </c>
      <c r="D619" s="574"/>
      <c r="E619" s="349">
        <v>42825</v>
      </c>
      <c r="F619" s="279" t="s">
        <v>574</v>
      </c>
      <c r="G619" s="348" t="s">
        <v>661</v>
      </c>
      <c r="H619" s="507" t="s">
        <v>662</v>
      </c>
      <c r="I619" s="340"/>
      <c r="J619" s="340"/>
      <c r="K619" s="569">
        <v>4551327</v>
      </c>
      <c r="L619" s="576" t="s">
        <v>81</v>
      </c>
      <c r="M619" s="576" t="s">
        <v>45</v>
      </c>
      <c r="N619" s="561" t="str">
        <f>IF(AND('331-CT'!$E$7=TH!H611,OR(L619="331",M619="331")),"331",IF(AND(OR(L619="131",M619="131"),H619='131-CT'!$E$7),"131",""))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>x</v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IF(AND(OR(LEFT(TH!L611,2)="15",LEFT(TH!M611,2)="15"),'152-CT'!$J$8=TH!F611),"x","")</f>
        <v/>
      </c>
      <c r="W619" s="561" t="str">
        <f>IF(AND(OR(LEFT(TH!L611,2)="15",LEFT(TH!M611,2)="15"),TK!$E$7=TH!F611),"x","")</f>
        <v/>
      </c>
      <c r="X619" s="561" t="str">
        <f>IF(AND('341-CT'!$E$9=H619,OR(LEFT(L619,3)=$X$7,LEFT(M619,3)=$X$7)),"x","")</f>
        <v/>
      </c>
      <c r="Y619" s="561" t="str">
        <f>IF(OR(TH!L611=TH!$Y$7,M619=TH!$Y$7),"x","")</f>
        <v/>
      </c>
      <c r="Z619" s="561" t="str">
        <f>IF(AND(B619&lt;=NKC!$N$8,B619&gt;=NKC!$M$8),"x","")</f>
        <v>x</v>
      </c>
      <c r="AA619" s="572">
        <v>1</v>
      </c>
      <c r="AB619" s="573"/>
    </row>
    <row r="620" spans="1:28" s="539" customFormat="1" ht="15.75" customHeight="1">
      <c r="A620" s="567" t="str">
        <f>IF(B620&lt;&gt;"",IF(AND(B620&gt;=_TM1,B620&lt;=_TM2,OR(TH!L612="1111",TH!M612="1111")),TH!D612,""),"")</f>
        <v/>
      </c>
      <c r="B620" s="568">
        <f t="shared" si="51"/>
        <v>3</v>
      </c>
      <c r="C620" s="349">
        <f t="shared" si="52"/>
        <v>42825</v>
      </c>
      <c r="D620" s="574"/>
      <c r="E620" s="349">
        <v>42825</v>
      </c>
      <c r="F620" s="279" t="s">
        <v>575</v>
      </c>
      <c r="G620" s="348" t="s">
        <v>661</v>
      </c>
      <c r="H620" s="507" t="s">
        <v>662</v>
      </c>
      <c r="I620" s="340"/>
      <c r="J620" s="340"/>
      <c r="K620" s="569">
        <v>455133</v>
      </c>
      <c r="L620" s="576" t="s">
        <v>9</v>
      </c>
      <c r="M620" s="576" t="s">
        <v>45</v>
      </c>
      <c r="N620" s="561" t="str">
        <f>IF(AND('331-CT'!$E$7=TH!H612,OR(L620="331",M620="331")),"331",IF(AND(OR(L620="131",M620="131"),H620='131-CT'!$E$7),"131",""))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>x</v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IF(AND(OR(LEFT(TH!L612,2)="15",LEFT(TH!M612,2)="15"),'152-CT'!$J$8=TH!F612),"x","")</f>
        <v/>
      </c>
      <c r="W620" s="561" t="str">
        <f>IF(AND(OR(LEFT(TH!L612,2)="15",LEFT(TH!M612,2)="15"),TK!$E$7=TH!F612),"x","")</f>
        <v/>
      </c>
      <c r="X620" s="561" t="str">
        <f>IF(AND('341-CT'!$E$9=H620,OR(LEFT(L620,3)=$X$7,LEFT(M620,3)=$X$7)),"x","")</f>
        <v/>
      </c>
      <c r="Y620" s="561" t="str">
        <f>IF(OR(TH!L612=TH!$Y$7,M620=TH!$Y$7),"x","")</f>
        <v/>
      </c>
      <c r="Z620" s="561" t="str">
        <f>IF(AND(B620&lt;=NKC!$N$8,B620&gt;=NKC!$M$8),"x","")</f>
        <v>x</v>
      </c>
      <c r="AA620" s="572">
        <v>1</v>
      </c>
      <c r="AB620" s="573"/>
    </row>
    <row r="621" spans="1:28" s="539" customFormat="1" ht="15.75" customHeight="1">
      <c r="A621" s="567" t="str">
        <f>IF(B621&lt;&gt;"",IF(AND(B621&gt;=_TM1,B621&lt;=_TM2,OR(TH!L629="1111",TH!M629="1111")),TH!D629,""),"")</f>
        <v/>
      </c>
      <c r="B621" s="568">
        <f t="shared" ref="B621:B626" si="53">IF(C621&lt;&gt;"",MONTH(C621),"")</f>
        <v>1</v>
      </c>
      <c r="C621" s="349">
        <f t="shared" ref="C621:C626" si="54">E621</f>
        <v>42766</v>
      </c>
      <c r="D621" s="574"/>
      <c r="E621" s="349">
        <v>42766</v>
      </c>
      <c r="F621" s="279" t="s">
        <v>946</v>
      </c>
      <c r="G621" s="348"/>
      <c r="H621" s="507"/>
      <c r="I621" s="340"/>
      <c r="J621" s="340"/>
      <c r="K621" s="569">
        <f>ROUND((35000*2+30000*3+15000*12+10000*8+5000*6)/1.1,0)</f>
        <v>409091</v>
      </c>
      <c r="L621" s="576" t="s">
        <v>81</v>
      </c>
      <c r="M621" s="576" t="s">
        <v>45</v>
      </c>
      <c r="N621" s="561" t="str">
        <f>IF(AND('331-CT'!$E$7=TH!H629,OR(L621="331",M621="331")),"331",IF(AND(OR(L621="131",M621="131"),H621='131-CT'!$E$7),"131",""))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>x</v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IF(AND(OR(LEFT(TH!L629,2)="15",LEFT(TH!M629,2)="15"),'152-CT'!$J$8=TH!F629),"x","")</f>
        <v/>
      </c>
      <c r="W621" s="561" t="str">
        <f>IF(AND(OR(LEFT(TH!L629,2)="15",LEFT(TH!M629,2)="15"),TK!$E$7=TH!F629),"x","")</f>
        <v/>
      </c>
      <c r="X621" s="561" t="str">
        <f>IF(AND('341-CT'!$E$9=H621,OR(LEFT(L621,3)=$X$7,LEFT(M621,3)=$X$7)),"x","")</f>
        <v/>
      </c>
      <c r="Y621" s="561" t="str">
        <f>IF(OR(TH!L629=TH!$Y$7,M621=TH!$Y$7),"x","")</f>
        <v/>
      </c>
      <c r="Z621" s="561" t="str">
        <f>IF(AND(B621&lt;=NKC!$N$8,B621&gt;=NKC!$M$8),"x","")</f>
        <v>x</v>
      </c>
      <c r="AA621" s="572">
        <v>1</v>
      </c>
      <c r="AB621" s="573"/>
    </row>
    <row r="622" spans="1:28" s="539" customFormat="1" ht="15.75" customHeight="1">
      <c r="A622" s="567" t="str">
        <f>IF(B622&lt;&gt;"",IF(AND(B622&gt;=_TM1,B622&lt;=_TM2,OR(TH!L630="1111",TH!M630="1111")),TH!D630,""),"")</f>
        <v/>
      </c>
      <c r="B622" s="568">
        <f t="shared" si="53"/>
        <v>1</v>
      </c>
      <c r="C622" s="349">
        <f t="shared" si="54"/>
        <v>42766</v>
      </c>
      <c r="D622" s="574"/>
      <c r="E622" s="349">
        <v>42766</v>
      </c>
      <c r="F622" s="279" t="s">
        <v>947</v>
      </c>
      <c r="G622" s="348"/>
      <c r="H622" s="507"/>
      <c r="I622" s="340"/>
      <c r="J622" s="340"/>
      <c r="K622" s="569">
        <v>40909</v>
      </c>
      <c r="L622" s="576" t="s">
        <v>9</v>
      </c>
      <c r="M622" s="576" t="s">
        <v>45</v>
      </c>
      <c r="N622" s="561" t="str">
        <f>IF(AND('331-CT'!$E$7=TH!H630,OR(L622="331",M622="331")),"331",IF(AND(OR(L622="131",M622="131"),H622='131-CT'!$E$7),"131",""))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>x</v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IF(AND(OR(LEFT(TH!L630,2)="15",LEFT(TH!M630,2)="15"),'152-CT'!$J$8=TH!F630),"x","")</f>
        <v/>
      </c>
      <c r="W622" s="561" t="str">
        <f>IF(AND(OR(LEFT(TH!L630,2)="15",LEFT(TH!M630,2)="15"),TK!$E$7=TH!F630),"x","")</f>
        <v/>
      </c>
      <c r="X622" s="561" t="str">
        <f>IF(AND('341-CT'!$E$9=H622,OR(LEFT(L622,3)=$X$7,LEFT(M622,3)=$X$7)),"x","")</f>
        <v/>
      </c>
      <c r="Y622" s="561" t="str">
        <f>IF(OR(TH!L630=TH!$Y$7,M622=TH!$Y$7),"x","")</f>
        <v/>
      </c>
      <c r="Z622" s="561" t="str">
        <f>IF(AND(B622&lt;=NKC!$N$8,B622&gt;=NKC!$M$8),"x","")</f>
        <v>x</v>
      </c>
      <c r="AA622" s="572">
        <v>1</v>
      </c>
      <c r="AB622" s="573"/>
    </row>
    <row r="623" spans="1:28" s="539" customFormat="1" ht="15.75" customHeight="1">
      <c r="A623" s="567" t="str">
        <f>IF(B623&lt;&gt;"",IF(AND(B623&gt;=_TM1,B623&lt;=_TM2,OR(TH!L631="1111",TH!M631="1111")),TH!D631,""),"")</f>
        <v/>
      </c>
      <c r="B623" s="568">
        <f t="shared" si="53"/>
        <v>2</v>
      </c>
      <c r="C623" s="349">
        <f t="shared" si="54"/>
        <v>42794</v>
      </c>
      <c r="D623" s="574"/>
      <c r="E623" s="349">
        <v>42794</v>
      </c>
      <c r="F623" s="279" t="s">
        <v>946</v>
      </c>
      <c r="G623" s="348"/>
      <c r="H623" s="507"/>
      <c r="I623" s="340"/>
      <c r="J623" s="340"/>
      <c r="K623" s="569">
        <f>ROUND((35000*2+15000*10+5000*6+10000*10)/1.1,0)</f>
        <v>318182</v>
      </c>
      <c r="L623" s="576" t="s">
        <v>81</v>
      </c>
      <c r="M623" s="576" t="s">
        <v>45</v>
      </c>
      <c r="N623" s="561" t="str">
        <f>IF(AND('331-CT'!$E$7=TH!H631,OR(L623="331",M623="331")),"331",IF(AND(OR(L623="131",M623="131"),H623='131-CT'!$E$7),"131",""))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>x</v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IF(AND(OR(LEFT(TH!L631,2)="15",LEFT(TH!M631,2)="15"),'152-CT'!$J$8=TH!F631),"x","")</f>
        <v/>
      </c>
      <c r="W623" s="561" t="str">
        <f>IF(AND(OR(LEFT(TH!L631,2)="15",LEFT(TH!M631,2)="15"),TK!$E$7=TH!F631),"x","")</f>
        <v/>
      </c>
      <c r="X623" s="561" t="str">
        <f>IF(AND('341-CT'!$E$9=H623,OR(LEFT(L623,3)=$X$7,LEFT(M623,3)=$X$7)),"x","")</f>
        <v/>
      </c>
      <c r="Y623" s="561" t="str">
        <f>IF(OR(TH!L631=TH!$Y$7,M623=TH!$Y$7),"x","")</f>
        <v/>
      </c>
      <c r="Z623" s="561" t="str">
        <f>IF(AND(B623&lt;=NKC!$N$8,B623&gt;=NKC!$M$8),"x","")</f>
        <v>x</v>
      </c>
      <c r="AA623" s="572">
        <v>1</v>
      </c>
      <c r="AB623" s="573"/>
    </row>
    <row r="624" spans="1:28" s="539" customFormat="1" ht="15.75" customHeight="1">
      <c r="A624" s="567" t="str">
        <f>IF(B624&lt;&gt;"",IF(AND(B624&gt;=_TM1,B624&lt;=_TM2,OR(TH!L632="1111",TH!M632="1111")),TH!D632,""),"")</f>
        <v/>
      </c>
      <c r="B624" s="568">
        <f t="shared" si="53"/>
        <v>2</v>
      </c>
      <c r="C624" s="349">
        <f t="shared" si="54"/>
        <v>42794</v>
      </c>
      <c r="D624" s="574"/>
      <c r="E624" s="349">
        <v>42794</v>
      </c>
      <c r="F624" s="279" t="s">
        <v>947</v>
      </c>
      <c r="G624" s="348"/>
      <c r="H624" s="507"/>
      <c r="I624" s="340"/>
      <c r="J624" s="340"/>
      <c r="K624" s="569">
        <v>31818</v>
      </c>
      <c r="L624" s="576" t="s">
        <v>9</v>
      </c>
      <c r="M624" s="576" t="s">
        <v>45</v>
      </c>
      <c r="N624" s="561" t="str">
        <f>IF(AND('331-CT'!$E$7=TH!H632,OR(L624="331",M624="331")),"331",IF(AND(OR(L624="131",M624="131"),H624='131-CT'!$E$7),"131",""))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>x</v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IF(AND(OR(LEFT(TH!L632,2)="15",LEFT(TH!M632,2)="15"),'152-CT'!$J$8=TH!F632),"x","")</f>
        <v/>
      </c>
      <c r="W624" s="561" t="str">
        <f>IF(AND(OR(LEFT(TH!L632,2)="15",LEFT(TH!M632,2)="15"),TK!$E$7=TH!F632),"x","")</f>
        <v/>
      </c>
      <c r="X624" s="561" t="str">
        <f>IF(AND('341-CT'!$E$9=H624,OR(LEFT(L624,3)=$X$7,LEFT(M624,3)=$X$7)),"x","")</f>
        <v/>
      </c>
      <c r="Y624" s="561" t="str">
        <f>IF(OR(TH!L632=TH!$Y$7,M624=TH!$Y$7),"x","")</f>
        <v/>
      </c>
      <c r="Z624" s="561" t="str">
        <f>IF(AND(B624&lt;=NKC!$N$8,B624&gt;=NKC!$M$8),"x","")</f>
        <v>x</v>
      </c>
      <c r="AA624" s="572">
        <v>1</v>
      </c>
      <c r="AB624" s="573"/>
    </row>
    <row r="625" spans="1:28" s="539" customFormat="1" ht="15.75" customHeight="1">
      <c r="A625" s="567" t="str">
        <f>IF(B625&lt;&gt;"",IF(AND(B625&gt;=_TM1,B625&lt;=_TM2,OR(TH!L633="1111",TH!M633="1111")),TH!D633,""),"")</f>
        <v/>
      </c>
      <c r="B625" s="568">
        <f t="shared" si="53"/>
        <v>3</v>
      </c>
      <c r="C625" s="349">
        <f t="shared" si="54"/>
        <v>42825</v>
      </c>
      <c r="D625" s="574"/>
      <c r="E625" s="349">
        <v>42825</v>
      </c>
      <c r="F625" s="279" t="s">
        <v>946</v>
      </c>
      <c r="G625" s="348"/>
      <c r="H625" s="507"/>
      <c r="I625" s="340"/>
      <c r="J625" s="340"/>
      <c r="K625" s="569">
        <f>ROUND((35000*4+15000*3+10000*9+5000*3)/1.1,0)</f>
        <v>263636</v>
      </c>
      <c r="L625" s="576" t="s">
        <v>81</v>
      </c>
      <c r="M625" s="576" t="s">
        <v>45</v>
      </c>
      <c r="N625" s="561" t="str">
        <f>IF(AND('331-CT'!$E$7=TH!H633,OR(L625="331",M625="331")),"331",IF(AND(OR(L625="131",M625="131"),H625='131-CT'!$E$7),"131",""))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>x</v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IF(AND(OR(LEFT(TH!L633,2)="15",LEFT(TH!M633,2)="15"),'152-CT'!$J$8=TH!F633),"x","")</f>
        <v/>
      </c>
      <c r="W625" s="561" t="str">
        <f>IF(AND(OR(LEFT(TH!L633,2)="15",LEFT(TH!M633,2)="15"),TK!$E$7=TH!F633),"x","")</f>
        <v/>
      </c>
      <c r="X625" s="561" t="str">
        <f>IF(AND('341-CT'!$E$9=H625,OR(LEFT(L625,3)=$X$7,LEFT(M625,3)=$X$7)),"x","")</f>
        <v/>
      </c>
      <c r="Y625" s="561" t="str">
        <f>IF(OR(TH!L633=TH!$Y$7,M625=TH!$Y$7),"x","")</f>
        <v/>
      </c>
      <c r="Z625" s="561" t="str">
        <f>IF(AND(B625&lt;=NKC!$N$8,B625&gt;=NKC!$M$8),"x","")</f>
        <v>x</v>
      </c>
      <c r="AA625" s="572">
        <v>1</v>
      </c>
      <c r="AB625" s="573"/>
    </row>
    <row r="626" spans="1:28" s="539" customFormat="1" ht="15.75" customHeight="1">
      <c r="A626" s="567" t="str">
        <f>IF(B626&lt;&gt;"",IF(AND(B626&gt;=_TM1,B626&lt;=_TM2,OR(TH!L634="1111",TH!M634="1111")),TH!D634,""),"")</f>
        <v/>
      </c>
      <c r="B626" s="568">
        <f t="shared" si="53"/>
        <v>3</v>
      </c>
      <c r="C626" s="349">
        <f t="shared" si="54"/>
        <v>42825</v>
      </c>
      <c r="D626" s="574"/>
      <c r="E626" s="349">
        <v>42825</v>
      </c>
      <c r="F626" s="279" t="s">
        <v>947</v>
      </c>
      <c r="G626" s="348"/>
      <c r="H626" s="507"/>
      <c r="I626" s="340"/>
      <c r="J626" s="340"/>
      <c r="K626" s="569">
        <v>26364</v>
      </c>
      <c r="L626" s="576" t="s">
        <v>9</v>
      </c>
      <c r="M626" s="576" t="s">
        <v>45</v>
      </c>
      <c r="N626" s="561" t="str">
        <f>IF(AND('331-CT'!$E$7=TH!H634,OR(L626="331",M626="331")),"331",IF(AND(OR(L626="131",M626="131"),H626='131-CT'!$E$7),"131",""))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>x</v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IF(AND(OR(LEFT(TH!L634,2)="15",LEFT(TH!M634,2)="15"),'152-CT'!$J$8=TH!F634),"x","")</f>
        <v/>
      </c>
      <c r="W626" s="561" t="str">
        <f>IF(AND(OR(LEFT(TH!L634,2)="15",LEFT(TH!M634,2)="15"),TK!$E$7=TH!F634),"x","")</f>
        <v/>
      </c>
      <c r="X626" s="561" t="str">
        <f>IF(AND('341-CT'!$E$9=H626,OR(LEFT(L626,3)=$X$7,LEFT(M626,3)=$X$7)),"x","")</f>
        <v/>
      </c>
      <c r="Y626" s="561" t="str">
        <f>IF(OR(TH!L634=TH!$Y$7,M626=TH!$Y$7),"x","")</f>
        <v/>
      </c>
      <c r="Z626" s="561" t="str">
        <f>IF(AND(B626&lt;=NKC!$N$8,B626&gt;=NKC!$M$8),"x","")</f>
        <v>x</v>
      </c>
      <c r="AA626" s="572">
        <v>1</v>
      </c>
      <c r="AB626" s="573"/>
    </row>
    <row r="627" spans="1:28" s="539" customFormat="1" ht="15.75" customHeight="1">
      <c r="A627" s="567" t="str">
        <f>IF(B627&lt;&gt;"",IF(AND(B627&gt;=_TM1,B627&lt;=_TM2,OR(TH!L627="1111",TH!M627="1111")),TH!D627,""),"")</f>
        <v/>
      </c>
      <c r="B627" s="568">
        <f t="shared" ref="B627:B668" si="55">IF(C627&lt;&gt;"",MONTH(C627),"")</f>
        <v>1</v>
      </c>
      <c r="C627" s="349">
        <f t="shared" ref="C627:C632" si="56">E627</f>
        <v>42749</v>
      </c>
      <c r="D627" s="574"/>
      <c r="E627" s="349">
        <v>42749</v>
      </c>
      <c r="F627" s="279" t="s">
        <v>907</v>
      </c>
      <c r="G627" s="348" t="s">
        <v>578</v>
      </c>
      <c r="H627" s="507" t="s">
        <v>291</v>
      </c>
      <c r="I627" s="340">
        <v>250</v>
      </c>
      <c r="J627" s="340">
        <v>27342</v>
      </c>
      <c r="K627" s="569">
        <f t="shared" ref="K627:K642" si="57">ROUND(I627*J627,0)</f>
        <v>6835500</v>
      </c>
      <c r="L627" s="571" t="s">
        <v>318</v>
      </c>
      <c r="M627" s="571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IF(AND('341-CT'!$E$9=H627,OR(LEFT(L627,3)=$X$7,LEFT(M627,3)=$X$7)),"x","")</f>
        <v/>
      </c>
      <c r="Y627" s="561" t="str">
        <f>IF(OR(TH!L627=TH!$Y$7,M627=TH!$Y$7),"x","")</f>
        <v/>
      </c>
      <c r="Z627" s="561" t="str">
        <f>IF(AND(B627&lt;=NKC!$N$8,B627&gt;=NKC!$M$8),"x","")</f>
        <v>x</v>
      </c>
      <c r="AA627" s="572">
        <v>1</v>
      </c>
    </row>
    <row r="628" spans="1:28" s="539" customFormat="1" ht="15.75" customHeight="1">
      <c r="A628" s="567" t="str">
        <f>IF(B628&lt;&gt;"",IF(AND(B628&gt;=_TM1,B628&lt;=_TM2,OR(TH!L628="1111",TH!M628="1111")),TH!D628,""),"")</f>
        <v/>
      </c>
      <c r="B628" s="568">
        <f t="shared" si="55"/>
        <v>1</v>
      </c>
      <c r="C628" s="349">
        <f t="shared" si="56"/>
        <v>42749</v>
      </c>
      <c r="D628" s="574"/>
      <c r="E628" s="349">
        <v>42749</v>
      </c>
      <c r="F628" s="279" t="s">
        <v>908</v>
      </c>
      <c r="G628" s="348" t="s">
        <v>578</v>
      </c>
      <c r="H628" s="507" t="s">
        <v>291</v>
      </c>
      <c r="I628" s="340">
        <v>200</v>
      </c>
      <c r="J628" s="340">
        <v>27621</v>
      </c>
      <c r="K628" s="569">
        <f t="shared" si="57"/>
        <v>5524200</v>
      </c>
      <c r="L628" s="571" t="s">
        <v>318</v>
      </c>
      <c r="M628" s="571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2">
        <v>1</v>
      </c>
    </row>
    <row r="629" spans="1:28" s="539" customFormat="1" ht="15.75" customHeight="1">
      <c r="A629" s="567" t="str">
        <f>IF(B629&lt;&gt;"",IF(AND(B629&gt;=_TM1,B629&lt;=_TM2,OR(TH!L629="1111",TH!M629="1111")),TH!D629,""),"")</f>
        <v/>
      </c>
      <c r="B629" s="568">
        <f t="shared" si="55"/>
        <v>1</v>
      </c>
      <c r="C629" s="349">
        <f t="shared" si="56"/>
        <v>42749</v>
      </c>
      <c r="D629" s="574"/>
      <c r="E629" s="349">
        <v>42749</v>
      </c>
      <c r="F629" s="279" t="s">
        <v>579</v>
      </c>
      <c r="G629" s="348" t="s">
        <v>578</v>
      </c>
      <c r="H629" s="507" t="s">
        <v>291</v>
      </c>
      <c r="I629" s="340"/>
      <c r="J629" s="340"/>
      <c r="K629" s="569">
        <v>1235970</v>
      </c>
      <c r="L629" s="571" t="s">
        <v>9</v>
      </c>
      <c r="M629" s="571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2">
        <v>1</v>
      </c>
      <c r="AB629" s="573"/>
    </row>
    <row r="630" spans="1:28" s="539" customFormat="1" ht="15.75" customHeight="1">
      <c r="A630" s="567" t="str">
        <f>IF(B630&lt;&gt;"",IF(AND(B630&gt;=_TM1,B630&lt;=_TM2,OR(TH!L630="1111",TH!M630="1111")),TH!D630,""),"")</f>
        <v/>
      </c>
      <c r="B630" s="568">
        <f>IF(C630&lt;&gt;"",MONTH(C630),"")</f>
        <v>2</v>
      </c>
      <c r="C630" s="349">
        <f t="shared" si="56"/>
        <v>42781</v>
      </c>
      <c r="D630" s="574"/>
      <c r="E630" s="349">
        <v>42781</v>
      </c>
      <c r="F630" s="279" t="s">
        <v>627</v>
      </c>
      <c r="G630" s="348" t="s">
        <v>624</v>
      </c>
      <c r="H630" s="507" t="s">
        <v>291</v>
      </c>
      <c r="I630" s="340">
        <v>100</v>
      </c>
      <c r="J630" s="340">
        <v>18361</v>
      </c>
      <c r="K630" s="569">
        <f>ROUND(I630*J630,0)</f>
        <v>1836100</v>
      </c>
      <c r="L630" s="571" t="s">
        <v>318</v>
      </c>
      <c r="M630" s="571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2">
        <v>1</v>
      </c>
    </row>
    <row r="631" spans="1:28" s="539" customFormat="1" ht="15.75" customHeight="1">
      <c r="A631" s="567" t="str">
        <f>IF(B631&lt;&gt;"",IF(AND(B631&gt;=_TM1,B631&lt;=_TM2,OR(TH!L631="1111",TH!M631="1111")),TH!D631,""),"")</f>
        <v/>
      </c>
      <c r="B631" s="568">
        <f t="shared" si="55"/>
        <v>2</v>
      </c>
      <c r="C631" s="349">
        <f t="shared" si="56"/>
        <v>42781</v>
      </c>
      <c r="D631" s="574"/>
      <c r="E631" s="349">
        <v>42781</v>
      </c>
      <c r="F631" s="279" t="s">
        <v>625</v>
      </c>
      <c r="G631" s="348" t="s">
        <v>624</v>
      </c>
      <c r="H631" s="507" t="s">
        <v>291</v>
      </c>
      <c r="I631" s="340">
        <v>76</v>
      </c>
      <c r="J631" s="340">
        <v>20030</v>
      </c>
      <c r="K631" s="569">
        <f t="shared" si="57"/>
        <v>1522280</v>
      </c>
      <c r="L631" s="571" t="s">
        <v>318</v>
      </c>
      <c r="M631" s="571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2">
        <v>1</v>
      </c>
    </row>
    <row r="632" spans="1:28" s="539" customFormat="1" ht="15.75" customHeight="1">
      <c r="A632" s="567" t="str">
        <f>IF(B632&lt;&gt;"",IF(AND(B632&gt;=_TM1,B632&lt;=_TM2,OR(TH!L632="1111",TH!M632="1111")),TH!D632,""),"")</f>
        <v/>
      </c>
      <c r="B632" s="568">
        <f t="shared" si="55"/>
        <v>2</v>
      </c>
      <c r="C632" s="349">
        <f t="shared" si="56"/>
        <v>42781</v>
      </c>
      <c r="D632" s="574"/>
      <c r="E632" s="349">
        <v>42781</v>
      </c>
      <c r="F632" s="279" t="s">
        <v>626</v>
      </c>
      <c r="G632" s="348" t="s">
        <v>624</v>
      </c>
      <c r="H632" s="507" t="s">
        <v>291</v>
      </c>
      <c r="I632" s="340">
        <v>76</v>
      </c>
      <c r="J632" s="340">
        <v>30139</v>
      </c>
      <c r="K632" s="569">
        <f t="shared" si="57"/>
        <v>2290564</v>
      </c>
      <c r="L632" s="571" t="s">
        <v>318</v>
      </c>
      <c r="M632" s="571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2">
        <v>1</v>
      </c>
    </row>
    <row r="633" spans="1:28" s="539" customFormat="1" ht="15.75" customHeight="1">
      <c r="A633" s="567" t="str">
        <f>IF(B633&lt;&gt;"",IF(AND(B633&gt;=_TM1,B633&lt;=_TM2,OR(TH!L633="1111",TH!M633="1111")),TH!D633,""),"")</f>
        <v/>
      </c>
      <c r="B633" s="568">
        <f t="shared" si="55"/>
        <v>2</v>
      </c>
      <c r="C633" s="349">
        <f t="shared" ref="C633:C879" si="58">E633</f>
        <v>42781</v>
      </c>
      <c r="D633" s="574"/>
      <c r="E633" s="349">
        <v>42781</v>
      </c>
      <c r="F633" s="279" t="s">
        <v>626</v>
      </c>
      <c r="G633" s="348" t="s">
        <v>624</v>
      </c>
      <c r="H633" s="507" t="s">
        <v>291</v>
      </c>
      <c r="I633" s="340">
        <v>76</v>
      </c>
      <c r="J633" s="340">
        <v>20621</v>
      </c>
      <c r="K633" s="569">
        <f t="shared" si="57"/>
        <v>1567196</v>
      </c>
      <c r="L633" s="571" t="s">
        <v>318</v>
      </c>
      <c r="M633" s="571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2">
        <v>1</v>
      </c>
    </row>
    <row r="634" spans="1:28" s="539" customFormat="1" ht="15.75" customHeight="1">
      <c r="A634" s="567" t="str">
        <f>IF(B634&lt;&gt;"",IF(AND(B634&gt;=_TM1,B634&lt;=_TM2,OR(TH!L634="1111",TH!M634="1111")),TH!D634,""),"")</f>
        <v/>
      </c>
      <c r="B634" s="568">
        <f t="shared" si="55"/>
        <v>2</v>
      </c>
      <c r="C634" s="349">
        <f t="shared" si="58"/>
        <v>42781</v>
      </c>
      <c r="D634" s="574"/>
      <c r="E634" s="349">
        <v>42781</v>
      </c>
      <c r="F634" s="279" t="s">
        <v>579</v>
      </c>
      <c r="G634" s="348" t="s">
        <v>624</v>
      </c>
      <c r="H634" s="507" t="s">
        <v>291</v>
      </c>
      <c r="I634" s="340"/>
      <c r="J634" s="340"/>
      <c r="K634" s="569">
        <v>721614</v>
      </c>
      <c r="L634" s="571" t="s">
        <v>9</v>
      </c>
      <c r="M634" s="571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2">
        <v>1</v>
      </c>
    </row>
    <row r="635" spans="1:28" s="539" customFormat="1" ht="15.75" customHeight="1">
      <c r="A635" s="567" t="str">
        <f>IF(B635&lt;&gt;"",IF(AND(B635&gt;=_TM1,B635&lt;=_TM2,OR(TH!L635="1111",TH!M635="1111")),TH!D635,""),"")</f>
        <v/>
      </c>
      <c r="B635" s="568">
        <f t="shared" si="55"/>
        <v>2</v>
      </c>
      <c r="C635" s="349">
        <f t="shared" si="58"/>
        <v>42782</v>
      </c>
      <c r="D635" s="574"/>
      <c r="E635" s="349">
        <v>42782</v>
      </c>
      <c r="F635" s="279" t="s">
        <v>625</v>
      </c>
      <c r="G635" s="575" t="s">
        <v>628</v>
      </c>
      <c r="H635" s="507" t="s">
        <v>291</v>
      </c>
      <c r="I635" s="340">
        <v>48</v>
      </c>
      <c r="J635" s="340">
        <v>29275</v>
      </c>
      <c r="K635" s="569">
        <f t="shared" si="57"/>
        <v>1405200</v>
      </c>
      <c r="L635" s="571" t="s">
        <v>318</v>
      </c>
      <c r="M635" s="571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2">
        <v>1</v>
      </c>
    </row>
    <row r="636" spans="1:28" s="539" customFormat="1" ht="15.75" customHeight="1">
      <c r="A636" s="567" t="str">
        <f>IF(B636&lt;&gt;"",IF(AND(B636&gt;=_TM1,B636&lt;=_TM2,OR(TH!L636="1111",TH!M636="1111")),TH!D636,""),"")</f>
        <v/>
      </c>
      <c r="B636" s="568">
        <f t="shared" si="55"/>
        <v>2</v>
      </c>
      <c r="C636" s="349">
        <f t="shared" si="58"/>
        <v>42782</v>
      </c>
      <c r="D636" s="574"/>
      <c r="E636" s="349">
        <v>42782</v>
      </c>
      <c r="F636" s="279" t="s">
        <v>579</v>
      </c>
      <c r="G636" s="575" t="s">
        <v>628</v>
      </c>
      <c r="H636" s="507" t="s">
        <v>291</v>
      </c>
      <c r="I636" s="340"/>
      <c r="J636" s="340"/>
      <c r="K636" s="569">
        <v>140520</v>
      </c>
      <c r="L636" s="571" t="s">
        <v>9</v>
      </c>
      <c r="M636" s="571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2">
        <v>1</v>
      </c>
    </row>
    <row r="637" spans="1:28" s="539" customFormat="1" ht="15.75" customHeight="1">
      <c r="A637" s="567" t="str">
        <f>IF(B637&lt;&gt;"",IF(AND(B637&gt;=_TM1,B637&lt;=_TM2,OR(TH!L637="1111",TH!M637="1111")),TH!D637,""),"")</f>
        <v/>
      </c>
      <c r="B637" s="568">
        <f t="shared" si="55"/>
        <v>2</v>
      </c>
      <c r="C637" s="349">
        <f t="shared" si="58"/>
        <v>42794</v>
      </c>
      <c r="D637" s="574"/>
      <c r="E637" s="574">
        <v>42794</v>
      </c>
      <c r="F637" s="279" t="s">
        <v>630</v>
      </c>
      <c r="G637" s="575" t="s">
        <v>629</v>
      </c>
      <c r="H637" s="507" t="s">
        <v>291</v>
      </c>
      <c r="I637" s="340">
        <v>30</v>
      </c>
      <c r="J637" s="340">
        <v>59400</v>
      </c>
      <c r="K637" s="569">
        <f t="shared" si="57"/>
        <v>1782000</v>
      </c>
      <c r="L637" s="571" t="s">
        <v>318</v>
      </c>
      <c r="M637" s="571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2">
        <v>1</v>
      </c>
    </row>
    <row r="638" spans="1:28" s="539" customFormat="1" ht="15.75" customHeight="1">
      <c r="A638" s="567" t="str">
        <f>IF(B638&lt;&gt;"",IF(AND(B638&gt;=_TM1,B638&lt;=_TM2,OR(TH!L638="1111",TH!M638="1111")),TH!D638,""),"")</f>
        <v/>
      </c>
      <c r="B638" s="568">
        <f t="shared" si="55"/>
        <v>2</v>
      </c>
      <c r="C638" s="349">
        <f t="shared" si="58"/>
        <v>42794</v>
      </c>
      <c r="D638" s="574"/>
      <c r="E638" s="574">
        <v>42794</v>
      </c>
      <c r="F638" s="279" t="s">
        <v>579</v>
      </c>
      <c r="G638" s="575" t="s">
        <v>629</v>
      </c>
      <c r="H638" s="507" t="s">
        <v>291</v>
      </c>
      <c r="I638" s="340"/>
      <c r="J638" s="340"/>
      <c r="K638" s="569">
        <v>178200</v>
      </c>
      <c r="L638" s="571" t="s">
        <v>9</v>
      </c>
      <c r="M638" s="571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2">
        <v>1</v>
      </c>
    </row>
    <row r="639" spans="1:28" s="539" customFormat="1" ht="15.75" customHeight="1">
      <c r="A639" s="567" t="str">
        <f>IF(B639&lt;&gt;"",IF(AND(B639&gt;=_TM1,B639&lt;=_TM2,OR(TH!L639="1111",TH!M639="1111")),TH!D639,""),"")</f>
        <v/>
      </c>
      <c r="B639" s="568">
        <f t="shared" si="55"/>
        <v>3</v>
      </c>
      <c r="C639" s="349">
        <f t="shared" si="58"/>
        <v>42795</v>
      </c>
      <c r="D639" s="574"/>
      <c r="E639" s="574">
        <v>42795</v>
      </c>
      <c r="F639" s="279" t="s">
        <v>632</v>
      </c>
      <c r="G639" s="575" t="s">
        <v>631</v>
      </c>
      <c r="H639" s="507" t="s">
        <v>291</v>
      </c>
      <c r="I639" s="340">
        <v>24</v>
      </c>
      <c r="J639" s="340">
        <v>21083</v>
      </c>
      <c r="K639" s="569">
        <f t="shared" si="57"/>
        <v>505992</v>
      </c>
      <c r="L639" s="571" t="s">
        <v>318</v>
      </c>
      <c r="M639" s="571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2">
        <v>1</v>
      </c>
    </row>
    <row r="640" spans="1:28" s="539" customFormat="1" ht="15.75" customHeight="1">
      <c r="A640" s="567" t="str">
        <f>IF(B640&lt;&gt;"",IF(AND(B640&gt;=_TM1,B640&lt;=_TM2,OR(TH!L640="1111",TH!M640="1111")),TH!D640,""),"")</f>
        <v/>
      </c>
      <c r="B640" s="568">
        <f t="shared" si="55"/>
        <v>3</v>
      </c>
      <c r="C640" s="349">
        <f t="shared" si="58"/>
        <v>42795</v>
      </c>
      <c r="D640" s="574"/>
      <c r="E640" s="574">
        <v>42795</v>
      </c>
      <c r="F640" s="279" t="s">
        <v>633</v>
      </c>
      <c r="G640" s="575" t="s">
        <v>631</v>
      </c>
      <c r="H640" s="507" t="s">
        <v>291</v>
      </c>
      <c r="I640" s="340">
        <v>125</v>
      </c>
      <c r="J640" s="340">
        <v>12432</v>
      </c>
      <c r="K640" s="569">
        <f t="shared" si="57"/>
        <v>1554000</v>
      </c>
      <c r="L640" s="571" t="s">
        <v>318</v>
      </c>
      <c r="M640" s="571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2">
        <v>1</v>
      </c>
    </row>
    <row r="641" spans="1:28" s="539" customFormat="1" ht="15.75" customHeight="1">
      <c r="A641" s="567" t="str">
        <f>IF(B641&lt;&gt;"",IF(AND(B641&gt;=_TM1,B641&lt;=_TM2,OR(TH!L641="1111",TH!M641="1111")),TH!D641,""),"")</f>
        <v/>
      </c>
      <c r="B641" s="568">
        <f t="shared" si="55"/>
        <v>3</v>
      </c>
      <c r="C641" s="349">
        <f t="shared" si="58"/>
        <v>42795</v>
      </c>
      <c r="D641" s="574"/>
      <c r="E641" s="574">
        <v>42795</v>
      </c>
      <c r="F641" s="279" t="s">
        <v>634</v>
      </c>
      <c r="G641" s="575" t="s">
        <v>631</v>
      </c>
      <c r="H641" s="507" t="s">
        <v>291</v>
      </c>
      <c r="I641" s="340">
        <v>200</v>
      </c>
      <c r="J641" s="340">
        <v>14497</v>
      </c>
      <c r="K641" s="569">
        <f t="shared" si="57"/>
        <v>2899400</v>
      </c>
      <c r="L641" s="571" t="s">
        <v>318</v>
      </c>
      <c r="M641" s="571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2">
        <v>1</v>
      </c>
    </row>
    <row r="642" spans="1:28" s="539" customFormat="1" ht="15.75" customHeight="1">
      <c r="A642" s="567" t="str">
        <f>IF(B642&lt;&gt;"",IF(AND(B642&gt;=_TM1,B642&lt;=_TM2,OR(TH!L642="1111",TH!M642="1111")),TH!D642,""),"")</f>
        <v/>
      </c>
      <c r="B642" s="568">
        <f t="shared" si="55"/>
        <v>3</v>
      </c>
      <c r="C642" s="349">
        <f t="shared" si="58"/>
        <v>42795</v>
      </c>
      <c r="D642" s="574"/>
      <c r="E642" s="574">
        <v>42795</v>
      </c>
      <c r="F642" s="279" t="s">
        <v>635</v>
      </c>
      <c r="G642" s="575" t="s">
        <v>631</v>
      </c>
      <c r="H642" s="507" t="s">
        <v>291</v>
      </c>
      <c r="I642" s="340">
        <v>26</v>
      </c>
      <c r="J642" s="340">
        <v>37859</v>
      </c>
      <c r="K642" s="569">
        <f t="shared" si="57"/>
        <v>984334</v>
      </c>
      <c r="L642" s="571" t="s">
        <v>318</v>
      </c>
      <c r="M642" s="571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/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2">
        <v>1</v>
      </c>
    </row>
    <row r="643" spans="1:28" s="539" customFormat="1" ht="15.75" customHeight="1">
      <c r="A643" s="567" t="str">
        <f>IF(B643&lt;&gt;"",IF(AND(B643&gt;=_TM1,B643&lt;=_TM2,OR(TH!L643="1111",TH!M643="1111")),TH!D643,""),"")</f>
        <v/>
      </c>
      <c r="B643" s="568">
        <f t="shared" si="55"/>
        <v>3</v>
      </c>
      <c r="C643" s="349">
        <f t="shared" si="58"/>
        <v>42795</v>
      </c>
      <c r="D643" s="574"/>
      <c r="E643" s="574">
        <v>42795</v>
      </c>
      <c r="F643" s="279" t="s">
        <v>635</v>
      </c>
      <c r="G643" s="575" t="s">
        <v>631</v>
      </c>
      <c r="H643" s="507" t="s">
        <v>291</v>
      </c>
      <c r="I643" s="340">
        <v>26</v>
      </c>
      <c r="J643" s="340">
        <v>25904</v>
      </c>
      <c r="K643" s="569">
        <f t="shared" ref="K643:K663" si="59">ROUND(I643*J643,0)</f>
        <v>673504</v>
      </c>
      <c r="L643" s="571" t="s">
        <v>318</v>
      </c>
      <c r="M643" s="571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/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2">
        <v>1</v>
      </c>
    </row>
    <row r="644" spans="1:28" s="539" customFormat="1" ht="15.75" customHeight="1">
      <c r="A644" s="567" t="str">
        <f>IF(B644&lt;&gt;"",IF(AND(B644&gt;=_TM1,B644&lt;=_TM2,OR(TH!L644="1111",TH!M644="1111")),TH!D644,""),"")</f>
        <v/>
      </c>
      <c r="B644" s="568">
        <f t="shared" si="55"/>
        <v>3</v>
      </c>
      <c r="C644" s="349">
        <f t="shared" si="58"/>
        <v>42795</v>
      </c>
      <c r="D644" s="574"/>
      <c r="E644" s="574">
        <v>42795</v>
      </c>
      <c r="F644" s="279" t="s">
        <v>636</v>
      </c>
      <c r="G644" s="575" t="s">
        <v>631</v>
      </c>
      <c r="H644" s="507" t="s">
        <v>291</v>
      </c>
      <c r="I644" s="340">
        <v>21</v>
      </c>
      <c r="J644" s="340">
        <v>31293</v>
      </c>
      <c r="K644" s="569">
        <f t="shared" si="59"/>
        <v>657153</v>
      </c>
      <c r="L644" s="571" t="s">
        <v>318</v>
      </c>
      <c r="M644" s="571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2">
        <v>1</v>
      </c>
    </row>
    <row r="645" spans="1:28" s="539" customFormat="1" ht="15.75" customHeight="1">
      <c r="A645" s="567" t="str">
        <f>IF(B645&lt;&gt;"",IF(AND(B645&gt;=_TM1,B645&lt;=_TM2,OR(TH!L645="1111",TH!M645="1111")),TH!D645,""),"")</f>
        <v/>
      </c>
      <c r="B645" s="568">
        <f t="shared" si="55"/>
        <v>3</v>
      </c>
      <c r="C645" s="349">
        <f t="shared" si="58"/>
        <v>42795</v>
      </c>
      <c r="D645" s="574"/>
      <c r="E645" s="574">
        <v>42795</v>
      </c>
      <c r="F645" s="279" t="s">
        <v>636</v>
      </c>
      <c r="G645" s="575" t="s">
        <v>631</v>
      </c>
      <c r="H645" s="507" t="s">
        <v>291</v>
      </c>
      <c r="I645" s="340">
        <v>21</v>
      </c>
      <c r="J645" s="340">
        <v>21411</v>
      </c>
      <c r="K645" s="569">
        <f t="shared" si="59"/>
        <v>449631</v>
      </c>
      <c r="L645" s="571" t="s">
        <v>318</v>
      </c>
      <c r="M645" s="571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2">
        <v>1</v>
      </c>
    </row>
    <row r="646" spans="1:28" s="539" customFormat="1" ht="15.75" customHeight="1">
      <c r="A646" s="567" t="str">
        <f>IF(B646&lt;&gt;"",IF(AND(B646&gt;=_TM1,B646&lt;=_TM2,OR(TH!L646="1111",TH!M646="1111")),TH!D646,""),"")</f>
        <v/>
      </c>
      <c r="B646" s="568">
        <f t="shared" si="55"/>
        <v>3</v>
      </c>
      <c r="C646" s="349">
        <f t="shared" si="58"/>
        <v>42795</v>
      </c>
      <c r="D646" s="574"/>
      <c r="E646" s="574">
        <v>42795</v>
      </c>
      <c r="F646" s="279" t="s">
        <v>450</v>
      </c>
      <c r="G646" s="575" t="s">
        <v>631</v>
      </c>
      <c r="H646" s="507" t="s">
        <v>291</v>
      </c>
      <c r="I646" s="340">
        <v>30</v>
      </c>
      <c r="J646" s="340">
        <v>25291</v>
      </c>
      <c r="K646" s="569">
        <f t="shared" si="59"/>
        <v>758730</v>
      </c>
      <c r="L646" s="571" t="s">
        <v>318</v>
      </c>
      <c r="M646" s="571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2">
        <v>1</v>
      </c>
    </row>
    <row r="647" spans="1:28" s="539" customFormat="1" ht="15.75" customHeight="1">
      <c r="A647" s="567" t="str">
        <f>IF(B647&lt;&gt;"",IF(AND(B647&gt;=_TM1,B647&lt;=_TM2,OR(TH!L647="1111",TH!M647="1111")),TH!D647,""),"")</f>
        <v/>
      </c>
      <c r="B647" s="568">
        <f t="shared" si="55"/>
        <v>3</v>
      </c>
      <c r="C647" s="349">
        <f t="shared" si="58"/>
        <v>42795</v>
      </c>
      <c r="D647" s="574"/>
      <c r="E647" s="574">
        <v>42795</v>
      </c>
      <c r="F647" s="279" t="s">
        <v>450</v>
      </c>
      <c r="G647" s="575" t="s">
        <v>631</v>
      </c>
      <c r="H647" s="507" t="s">
        <v>291</v>
      </c>
      <c r="I647" s="340">
        <v>30</v>
      </c>
      <c r="J647" s="340">
        <v>17304</v>
      </c>
      <c r="K647" s="569">
        <f t="shared" si="59"/>
        <v>519120</v>
      </c>
      <c r="L647" s="571" t="s">
        <v>318</v>
      </c>
      <c r="M647" s="571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2">
        <v>1</v>
      </c>
    </row>
    <row r="648" spans="1:28" s="539" customFormat="1" ht="15.75" customHeight="1">
      <c r="A648" s="567" t="str">
        <f>IF(B648&lt;&gt;"",IF(AND(B648&gt;=_TM1,B648&lt;=_TM2,OR(TH!L648="1111",TH!M648="1111")),TH!D648,""),"")</f>
        <v/>
      </c>
      <c r="B648" s="568">
        <f t="shared" si="55"/>
        <v>3</v>
      </c>
      <c r="C648" s="349">
        <f t="shared" si="58"/>
        <v>42795</v>
      </c>
      <c r="D648" s="574"/>
      <c r="E648" s="574">
        <v>42795</v>
      </c>
      <c r="F648" s="279" t="s">
        <v>579</v>
      </c>
      <c r="G648" s="575" t="s">
        <v>631</v>
      </c>
      <c r="H648" s="507" t="s">
        <v>291</v>
      </c>
      <c r="I648" s="340"/>
      <c r="J648" s="340"/>
      <c r="K648" s="569">
        <v>900186</v>
      </c>
      <c r="L648" s="571" t="s">
        <v>9</v>
      </c>
      <c r="M648" s="571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2">
        <v>1</v>
      </c>
      <c r="AB648" s="573"/>
    </row>
    <row r="649" spans="1:28" s="539" customFormat="1" ht="15.75" customHeight="1">
      <c r="A649" s="567" t="str">
        <f>IF(B649&lt;&gt;"",IF(AND(B649&gt;=_TM1,B649&lt;=_TM2,OR(TH!L649="1111",TH!M649="1111")),TH!D649,""),"")</f>
        <v/>
      </c>
      <c r="B649" s="568">
        <f t="shared" si="55"/>
        <v>3</v>
      </c>
      <c r="C649" s="349">
        <f t="shared" si="58"/>
        <v>42800</v>
      </c>
      <c r="D649" s="574"/>
      <c r="E649" s="574">
        <v>42800</v>
      </c>
      <c r="F649" s="279" t="s">
        <v>638</v>
      </c>
      <c r="G649" s="348" t="s">
        <v>637</v>
      </c>
      <c r="H649" s="507" t="s">
        <v>291</v>
      </c>
      <c r="I649" s="340">
        <v>20</v>
      </c>
      <c r="J649" s="340">
        <v>33729</v>
      </c>
      <c r="K649" s="569">
        <f t="shared" si="59"/>
        <v>674580</v>
      </c>
      <c r="L649" s="571" t="s">
        <v>318</v>
      </c>
      <c r="M649" s="571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2">
        <v>1</v>
      </c>
    </row>
    <row r="650" spans="1:28" s="539" customFormat="1" ht="15.75" customHeight="1">
      <c r="A650" s="567" t="str">
        <f>IF(B650&lt;&gt;"",IF(AND(B650&gt;=_TM1,B650&lt;=_TM2,OR(TH!L650="1111",TH!M650="1111")),TH!D650,""),"")</f>
        <v/>
      </c>
      <c r="B650" s="568">
        <f t="shared" si="55"/>
        <v>3</v>
      </c>
      <c r="C650" s="349">
        <f t="shared" si="58"/>
        <v>42800</v>
      </c>
      <c r="D650" s="574"/>
      <c r="E650" s="574">
        <v>42800</v>
      </c>
      <c r="F650" s="279" t="s">
        <v>484</v>
      </c>
      <c r="G650" s="348" t="s">
        <v>637</v>
      </c>
      <c r="H650" s="507" t="s">
        <v>291</v>
      </c>
      <c r="I650" s="340">
        <v>27</v>
      </c>
      <c r="J650" s="340">
        <v>26393</v>
      </c>
      <c r="K650" s="569">
        <f t="shared" si="59"/>
        <v>712611</v>
      </c>
      <c r="L650" s="571" t="s">
        <v>318</v>
      </c>
      <c r="M650" s="571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2">
        <v>1</v>
      </c>
    </row>
    <row r="651" spans="1:28" s="539" customFormat="1" ht="15.75" customHeight="1">
      <c r="A651" s="567" t="str">
        <f>IF(B651&lt;&gt;"",IF(AND(B651&gt;=_TM1,B651&lt;=_TM2,OR(TH!L651="1111",TH!M651="1111")),TH!D651,""),"")</f>
        <v/>
      </c>
      <c r="B651" s="568">
        <f t="shared" si="55"/>
        <v>3</v>
      </c>
      <c r="C651" s="349">
        <f t="shared" si="58"/>
        <v>42800</v>
      </c>
      <c r="D651" s="574"/>
      <c r="E651" s="574">
        <v>42800</v>
      </c>
      <c r="F651" s="279" t="s">
        <v>579</v>
      </c>
      <c r="G651" s="348" t="s">
        <v>637</v>
      </c>
      <c r="H651" s="507" t="s">
        <v>291</v>
      </c>
      <c r="I651" s="340"/>
      <c r="J651" s="340"/>
      <c r="K651" s="569">
        <v>138719</v>
      </c>
      <c r="L651" s="571" t="s">
        <v>9</v>
      </c>
      <c r="M651" s="571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2">
        <v>1</v>
      </c>
      <c r="AB651" s="573"/>
    </row>
    <row r="652" spans="1:28" s="539" customFormat="1" ht="15.75" customHeight="1">
      <c r="A652" s="567" t="str">
        <f>IF(B652&lt;&gt;"",IF(AND(B652&gt;=_TM1,B652&lt;=_TM2,OR(TH!L652="1111",TH!M652="1111")),TH!D652,""),"")</f>
        <v/>
      </c>
      <c r="B652" s="568">
        <f t="shared" si="55"/>
        <v>3</v>
      </c>
      <c r="C652" s="349">
        <f t="shared" si="58"/>
        <v>42796</v>
      </c>
      <c r="D652" s="574"/>
      <c r="E652" s="574">
        <v>42796</v>
      </c>
      <c r="F652" s="279" t="s">
        <v>632</v>
      </c>
      <c r="G652" s="348" t="s">
        <v>536</v>
      </c>
      <c r="H652" s="507" t="s">
        <v>291</v>
      </c>
      <c r="I652" s="340">
        <v>24</v>
      </c>
      <c r="J652" s="340">
        <v>30814</v>
      </c>
      <c r="K652" s="569">
        <f t="shared" si="59"/>
        <v>739536</v>
      </c>
      <c r="L652" s="571" t="s">
        <v>318</v>
      </c>
      <c r="M652" s="571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2">
        <v>1</v>
      </c>
    </row>
    <row r="653" spans="1:28" s="539" customFormat="1" ht="15.75" customHeight="1">
      <c r="A653" s="567" t="str">
        <f>IF(B653&lt;&gt;"",IF(AND(B653&gt;=_TM1,B653&lt;=_TM2,OR(TH!L653="1111",TH!M653="1111")),TH!D653,""),"")</f>
        <v/>
      </c>
      <c r="B653" s="568">
        <f t="shared" si="55"/>
        <v>3</v>
      </c>
      <c r="C653" s="349">
        <f t="shared" si="58"/>
        <v>42796</v>
      </c>
      <c r="D653" s="574"/>
      <c r="E653" s="574">
        <v>42796</v>
      </c>
      <c r="F653" s="279" t="s">
        <v>638</v>
      </c>
      <c r="G653" s="348" t="s">
        <v>536</v>
      </c>
      <c r="H653" s="507" t="s">
        <v>291</v>
      </c>
      <c r="I653" s="340">
        <v>20</v>
      </c>
      <c r="J653" s="340">
        <v>22944</v>
      </c>
      <c r="K653" s="569">
        <f t="shared" si="59"/>
        <v>458880</v>
      </c>
      <c r="L653" s="571" t="s">
        <v>318</v>
      </c>
      <c r="M653" s="571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2">
        <v>1</v>
      </c>
    </row>
    <row r="654" spans="1:28" s="539" customFormat="1" ht="15.75" customHeight="1">
      <c r="A654" s="567" t="str">
        <f>IF(B654&lt;&gt;"",IF(AND(B654&gt;=_TM1,B654&lt;=_TM2,OR(TH!L654="1111",TH!M654="1111")),TH!D654,""),"")</f>
        <v/>
      </c>
      <c r="B654" s="568">
        <f t="shared" si="55"/>
        <v>3</v>
      </c>
      <c r="C654" s="349">
        <f t="shared" si="58"/>
        <v>42796</v>
      </c>
      <c r="D654" s="574"/>
      <c r="E654" s="574">
        <v>42796</v>
      </c>
      <c r="F654" s="279" t="s">
        <v>484</v>
      </c>
      <c r="G654" s="348" t="s">
        <v>536</v>
      </c>
      <c r="H654" s="507" t="s">
        <v>291</v>
      </c>
      <c r="I654" s="340">
        <v>27</v>
      </c>
      <c r="J654" s="340">
        <v>17954</v>
      </c>
      <c r="K654" s="569">
        <f t="shared" si="59"/>
        <v>484758</v>
      </c>
      <c r="L654" s="571" t="s">
        <v>318</v>
      </c>
      <c r="M654" s="571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2">
        <v>1</v>
      </c>
    </row>
    <row r="655" spans="1:28" s="539" customFormat="1" ht="15.75" customHeight="1">
      <c r="A655" s="567" t="str">
        <f>IF(B655&lt;&gt;"",IF(AND(B655&gt;=_TM1,B655&lt;=_TM2,OR(TH!L655="1111",TH!M655="1111")),TH!D655,""),"")</f>
        <v/>
      </c>
      <c r="B655" s="568">
        <f t="shared" si="55"/>
        <v>3</v>
      </c>
      <c r="C655" s="349">
        <f t="shared" si="58"/>
        <v>42796</v>
      </c>
      <c r="D655" s="574"/>
      <c r="E655" s="574">
        <v>42796</v>
      </c>
      <c r="F655" s="279" t="s">
        <v>579</v>
      </c>
      <c r="G655" s="348" t="s">
        <v>536</v>
      </c>
      <c r="H655" s="507" t="s">
        <v>291</v>
      </c>
      <c r="I655" s="340"/>
      <c r="J655" s="340"/>
      <c r="K655" s="569">
        <v>168317</v>
      </c>
      <c r="L655" s="571" t="s">
        <v>9</v>
      </c>
      <c r="M655" s="571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2">
        <v>1</v>
      </c>
      <c r="AB655" s="573"/>
    </row>
    <row r="656" spans="1:28" s="539" customFormat="1" ht="15.75" customHeight="1">
      <c r="A656" s="567" t="str">
        <f>IF(B656&lt;&gt;"",IF(AND(B656&gt;=_TM1,B656&lt;=_TM2,OR(TH!L656="1111",TH!M656="1111")),TH!D656,""),"")</f>
        <v/>
      </c>
      <c r="B656" s="568">
        <f t="shared" si="55"/>
        <v>3</v>
      </c>
      <c r="C656" s="349">
        <f t="shared" si="58"/>
        <v>42818</v>
      </c>
      <c r="D656" s="574"/>
      <c r="E656" s="574">
        <v>42818</v>
      </c>
      <c r="F656" s="279" t="s">
        <v>384</v>
      </c>
      <c r="G656" s="348" t="s">
        <v>639</v>
      </c>
      <c r="H656" s="507" t="s">
        <v>291</v>
      </c>
      <c r="I656" s="340">
        <v>167</v>
      </c>
      <c r="J656" s="340">
        <v>13271</v>
      </c>
      <c r="K656" s="569">
        <f t="shared" si="59"/>
        <v>2216257</v>
      </c>
      <c r="L656" s="571" t="s">
        <v>318</v>
      </c>
      <c r="M656" s="571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2">
        <v>1</v>
      </c>
    </row>
    <row r="657" spans="1:28" s="539" customFormat="1" ht="15.75" customHeight="1">
      <c r="A657" s="567" t="str">
        <f>IF(B657&lt;&gt;"",IF(AND(B657&gt;=_TM1,B657&lt;=_TM2,OR(TH!L657="1111",TH!M657="1111")),TH!D657,""),"")</f>
        <v/>
      </c>
      <c r="B657" s="568">
        <f t="shared" si="55"/>
        <v>3</v>
      </c>
      <c r="C657" s="349">
        <f t="shared" si="58"/>
        <v>42818</v>
      </c>
      <c r="D657" s="574"/>
      <c r="E657" s="574">
        <v>42818</v>
      </c>
      <c r="F657" s="279" t="s">
        <v>579</v>
      </c>
      <c r="G657" s="348" t="s">
        <v>639</v>
      </c>
      <c r="H657" s="507" t="s">
        <v>291</v>
      </c>
      <c r="I657" s="340"/>
      <c r="J657" s="340"/>
      <c r="K657" s="569">
        <v>221626</v>
      </c>
      <c r="L657" s="571" t="s">
        <v>9</v>
      </c>
      <c r="M657" s="571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2">
        <v>1</v>
      </c>
      <c r="AB657" s="573"/>
    </row>
    <row r="658" spans="1:28" s="539" customFormat="1" ht="15.75" customHeight="1">
      <c r="A658" s="567" t="str">
        <f>IF(B658&lt;&gt;"",IF(AND(B658&gt;=_TM1,B658&lt;=_TM2,OR(TH!L658="1111",TH!M658="1111")),TH!D658,""),"")</f>
        <v/>
      </c>
      <c r="B658" s="568">
        <f t="shared" si="55"/>
        <v>1</v>
      </c>
      <c r="C658" s="349">
        <f t="shared" si="58"/>
        <v>42747</v>
      </c>
      <c r="D658" s="574"/>
      <c r="E658" s="574">
        <v>42747</v>
      </c>
      <c r="F658" s="279" t="s">
        <v>294</v>
      </c>
      <c r="G658" s="348" t="s">
        <v>655</v>
      </c>
      <c r="H658" s="507" t="s">
        <v>498</v>
      </c>
      <c r="I658" s="340">
        <v>437</v>
      </c>
      <c r="J658" s="340">
        <v>10670</v>
      </c>
      <c r="K658" s="569">
        <f t="shared" si="59"/>
        <v>4662790</v>
      </c>
      <c r="L658" s="571" t="s">
        <v>318</v>
      </c>
      <c r="M658" s="571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>x</v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2">
        <v>1</v>
      </c>
    </row>
    <row r="659" spans="1:28" s="539" customFormat="1" ht="15.75" customHeight="1">
      <c r="A659" s="567" t="str">
        <f>IF(B659&lt;&gt;"",IF(AND(B659&gt;=_TM1,B659&lt;=_TM2,OR(TH!L659="1111",TH!M659="1111")),TH!D659,""),"")</f>
        <v/>
      </c>
      <c r="B659" s="568">
        <f t="shared" si="55"/>
        <v>1</v>
      </c>
      <c r="C659" s="349">
        <f t="shared" si="58"/>
        <v>42747</v>
      </c>
      <c r="D659" s="574"/>
      <c r="E659" s="574">
        <v>42747</v>
      </c>
      <c r="F659" s="279" t="s">
        <v>294</v>
      </c>
      <c r="G659" s="348" t="s">
        <v>655</v>
      </c>
      <c r="H659" s="507" t="s">
        <v>498</v>
      </c>
      <c r="I659" s="340">
        <v>520</v>
      </c>
      <c r="J659" s="340">
        <v>10185</v>
      </c>
      <c r="K659" s="569">
        <f t="shared" si="59"/>
        <v>5296200</v>
      </c>
      <c r="L659" s="571" t="s">
        <v>318</v>
      </c>
      <c r="M659" s="571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>x</v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2">
        <v>1</v>
      </c>
    </row>
    <row r="660" spans="1:28" s="539" customFormat="1" ht="15.75" customHeight="1">
      <c r="A660" s="567" t="str">
        <f>IF(B660&lt;&gt;"",IF(AND(B660&gt;=_TM1,B660&lt;=_TM2,OR(TH!L660="1111",TH!M660="1111")),TH!D660,""),"")</f>
        <v/>
      </c>
      <c r="B660" s="568">
        <f>IF(C660&lt;&gt;"",MONTH(C660),"")</f>
        <v>1</v>
      </c>
      <c r="C660" s="349">
        <f>E660</f>
        <v>42747</v>
      </c>
      <c r="D660" s="574"/>
      <c r="E660" s="574">
        <v>42747</v>
      </c>
      <c r="F660" s="279" t="s">
        <v>555</v>
      </c>
      <c r="G660" s="348" t="s">
        <v>655</v>
      </c>
      <c r="H660" s="507" t="s">
        <v>498</v>
      </c>
      <c r="I660" s="340">
        <v>50</v>
      </c>
      <c r="J660" s="340">
        <v>12375</v>
      </c>
      <c r="K660" s="569">
        <f>ROUND(I660*J660,0)</f>
        <v>618750</v>
      </c>
      <c r="L660" s="571" t="s">
        <v>318</v>
      </c>
      <c r="M660" s="571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2">
        <v>1</v>
      </c>
    </row>
    <row r="661" spans="1:28" s="539" customFormat="1" ht="15.75" customHeight="1">
      <c r="A661" s="567" t="str">
        <f>IF(B661&lt;&gt;"",IF(AND(B661&gt;=_TM1,B661&lt;=_TM2,OR(TH!L661="1111",TH!M661="1111")),TH!D661,""),"")</f>
        <v/>
      </c>
      <c r="B661" s="568">
        <f t="shared" si="55"/>
        <v>1</v>
      </c>
      <c r="C661" s="349">
        <f t="shared" si="58"/>
        <v>42747</v>
      </c>
      <c r="D661" s="574"/>
      <c r="E661" s="574">
        <v>42747</v>
      </c>
      <c r="F661" s="279" t="s">
        <v>556</v>
      </c>
      <c r="G661" s="348" t="s">
        <v>655</v>
      </c>
      <c r="H661" s="507" t="s">
        <v>498</v>
      </c>
      <c r="I661" s="340">
        <v>4095</v>
      </c>
      <c r="J661" s="340">
        <v>8245</v>
      </c>
      <c r="K661" s="569">
        <f t="shared" si="59"/>
        <v>33763275</v>
      </c>
      <c r="L661" s="571" t="s">
        <v>318</v>
      </c>
      <c r="M661" s="571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2">
        <v>1</v>
      </c>
    </row>
    <row r="662" spans="1:28" s="539" customFormat="1" ht="15.75" customHeight="1">
      <c r="A662" s="567" t="str">
        <f>IF(B662&lt;&gt;"",IF(AND(B662&gt;=_TM1,B662&lt;=_TM2,OR(TH!L662="1111",TH!M662="1111")),TH!D662,""),"")</f>
        <v/>
      </c>
      <c r="B662" s="568">
        <f t="shared" si="55"/>
        <v>1</v>
      </c>
      <c r="C662" s="349">
        <f t="shared" si="58"/>
        <v>42747</v>
      </c>
      <c r="D662" s="574"/>
      <c r="E662" s="574">
        <v>42747</v>
      </c>
      <c r="F662" s="279" t="s">
        <v>554</v>
      </c>
      <c r="G662" s="348" t="s">
        <v>655</v>
      </c>
      <c r="H662" s="507" t="s">
        <v>498</v>
      </c>
      <c r="I662" s="340"/>
      <c r="J662" s="340"/>
      <c r="K662" s="569">
        <v>4434102</v>
      </c>
      <c r="L662" s="571" t="s">
        <v>9</v>
      </c>
      <c r="M662" s="571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2">
        <v>1</v>
      </c>
      <c r="AB662" s="573"/>
    </row>
    <row r="663" spans="1:28" s="539" customFormat="1" ht="15.75" customHeight="1">
      <c r="A663" s="567" t="str">
        <f>IF(B663&lt;&gt;"",IF(AND(B663&gt;=_TM1,B663&lt;=_TM2,OR(TH!L663="1111",TH!M663="1111")),TH!D663,""),"")</f>
        <v/>
      </c>
      <c r="B663" s="568">
        <f t="shared" si="55"/>
        <v>1</v>
      </c>
      <c r="C663" s="349">
        <f t="shared" si="58"/>
        <v>42739</v>
      </c>
      <c r="D663" s="574"/>
      <c r="E663" s="574">
        <v>42739</v>
      </c>
      <c r="F663" s="279" t="s">
        <v>544</v>
      </c>
      <c r="G663" s="348" t="s">
        <v>656</v>
      </c>
      <c r="H663" s="507" t="s">
        <v>498</v>
      </c>
      <c r="I663" s="340">
        <v>3980</v>
      </c>
      <c r="J663" s="340">
        <v>8924</v>
      </c>
      <c r="K663" s="569">
        <f t="shared" si="59"/>
        <v>35517520</v>
      </c>
      <c r="L663" s="571" t="s">
        <v>318</v>
      </c>
      <c r="M663" s="571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2">
        <v>1</v>
      </c>
    </row>
    <row r="664" spans="1:28" s="539" customFormat="1" ht="15.75" customHeight="1">
      <c r="A664" s="567" t="str">
        <f>IF(B664&lt;&gt;"",IF(AND(B664&gt;=_TM1,B664&lt;=_TM2,OR(TH!L664="1111",TH!M664="1111")),TH!D664,""),"")</f>
        <v/>
      </c>
      <c r="B664" s="568">
        <f t="shared" si="55"/>
        <v>1</v>
      </c>
      <c r="C664" s="349">
        <f t="shared" si="58"/>
        <v>42739</v>
      </c>
      <c r="D664" s="574"/>
      <c r="E664" s="574">
        <v>42739</v>
      </c>
      <c r="F664" s="279" t="s">
        <v>548</v>
      </c>
      <c r="G664" s="348" t="s">
        <v>656</v>
      </c>
      <c r="H664" s="507" t="s">
        <v>498</v>
      </c>
      <c r="I664" s="340">
        <v>25</v>
      </c>
      <c r="J664" s="340">
        <v>32126</v>
      </c>
      <c r="K664" s="569">
        <f>ROUND(I664*J664,0)</f>
        <v>803150</v>
      </c>
      <c r="L664" s="571" t="s">
        <v>318</v>
      </c>
      <c r="M664" s="571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2">
        <v>1</v>
      </c>
    </row>
    <row r="665" spans="1:28" s="539" customFormat="1" ht="15.75" customHeight="1">
      <c r="A665" s="567" t="str">
        <f>IF(B665&lt;&gt;"",IF(AND(B665&gt;=_TM1,B665&lt;=_TM2,OR(TH!L665="1111",TH!M665="1111")),TH!D665,""),"")</f>
        <v/>
      </c>
      <c r="B665" s="568">
        <f t="shared" si="55"/>
        <v>1</v>
      </c>
      <c r="C665" s="349">
        <f t="shared" si="58"/>
        <v>42739</v>
      </c>
      <c r="D665" s="574"/>
      <c r="E665" s="574">
        <v>42739</v>
      </c>
      <c r="F665" s="279" t="s">
        <v>549</v>
      </c>
      <c r="G665" s="348" t="s">
        <v>656</v>
      </c>
      <c r="H665" s="507" t="s">
        <v>498</v>
      </c>
      <c r="I665" s="340">
        <v>100</v>
      </c>
      <c r="J665" s="340">
        <v>8197</v>
      </c>
      <c r="K665" s="569">
        <f>ROUND(I665*J665,0)</f>
        <v>819700</v>
      </c>
      <c r="L665" s="571" t="s">
        <v>318</v>
      </c>
      <c r="M665" s="571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2">
        <v>1</v>
      </c>
    </row>
    <row r="666" spans="1:28" s="539" customFormat="1" ht="15.75" customHeight="1">
      <c r="A666" s="567" t="str">
        <f>IF(B666&lt;&gt;"",IF(AND(B666&gt;=_TM1,B666&lt;=_TM2,OR(TH!L666="1111",TH!M666="1111")),TH!D666,""),"")</f>
        <v/>
      </c>
      <c r="B666" s="568">
        <f t="shared" si="55"/>
        <v>1</v>
      </c>
      <c r="C666" s="349">
        <f t="shared" si="58"/>
        <v>42739</v>
      </c>
      <c r="D666" s="574"/>
      <c r="E666" s="574">
        <v>42739</v>
      </c>
      <c r="F666" s="279" t="s">
        <v>422</v>
      </c>
      <c r="G666" s="348" t="s">
        <v>656</v>
      </c>
      <c r="H666" s="507" t="s">
        <v>498</v>
      </c>
      <c r="I666" s="340">
        <v>37000</v>
      </c>
      <c r="J666" s="340">
        <v>8148</v>
      </c>
      <c r="K666" s="569">
        <f>ROUND(I666*J666,0)</f>
        <v>301476000</v>
      </c>
      <c r="L666" s="571" t="s">
        <v>318</v>
      </c>
      <c r="M666" s="571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2">
        <v>1</v>
      </c>
    </row>
    <row r="667" spans="1:28" s="539" customFormat="1" ht="15.75" customHeight="1">
      <c r="A667" s="567" t="str">
        <f>IF(B667&lt;&gt;"",IF(AND(B667&gt;=_TM1,B667&lt;=_TM2,OR(TH!L667="1111",TH!M667="1111")),TH!D667,""),"")</f>
        <v/>
      </c>
      <c r="B667" s="568">
        <f t="shared" si="55"/>
        <v>1</v>
      </c>
      <c r="C667" s="349">
        <f t="shared" si="58"/>
        <v>42739</v>
      </c>
      <c r="D667" s="574"/>
      <c r="E667" s="574">
        <v>42739</v>
      </c>
      <c r="F667" s="279" t="s">
        <v>553</v>
      </c>
      <c r="G667" s="348" t="s">
        <v>656</v>
      </c>
      <c r="H667" s="507" t="s">
        <v>498</v>
      </c>
      <c r="I667" s="340">
        <v>300</v>
      </c>
      <c r="J667" s="340">
        <v>7789</v>
      </c>
      <c r="K667" s="569">
        <f>ROUND(I667*J667,0)</f>
        <v>2336700</v>
      </c>
      <c r="L667" s="571" t="s">
        <v>318</v>
      </c>
      <c r="M667" s="571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2">
        <v>1</v>
      </c>
    </row>
    <row r="668" spans="1:28" s="539" customFormat="1" ht="15.75" customHeight="1">
      <c r="A668" s="567" t="str">
        <f>IF(B668&lt;&gt;"",IF(AND(B668&gt;=_TM1,B668&lt;=_TM2,OR(TH!L668="1111",TH!M668="1111")),TH!D668,""),"")</f>
        <v/>
      </c>
      <c r="B668" s="568">
        <f t="shared" si="55"/>
        <v>1</v>
      </c>
      <c r="C668" s="349">
        <f t="shared" si="58"/>
        <v>42739</v>
      </c>
      <c r="D668" s="574"/>
      <c r="E668" s="574">
        <v>42739</v>
      </c>
      <c r="F668" s="279" t="s">
        <v>545</v>
      </c>
      <c r="G668" s="348" t="s">
        <v>656</v>
      </c>
      <c r="H668" s="507" t="s">
        <v>498</v>
      </c>
      <c r="I668" s="340"/>
      <c r="J668" s="340"/>
      <c r="K668" s="569">
        <v>34095307</v>
      </c>
      <c r="L668" s="571" t="s">
        <v>9</v>
      </c>
      <c r="M668" s="571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2">
        <v>1</v>
      </c>
      <c r="AB668" s="573"/>
    </row>
    <row r="669" spans="1:28" s="539" customFormat="1" ht="15.75" customHeight="1">
      <c r="A669" s="567" t="str">
        <f>IF(B669&lt;&gt;"",IF(AND(B669&gt;=_TM1,B669&lt;=_TM2,OR(TH!L669="1111",TH!M669="1111")),TH!D669,""),"")</f>
        <v/>
      </c>
      <c r="B669" s="568">
        <f t="shared" ref="B669:B707" si="60">IF(C669&lt;&gt;"",MONTH(C669),"")</f>
        <v>1</v>
      </c>
      <c r="C669" s="349">
        <f t="shared" si="58"/>
        <v>42755</v>
      </c>
      <c r="D669" s="574"/>
      <c r="E669" s="574">
        <v>42755</v>
      </c>
      <c r="F669" s="279" t="s">
        <v>841</v>
      </c>
      <c r="G669" s="348" t="s">
        <v>657</v>
      </c>
      <c r="H669" s="507" t="s">
        <v>498</v>
      </c>
      <c r="I669" s="340">
        <v>1700</v>
      </c>
      <c r="J669" s="340">
        <v>3395</v>
      </c>
      <c r="K669" s="569">
        <f t="shared" ref="K669:K674" si="61">ROUND(I669*J669,0)</f>
        <v>5771500</v>
      </c>
      <c r="L669" s="571" t="s">
        <v>318</v>
      </c>
      <c r="M669" s="571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2">
        <v>1</v>
      </c>
    </row>
    <row r="670" spans="1:28" s="539" customFormat="1" ht="15.75" customHeight="1">
      <c r="A670" s="567" t="str">
        <f>IF(B670&lt;&gt;"",IF(AND(B670&gt;=_TM1,B670&lt;=_TM2,OR(TH!L670="1111",TH!M670="1111")),TH!D670,""),"")</f>
        <v/>
      </c>
      <c r="B670" s="568">
        <f t="shared" si="60"/>
        <v>1</v>
      </c>
      <c r="C670" s="349">
        <f t="shared" si="58"/>
        <v>42755</v>
      </c>
      <c r="D670" s="349"/>
      <c r="E670" s="574">
        <v>42755</v>
      </c>
      <c r="F670" s="279" t="s">
        <v>558</v>
      </c>
      <c r="G670" s="348" t="s">
        <v>657</v>
      </c>
      <c r="H670" s="507" t="s">
        <v>498</v>
      </c>
      <c r="I670" s="340">
        <v>1500</v>
      </c>
      <c r="J670" s="340">
        <v>31525</v>
      </c>
      <c r="K670" s="569">
        <f t="shared" si="61"/>
        <v>47287500</v>
      </c>
      <c r="L670" s="571" t="s">
        <v>318</v>
      </c>
      <c r="M670" s="571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>x</v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2">
        <v>1</v>
      </c>
    </row>
    <row r="671" spans="1:28" s="539" customFormat="1" ht="15.75" customHeight="1">
      <c r="A671" s="567" t="str">
        <f>IF(B671&lt;&gt;"",IF(AND(B671&gt;=_TM1,B671&lt;=_TM2,OR(TH!L671="1111",TH!M671="1111")),TH!D671,""),"")</f>
        <v/>
      </c>
      <c r="B671" s="568">
        <f t="shared" si="60"/>
        <v>1</v>
      </c>
      <c r="C671" s="349">
        <f t="shared" si="58"/>
        <v>42755</v>
      </c>
      <c r="D671" s="349"/>
      <c r="E671" s="574">
        <v>42755</v>
      </c>
      <c r="F671" s="279" t="s">
        <v>294</v>
      </c>
      <c r="G671" s="348" t="s">
        <v>657</v>
      </c>
      <c r="H671" s="507" t="s">
        <v>498</v>
      </c>
      <c r="I671" s="340">
        <v>4711</v>
      </c>
      <c r="J671" s="340">
        <v>17945</v>
      </c>
      <c r="K671" s="569">
        <f t="shared" si="61"/>
        <v>84538895</v>
      </c>
      <c r="L671" s="571" t="s">
        <v>318</v>
      </c>
      <c r="M671" s="571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>x</v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2">
        <v>1</v>
      </c>
    </row>
    <row r="672" spans="1:28" s="539" customFormat="1" ht="15.75" customHeight="1">
      <c r="A672" s="567" t="str">
        <f>IF(B672&lt;&gt;"",IF(AND(B672&gt;=_TM1,B672&lt;=_TM2,OR(TH!L672="1111",TH!M672="1111")),TH!D672,""),"")</f>
        <v/>
      </c>
      <c r="B672" s="568">
        <f t="shared" si="60"/>
        <v>1</v>
      </c>
      <c r="C672" s="349">
        <f t="shared" si="58"/>
        <v>42755</v>
      </c>
      <c r="D672" s="349"/>
      <c r="E672" s="574">
        <v>42755</v>
      </c>
      <c r="F672" s="279" t="s">
        <v>293</v>
      </c>
      <c r="G672" s="348" t="s">
        <v>657</v>
      </c>
      <c r="H672" s="507" t="s">
        <v>498</v>
      </c>
      <c r="I672" s="340">
        <v>4500</v>
      </c>
      <c r="J672" s="340">
        <v>17945</v>
      </c>
      <c r="K672" s="569">
        <f t="shared" si="61"/>
        <v>80752500</v>
      </c>
      <c r="L672" s="571" t="s">
        <v>318</v>
      </c>
      <c r="M672" s="571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2">
        <v>1</v>
      </c>
    </row>
    <row r="673" spans="1:27" s="539" customFormat="1" ht="15.75" customHeight="1">
      <c r="A673" s="567" t="str">
        <f>IF(B673&lt;&gt;"",IF(AND(B673&gt;=_TM1,B673&lt;=_TM2,OR(TH!L673="1111",TH!M673="1111")),TH!D673,""),"")</f>
        <v/>
      </c>
      <c r="B673" s="568">
        <f t="shared" si="60"/>
        <v>1</v>
      </c>
      <c r="C673" s="349">
        <f t="shared" si="58"/>
        <v>42755</v>
      </c>
      <c r="D673" s="349"/>
      <c r="E673" s="574">
        <v>42755</v>
      </c>
      <c r="F673" s="279" t="s">
        <v>556</v>
      </c>
      <c r="G673" s="348" t="s">
        <v>657</v>
      </c>
      <c r="H673" s="507" t="s">
        <v>498</v>
      </c>
      <c r="I673" s="340">
        <v>3801</v>
      </c>
      <c r="J673" s="340">
        <v>8245</v>
      </c>
      <c r="K673" s="569">
        <f t="shared" si="61"/>
        <v>31339245</v>
      </c>
      <c r="L673" s="571" t="s">
        <v>318</v>
      </c>
      <c r="M673" s="571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2">
        <v>1</v>
      </c>
    </row>
    <row r="674" spans="1:27" s="539" customFormat="1" ht="15.75" customHeight="1">
      <c r="A674" s="567" t="str">
        <f>IF(B674&lt;&gt;"",IF(AND(B674&gt;=_TM1,B674&lt;=_TM2,OR(TH!L674="1111",TH!M674="1111")),TH!D674,""),"")</f>
        <v/>
      </c>
      <c r="B674" s="568">
        <f t="shared" si="60"/>
        <v>1</v>
      </c>
      <c r="C674" s="349">
        <f t="shared" si="58"/>
        <v>42755</v>
      </c>
      <c r="D674" s="574"/>
      <c r="E674" s="574">
        <v>42755</v>
      </c>
      <c r="F674" s="279" t="s">
        <v>559</v>
      </c>
      <c r="G674" s="348" t="s">
        <v>657</v>
      </c>
      <c r="H674" s="507" t="s">
        <v>498</v>
      </c>
      <c r="I674" s="340">
        <v>300</v>
      </c>
      <c r="J674" s="340">
        <v>9700</v>
      </c>
      <c r="K674" s="569">
        <f t="shared" si="61"/>
        <v>2910000</v>
      </c>
      <c r="L674" s="571" t="s">
        <v>318</v>
      </c>
      <c r="M674" s="571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2">
        <v>1</v>
      </c>
    </row>
    <row r="675" spans="1:27" s="539" customFormat="1" ht="15.75" customHeight="1">
      <c r="A675" s="567" t="str">
        <f>IF(B675&lt;&gt;"",IF(AND(B675&gt;=_TM1,B675&lt;=_TM2,OR(TH!L675="1111",TH!M675="1111")),TH!D675,""),"")</f>
        <v/>
      </c>
      <c r="B675" s="568">
        <f t="shared" si="60"/>
        <v>1</v>
      </c>
      <c r="C675" s="349">
        <f t="shared" si="58"/>
        <v>42755</v>
      </c>
      <c r="D675" s="574"/>
      <c r="E675" s="574">
        <v>42755</v>
      </c>
      <c r="F675" s="279" t="s">
        <v>545</v>
      </c>
      <c r="G675" s="348" t="s">
        <v>657</v>
      </c>
      <c r="H675" s="507" t="s">
        <v>498</v>
      </c>
      <c r="I675" s="340"/>
      <c r="J675" s="340"/>
      <c r="K675" s="569">
        <v>25259964</v>
      </c>
      <c r="L675" s="571" t="s">
        <v>9</v>
      </c>
      <c r="M675" s="571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2">
        <v>1</v>
      </c>
    </row>
    <row r="676" spans="1:27" s="539" customFormat="1" ht="15.75" customHeight="1">
      <c r="A676" s="567" t="str">
        <f>IF(B676&lt;&gt;"",IF(AND(B676&gt;=_TM1,B676&lt;=_TM2,OR(TH!L676="1111",TH!M676="1111")),TH!D676,""),"")</f>
        <v/>
      </c>
      <c r="B676" s="568">
        <f t="shared" si="60"/>
        <v>1</v>
      </c>
      <c r="C676" s="349">
        <f t="shared" si="58"/>
        <v>42757</v>
      </c>
      <c r="D676" s="574"/>
      <c r="E676" s="574">
        <v>42757</v>
      </c>
      <c r="F676" s="279" t="s">
        <v>665</v>
      </c>
      <c r="G676" s="348" t="s">
        <v>658</v>
      </c>
      <c r="H676" s="507" t="s">
        <v>498</v>
      </c>
      <c r="I676" s="340">
        <v>111</v>
      </c>
      <c r="J676" s="340">
        <v>40545.990990990991</v>
      </c>
      <c r="K676" s="569">
        <f t="shared" ref="K676:K739" si="62">ROUND(I676*J676,0)</f>
        <v>4500605</v>
      </c>
      <c r="L676" s="571" t="s">
        <v>318</v>
      </c>
      <c r="M676" s="571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2">
        <v>1</v>
      </c>
    </row>
    <row r="677" spans="1:27" s="539" customFormat="1" ht="15.75" customHeight="1">
      <c r="A677" s="567" t="str">
        <f>IF(B677&lt;&gt;"",IF(AND(B677&gt;=_TM1,B677&lt;=_TM2,OR(TH!L677="1111",TH!M677="1111")),TH!D677,""),"")</f>
        <v/>
      </c>
      <c r="B677" s="568">
        <f t="shared" si="60"/>
        <v>1</v>
      </c>
      <c r="C677" s="349">
        <f t="shared" si="58"/>
        <v>42757</v>
      </c>
      <c r="D677" s="574"/>
      <c r="E677" s="574">
        <v>42757</v>
      </c>
      <c r="F677" s="279" t="s">
        <v>666</v>
      </c>
      <c r="G677" s="348" t="s">
        <v>658</v>
      </c>
      <c r="H677" s="507" t="s">
        <v>498</v>
      </c>
      <c r="I677" s="340">
        <v>80</v>
      </c>
      <c r="J677" s="340">
        <v>67377.987500000003</v>
      </c>
      <c r="K677" s="569">
        <f t="shared" si="62"/>
        <v>5390239</v>
      </c>
      <c r="L677" s="571" t="s">
        <v>318</v>
      </c>
      <c r="M677" s="571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2">
        <v>1</v>
      </c>
    </row>
    <row r="678" spans="1:27" s="539" customFormat="1" ht="15.75" customHeight="1">
      <c r="A678" s="567" t="str">
        <f>IF(B678&lt;&gt;"",IF(AND(B678&gt;=_TM1,B678&lt;=_TM2,OR(TH!L678="1111",TH!M678="1111")),TH!D678,""),"")</f>
        <v/>
      </c>
      <c r="B678" s="568">
        <f t="shared" si="60"/>
        <v>1</v>
      </c>
      <c r="C678" s="349">
        <f t="shared" si="58"/>
        <v>42757</v>
      </c>
      <c r="D678" s="574"/>
      <c r="E678" s="574">
        <v>42757</v>
      </c>
      <c r="F678" s="279" t="s">
        <v>667</v>
      </c>
      <c r="G678" s="348" t="s">
        <v>658</v>
      </c>
      <c r="H678" s="507" t="s">
        <v>498</v>
      </c>
      <c r="I678" s="340">
        <v>130</v>
      </c>
      <c r="J678" s="340">
        <v>88624</v>
      </c>
      <c r="K678" s="569">
        <f t="shared" si="62"/>
        <v>11521120</v>
      </c>
      <c r="L678" s="571" t="s">
        <v>318</v>
      </c>
      <c r="M678" s="571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2">
        <v>1</v>
      </c>
    </row>
    <row r="679" spans="1:27" s="539" customFormat="1" ht="15.75" customHeight="1">
      <c r="A679" s="567" t="str">
        <f>IF(B679&lt;&gt;"",IF(AND(B679&gt;=_TM1,B679&lt;=_TM2,OR(TH!L679="1111",TH!M679="1111")),TH!D679,""),"")</f>
        <v/>
      </c>
      <c r="B679" s="568">
        <f t="shared" si="60"/>
        <v>1</v>
      </c>
      <c r="C679" s="349">
        <f t="shared" si="58"/>
        <v>42757</v>
      </c>
      <c r="D679" s="574"/>
      <c r="E679" s="574">
        <v>42757</v>
      </c>
      <c r="F679" s="279" t="s">
        <v>668</v>
      </c>
      <c r="G679" s="348" t="s">
        <v>658</v>
      </c>
      <c r="H679" s="507" t="s">
        <v>498</v>
      </c>
      <c r="I679" s="340">
        <v>140</v>
      </c>
      <c r="J679" s="340">
        <v>17678</v>
      </c>
      <c r="K679" s="569">
        <f t="shared" si="62"/>
        <v>2474920</v>
      </c>
      <c r="L679" s="571" t="s">
        <v>318</v>
      </c>
      <c r="M679" s="571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2">
        <v>1</v>
      </c>
    </row>
    <row r="680" spans="1:27" s="539" customFormat="1" ht="15.75" customHeight="1">
      <c r="A680" s="567" t="str">
        <f>IF(B680&lt;&gt;"",IF(AND(B680&gt;=_TM1,B680&lt;=_TM2,OR(TH!L680="1111",TH!M680="1111")),TH!D680,""),"")</f>
        <v/>
      </c>
      <c r="B680" s="568">
        <f t="shared" si="60"/>
        <v>1</v>
      </c>
      <c r="C680" s="349">
        <f t="shared" si="58"/>
        <v>42757</v>
      </c>
      <c r="D680" s="574"/>
      <c r="E680" s="574">
        <v>42757</v>
      </c>
      <c r="F680" s="279" t="s">
        <v>669</v>
      </c>
      <c r="G680" s="348" t="s">
        <v>658</v>
      </c>
      <c r="H680" s="507" t="s">
        <v>498</v>
      </c>
      <c r="I680" s="340">
        <v>70</v>
      </c>
      <c r="J680" s="340">
        <v>35806</v>
      </c>
      <c r="K680" s="569">
        <f t="shared" si="62"/>
        <v>2506420</v>
      </c>
      <c r="L680" s="571" t="s">
        <v>318</v>
      </c>
      <c r="M680" s="571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2">
        <v>1</v>
      </c>
    </row>
    <row r="681" spans="1:27" s="539" customFormat="1" ht="15.75" customHeight="1">
      <c r="A681" s="567" t="str">
        <f>IF(B681&lt;&gt;"",IF(AND(B681&gt;=_TM1,B681&lt;=_TM2,OR(TH!L681="1111",TH!M681="1111")),TH!D681,""),"")</f>
        <v/>
      </c>
      <c r="B681" s="568">
        <f t="shared" si="60"/>
        <v>1</v>
      </c>
      <c r="C681" s="349">
        <f t="shared" si="58"/>
        <v>42757</v>
      </c>
      <c r="D681" s="574"/>
      <c r="E681" s="574">
        <v>42757</v>
      </c>
      <c r="F681" s="279" t="s">
        <v>670</v>
      </c>
      <c r="G681" s="348" t="s">
        <v>658</v>
      </c>
      <c r="H681" s="507" t="s">
        <v>498</v>
      </c>
      <c r="I681" s="340">
        <v>80</v>
      </c>
      <c r="J681" s="340">
        <v>12002</v>
      </c>
      <c r="K681" s="569">
        <f t="shared" si="62"/>
        <v>960160</v>
      </c>
      <c r="L681" s="571" t="s">
        <v>318</v>
      </c>
      <c r="M681" s="571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2">
        <v>1</v>
      </c>
    </row>
    <row r="682" spans="1:27" s="539" customFormat="1" ht="15.75" customHeight="1">
      <c r="A682" s="567" t="str">
        <f>IF(B682&lt;&gt;"",IF(AND(B682&gt;=_TM1,B682&lt;=_TM2,OR(TH!L682="1111",TH!M682="1111")),TH!D682,""),"")</f>
        <v/>
      </c>
      <c r="B682" s="568">
        <f t="shared" si="60"/>
        <v>1</v>
      </c>
      <c r="C682" s="349">
        <f t="shared" si="58"/>
        <v>42757</v>
      </c>
      <c r="D682" s="574"/>
      <c r="E682" s="574">
        <v>42757</v>
      </c>
      <c r="F682" s="279" t="s">
        <v>671</v>
      </c>
      <c r="G682" s="348" t="s">
        <v>658</v>
      </c>
      <c r="H682" s="507" t="s">
        <v>498</v>
      </c>
      <c r="I682" s="340">
        <v>15</v>
      </c>
      <c r="J682" s="340">
        <v>56030</v>
      </c>
      <c r="K682" s="569">
        <f t="shared" si="62"/>
        <v>840450</v>
      </c>
      <c r="L682" s="571" t="s">
        <v>318</v>
      </c>
      <c r="M682" s="571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2">
        <v>1</v>
      </c>
    </row>
    <row r="683" spans="1:27" s="539" customFormat="1" ht="15.75" customHeight="1">
      <c r="A683" s="567" t="str">
        <f>IF(B683&lt;&gt;"",IF(AND(B683&gt;=_TM1,B683&lt;=_TM2,OR(TH!L683="1111",TH!M683="1111")),TH!D683,""),"")</f>
        <v/>
      </c>
      <c r="B683" s="568">
        <f t="shared" si="60"/>
        <v>1</v>
      </c>
      <c r="C683" s="349">
        <f t="shared" si="58"/>
        <v>42757</v>
      </c>
      <c r="D683" s="574"/>
      <c r="E683" s="574">
        <v>42757</v>
      </c>
      <c r="F683" s="279" t="s">
        <v>672</v>
      </c>
      <c r="G683" s="348" t="s">
        <v>658</v>
      </c>
      <c r="H683" s="507" t="s">
        <v>498</v>
      </c>
      <c r="I683" s="340">
        <v>5</v>
      </c>
      <c r="J683" s="340">
        <v>56794</v>
      </c>
      <c r="K683" s="569">
        <f t="shared" si="62"/>
        <v>283970</v>
      </c>
      <c r="L683" s="571" t="s">
        <v>318</v>
      </c>
      <c r="M683" s="571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2">
        <v>1</v>
      </c>
    </row>
    <row r="684" spans="1:27" s="539" customFormat="1" ht="15.75" customHeight="1">
      <c r="A684" s="567" t="str">
        <f>IF(B684&lt;&gt;"",IF(AND(B684&gt;=_TM1,B684&lt;=_TM2,OR(TH!L684="1111",TH!M684="1111")),TH!D684,""),"")</f>
        <v/>
      </c>
      <c r="B684" s="568">
        <f t="shared" si="60"/>
        <v>1</v>
      </c>
      <c r="C684" s="349">
        <f t="shared" si="58"/>
        <v>42757</v>
      </c>
      <c r="D684" s="574"/>
      <c r="E684" s="574">
        <v>42757</v>
      </c>
      <c r="F684" s="279" t="s">
        <v>673</v>
      </c>
      <c r="G684" s="348" t="s">
        <v>658</v>
      </c>
      <c r="H684" s="507" t="s">
        <v>498</v>
      </c>
      <c r="I684" s="340">
        <v>94</v>
      </c>
      <c r="J684" s="340">
        <v>20239</v>
      </c>
      <c r="K684" s="569">
        <f t="shared" si="62"/>
        <v>1902466</v>
      </c>
      <c r="L684" s="571" t="s">
        <v>318</v>
      </c>
      <c r="M684" s="571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2">
        <v>1</v>
      </c>
    </row>
    <row r="685" spans="1:27" s="539" customFormat="1" ht="15.75" customHeight="1">
      <c r="A685" s="567" t="str">
        <f>IF(B685&lt;&gt;"",IF(AND(B685&gt;=_TM1,B685&lt;=_TM2,OR(TH!L685="1111",TH!M685="1111")),TH!D685,""),"")</f>
        <v/>
      </c>
      <c r="B685" s="568">
        <f t="shared" si="60"/>
        <v>1</v>
      </c>
      <c r="C685" s="349">
        <f t="shared" si="58"/>
        <v>42757</v>
      </c>
      <c r="D685" s="574"/>
      <c r="E685" s="574">
        <v>42757</v>
      </c>
      <c r="F685" s="279" t="s">
        <v>674</v>
      </c>
      <c r="G685" s="348" t="s">
        <v>658</v>
      </c>
      <c r="H685" s="507" t="s">
        <v>498</v>
      </c>
      <c r="I685" s="340">
        <v>40</v>
      </c>
      <c r="J685" s="340">
        <v>22150</v>
      </c>
      <c r="K685" s="569">
        <f t="shared" si="62"/>
        <v>886000</v>
      </c>
      <c r="L685" s="571" t="s">
        <v>318</v>
      </c>
      <c r="M685" s="571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2">
        <v>1</v>
      </c>
    </row>
    <row r="686" spans="1:27" s="539" customFormat="1" ht="15.75" customHeight="1">
      <c r="A686" s="567" t="str">
        <f>IF(B686&lt;&gt;"",IF(AND(B686&gt;=_TM1,B686&lt;=_TM2,OR(TH!L686="1111",TH!M686="1111")),TH!D686,""),"")</f>
        <v/>
      </c>
      <c r="B686" s="568">
        <f t="shared" si="60"/>
        <v>1</v>
      </c>
      <c r="C686" s="349">
        <f t="shared" si="58"/>
        <v>42757</v>
      </c>
      <c r="D686" s="574"/>
      <c r="E686" s="574">
        <v>42757</v>
      </c>
      <c r="F686" s="279" t="s">
        <v>675</v>
      </c>
      <c r="G686" s="348" t="s">
        <v>658</v>
      </c>
      <c r="H686" s="507" t="s">
        <v>498</v>
      </c>
      <c r="I686" s="340">
        <v>50</v>
      </c>
      <c r="J686" s="340">
        <v>62005</v>
      </c>
      <c r="K686" s="569">
        <f t="shared" si="62"/>
        <v>3100250</v>
      </c>
      <c r="L686" s="571" t="s">
        <v>318</v>
      </c>
      <c r="M686" s="571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2">
        <v>1</v>
      </c>
    </row>
    <row r="687" spans="1:27" s="539" customFormat="1" ht="15.75" customHeight="1">
      <c r="A687" s="567" t="str">
        <f>IF(B687&lt;&gt;"",IF(AND(B687&gt;=_TM1,B687&lt;=_TM2,OR(TH!L687="1111",TH!M687="1111")),TH!D687,""),"")</f>
        <v/>
      </c>
      <c r="B687" s="568">
        <f t="shared" si="60"/>
        <v>1</v>
      </c>
      <c r="C687" s="349">
        <f t="shared" si="58"/>
        <v>42757</v>
      </c>
      <c r="D687" s="574"/>
      <c r="E687" s="574">
        <v>42757</v>
      </c>
      <c r="F687" s="279" t="s">
        <v>676</v>
      </c>
      <c r="G687" s="348" t="s">
        <v>658</v>
      </c>
      <c r="H687" s="507" t="s">
        <v>498</v>
      </c>
      <c r="I687" s="340">
        <v>170</v>
      </c>
      <c r="J687" s="340">
        <v>8242</v>
      </c>
      <c r="K687" s="569">
        <f t="shared" si="62"/>
        <v>1401140</v>
      </c>
      <c r="L687" s="571" t="s">
        <v>318</v>
      </c>
      <c r="M687" s="571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2">
        <v>1</v>
      </c>
    </row>
    <row r="688" spans="1:27" s="539" customFormat="1" ht="15.75" customHeight="1">
      <c r="A688" s="567" t="str">
        <f>IF(B688&lt;&gt;"",IF(AND(B688&gt;=_TM1,B688&lt;=_TM2,OR(TH!L688="1111",TH!M688="1111")),TH!D688,""),"")</f>
        <v/>
      </c>
      <c r="B688" s="568">
        <f t="shared" si="60"/>
        <v>1</v>
      </c>
      <c r="C688" s="349">
        <f t="shared" si="58"/>
        <v>42757</v>
      </c>
      <c r="D688" s="574"/>
      <c r="E688" s="574">
        <v>42757</v>
      </c>
      <c r="F688" s="279" t="s">
        <v>677</v>
      </c>
      <c r="G688" s="348" t="s">
        <v>658</v>
      </c>
      <c r="H688" s="507" t="s">
        <v>498</v>
      </c>
      <c r="I688" s="340">
        <v>58</v>
      </c>
      <c r="J688" s="340">
        <v>45217</v>
      </c>
      <c r="K688" s="569">
        <f t="shared" si="62"/>
        <v>2622586</v>
      </c>
      <c r="L688" s="571" t="s">
        <v>318</v>
      </c>
      <c r="M688" s="571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2">
        <v>1</v>
      </c>
    </row>
    <row r="689" spans="1:27" s="539" customFormat="1" ht="15.75" customHeight="1">
      <c r="A689" s="567" t="str">
        <f>IF(B689&lt;&gt;"",IF(AND(B689&gt;=_TM1,B689&lt;=_TM2,OR(TH!L689="1111",TH!M689="1111")),TH!D689,""),"")</f>
        <v/>
      </c>
      <c r="B689" s="568">
        <f t="shared" si="60"/>
        <v>1</v>
      </c>
      <c r="C689" s="349">
        <f t="shared" si="58"/>
        <v>42757</v>
      </c>
      <c r="D689" s="574"/>
      <c r="E689" s="574">
        <v>42757</v>
      </c>
      <c r="F689" s="279" t="s">
        <v>678</v>
      </c>
      <c r="G689" s="348" t="s">
        <v>658</v>
      </c>
      <c r="H689" s="507" t="s">
        <v>498</v>
      </c>
      <c r="I689" s="340">
        <v>5</v>
      </c>
      <c r="J689" s="340">
        <v>35387</v>
      </c>
      <c r="K689" s="569">
        <f t="shared" si="62"/>
        <v>176935</v>
      </c>
      <c r="L689" s="571" t="s">
        <v>318</v>
      </c>
      <c r="M689" s="571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2">
        <v>1</v>
      </c>
    </row>
    <row r="690" spans="1:27" s="539" customFormat="1" ht="15.75" customHeight="1">
      <c r="A690" s="567" t="str">
        <f>IF(B690&lt;&gt;"",IF(AND(B690&gt;=_TM1,B690&lt;=_TM2,OR(TH!L690="1111",TH!M690="1111")),TH!D690,""),"")</f>
        <v/>
      </c>
      <c r="B690" s="568">
        <f t="shared" si="60"/>
        <v>1</v>
      </c>
      <c r="C690" s="349">
        <f t="shared" si="58"/>
        <v>42757</v>
      </c>
      <c r="D690" s="574"/>
      <c r="E690" s="574">
        <v>42757</v>
      </c>
      <c r="F690" s="279" t="s">
        <v>679</v>
      </c>
      <c r="G690" s="348" t="s">
        <v>658</v>
      </c>
      <c r="H690" s="507" t="s">
        <v>498</v>
      </c>
      <c r="I690" s="340">
        <v>12</v>
      </c>
      <c r="J690" s="340">
        <v>38130</v>
      </c>
      <c r="K690" s="569">
        <f t="shared" si="62"/>
        <v>457560</v>
      </c>
      <c r="L690" s="571" t="s">
        <v>318</v>
      </c>
      <c r="M690" s="571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2">
        <v>1</v>
      </c>
    </row>
    <row r="691" spans="1:27" s="539" customFormat="1" ht="15.75" customHeight="1">
      <c r="A691" s="567" t="str">
        <f>IF(B691&lt;&gt;"",IF(AND(B691&gt;=_TM1,B691&lt;=_TM2,OR(TH!L691="1111",TH!M691="1111")),TH!D691,""),"")</f>
        <v/>
      </c>
      <c r="B691" s="568">
        <f t="shared" si="60"/>
        <v>1</v>
      </c>
      <c r="C691" s="349">
        <f t="shared" si="58"/>
        <v>42757</v>
      </c>
      <c r="D691" s="574"/>
      <c r="E691" s="574">
        <v>42757</v>
      </c>
      <c r="F691" s="279" t="s">
        <v>680</v>
      </c>
      <c r="G691" s="348" t="s">
        <v>658</v>
      </c>
      <c r="H691" s="507" t="s">
        <v>498</v>
      </c>
      <c r="I691" s="340">
        <v>25</v>
      </c>
      <c r="J691" s="340">
        <v>22205</v>
      </c>
      <c r="K691" s="569">
        <f t="shared" si="62"/>
        <v>555125</v>
      </c>
      <c r="L691" s="571" t="s">
        <v>318</v>
      </c>
      <c r="M691" s="571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2">
        <v>1</v>
      </c>
    </row>
    <row r="692" spans="1:27" s="539" customFormat="1" ht="15.75" customHeight="1">
      <c r="A692" s="567" t="str">
        <f>IF(B692&lt;&gt;"",IF(AND(B692&gt;=_TM1,B692&lt;=_TM2,OR(TH!L692="1111",TH!M692="1111")),TH!D692,""),"")</f>
        <v/>
      </c>
      <c r="B692" s="568">
        <f t="shared" si="60"/>
        <v>1</v>
      </c>
      <c r="C692" s="349">
        <f t="shared" si="58"/>
        <v>42757</v>
      </c>
      <c r="D692" s="574"/>
      <c r="E692" s="574">
        <v>42757</v>
      </c>
      <c r="F692" s="279" t="s">
        <v>681</v>
      </c>
      <c r="G692" s="348" t="s">
        <v>658</v>
      </c>
      <c r="H692" s="507" t="s">
        <v>498</v>
      </c>
      <c r="I692" s="340">
        <v>5</v>
      </c>
      <c r="J692" s="340">
        <v>33299</v>
      </c>
      <c r="K692" s="569">
        <f t="shared" si="62"/>
        <v>166495</v>
      </c>
      <c r="L692" s="571" t="s">
        <v>318</v>
      </c>
      <c r="M692" s="571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2">
        <v>1</v>
      </c>
    </row>
    <row r="693" spans="1:27" s="539" customFormat="1" ht="15.75" customHeight="1">
      <c r="A693" s="567" t="str">
        <f>IF(B693&lt;&gt;"",IF(AND(B693&gt;=_TM1,B693&lt;=_TM2,OR(TH!L693="1111",TH!M693="1111")),TH!D693,""),"")</f>
        <v/>
      </c>
      <c r="B693" s="568">
        <f t="shared" si="60"/>
        <v>1</v>
      </c>
      <c r="C693" s="349">
        <f t="shared" si="58"/>
        <v>42757</v>
      </c>
      <c r="D693" s="574"/>
      <c r="E693" s="574">
        <v>42757</v>
      </c>
      <c r="F693" s="279" t="s">
        <v>682</v>
      </c>
      <c r="G693" s="348" t="s">
        <v>658</v>
      </c>
      <c r="H693" s="507" t="s">
        <v>498</v>
      </c>
      <c r="I693" s="340">
        <v>5</v>
      </c>
      <c r="J693" s="340">
        <v>99212</v>
      </c>
      <c r="K693" s="569">
        <f t="shared" si="62"/>
        <v>496060</v>
      </c>
      <c r="L693" s="571" t="s">
        <v>318</v>
      </c>
      <c r="M693" s="571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2">
        <v>1</v>
      </c>
    </row>
    <row r="694" spans="1:27" s="539" customFormat="1" ht="15.75" customHeight="1">
      <c r="A694" s="567" t="str">
        <f>IF(B694&lt;&gt;"",IF(AND(B694&gt;=_TM1,B694&lt;=_TM2,OR(TH!L694="1111",TH!M694="1111")),TH!D694,""),"")</f>
        <v/>
      </c>
      <c r="B694" s="568">
        <f t="shared" si="60"/>
        <v>1</v>
      </c>
      <c r="C694" s="349">
        <f t="shared" si="58"/>
        <v>42757</v>
      </c>
      <c r="D694" s="574"/>
      <c r="E694" s="574">
        <v>42757</v>
      </c>
      <c r="F694" s="279" t="s">
        <v>683</v>
      </c>
      <c r="G694" s="348" t="s">
        <v>658</v>
      </c>
      <c r="H694" s="507" t="s">
        <v>498</v>
      </c>
      <c r="I694" s="340">
        <v>10</v>
      </c>
      <c r="J694" s="340">
        <v>25258</v>
      </c>
      <c r="K694" s="569">
        <f t="shared" si="62"/>
        <v>252580</v>
      </c>
      <c r="L694" s="571" t="s">
        <v>318</v>
      </c>
      <c r="M694" s="571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2">
        <v>1</v>
      </c>
    </row>
    <row r="695" spans="1:27" s="539" customFormat="1" ht="15.75" customHeight="1">
      <c r="A695" s="567" t="str">
        <f>IF(B695&lt;&gt;"",IF(AND(B695&gt;=_TM1,B695&lt;=_TM2,OR(TH!L695="1111",TH!M695="1111")),TH!D695,""),"")</f>
        <v/>
      </c>
      <c r="B695" s="568">
        <f t="shared" si="60"/>
        <v>1</v>
      </c>
      <c r="C695" s="349">
        <f t="shared" si="58"/>
        <v>42757</v>
      </c>
      <c r="D695" s="574"/>
      <c r="E695" s="574">
        <v>42757</v>
      </c>
      <c r="F695" s="279" t="s">
        <v>684</v>
      </c>
      <c r="G695" s="348" t="s">
        <v>658</v>
      </c>
      <c r="H695" s="507" t="s">
        <v>498</v>
      </c>
      <c r="I695" s="340">
        <v>5</v>
      </c>
      <c r="J695" s="340">
        <v>23736</v>
      </c>
      <c r="K695" s="569">
        <f t="shared" si="62"/>
        <v>118680</v>
      </c>
      <c r="L695" s="571" t="s">
        <v>318</v>
      </c>
      <c r="M695" s="571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2">
        <v>1</v>
      </c>
    </row>
    <row r="696" spans="1:27" s="539" customFormat="1" ht="15.75" customHeight="1">
      <c r="A696" s="567" t="str">
        <f>IF(B696&lt;&gt;"",IF(AND(B696&gt;=_TM1,B696&lt;=_TM2,OR(TH!L696="1111",TH!M696="1111")),TH!D696,""),"")</f>
        <v/>
      </c>
      <c r="B696" s="568">
        <f t="shared" si="60"/>
        <v>1</v>
      </c>
      <c r="C696" s="349">
        <f t="shared" si="58"/>
        <v>42757</v>
      </c>
      <c r="D696" s="574"/>
      <c r="E696" s="574">
        <v>42757</v>
      </c>
      <c r="F696" s="279" t="s">
        <v>685</v>
      </c>
      <c r="G696" s="348" t="s">
        <v>658</v>
      </c>
      <c r="H696" s="507" t="s">
        <v>498</v>
      </c>
      <c r="I696" s="340">
        <v>3</v>
      </c>
      <c r="J696" s="340">
        <v>28583</v>
      </c>
      <c r="K696" s="569">
        <f t="shared" si="62"/>
        <v>85749</v>
      </c>
      <c r="L696" s="571" t="s">
        <v>318</v>
      </c>
      <c r="M696" s="571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2">
        <v>1</v>
      </c>
    </row>
    <row r="697" spans="1:27" s="539" customFormat="1" ht="15.75" customHeight="1">
      <c r="A697" s="567" t="str">
        <f>IF(B697&lt;&gt;"",IF(AND(B697&gt;=_TM1,B697&lt;=_TM2,OR(TH!L697="1111",TH!M697="1111")),TH!D697,""),"")</f>
        <v/>
      </c>
      <c r="B697" s="568">
        <f t="shared" si="60"/>
        <v>1</v>
      </c>
      <c r="C697" s="349">
        <f t="shared" si="58"/>
        <v>42757</v>
      </c>
      <c r="D697" s="574"/>
      <c r="E697" s="574">
        <v>42757</v>
      </c>
      <c r="F697" s="279" t="s">
        <v>686</v>
      </c>
      <c r="G697" s="348" t="s">
        <v>658</v>
      </c>
      <c r="H697" s="507" t="s">
        <v>498</v>
      </c>
      <c r="I697" s="340">
        <v>10</v>
      </c>
      <c r="J697" s="340">
        <v>53873</v>
      </c>
      <c r="K697" s="569">
        <f t="shared" si="62"/>
        <v>538730</v>
      </c>
      <c r="L697" s="571" t="s">
        <v>318</v>
      </c>
      <c r="M697" s="571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2">
        <v>1</v>
      </c>
    </row>
    <row r="698" spans="1:27" s="539" customFormat="1" ht="15.75" customHeight="1">
      <c r="A698" s="567" t="str">
        <f>IF(B698&lt;&gt;"",IF(AND(B698&gt;=_TM1,B698&lt;=_TM2,OR(TH!L698="1111",TH!M698="1111")),TH!D698,""),"")</f>
        <v/>
      </c>
      <c r="B698" s="568">
        <f t="shared" si="60"/>
        <v>1</v>
      </c>
      <c r="C698" s="349">
        <f t="shared" si="58"/>
        <v>42757</v>
      </c>
      <c r="D698" s="574"/>
      <c r="E698" s="574">
        <v>42757</v>
      </c>
      <c r="F698" s="279" t="s">
        <v>687</v>
      </c>
      <c r="G698" s="348" t="s">
        <v>658</v>
      </c>
      <c r="H698" s="507" t="s">
        <v>498</v>
      </c>
      <c r="I698" s="340">
        <v>15</v>
      </c>
      <c r="J698" s="340">
        <v>42021</v>
      </c>
      <c r="K698" s="569">
        <f t="shared" si="62"/>
        <v>630315</v>
      </c>
      <c r="L698" s="571" t="s">
        <v>318</v>
      </c>
      <c r="M698" s="571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2">
        <v>1</v>
      </c>
    </row>
    <row r="699" spans="1:27" s="539" customFormat="1" ht="15.75" customHeight="1">
      <c r="A699" s="567" t="str">
        <f>IF(B699&lt;&gt;"",IF(AND(B699&gt;=_TM1,B699&lt;=_TM2,OR(TH!L699="1111",TH!M699="1111")),TH!D699,""),"")</f>
        <v/>
      </c>
      <c r="B699" s="568">
        <f t="shared" si="60"/>
        <v>1</v>
      </c>
      <c r="C699" s="349">
        <f t="shared" si="58"/>
        <v>42757</v>
      </c>
      <c r="D699" s="574"/>
      <c r="E699" s="574">
        <v>42757</v>
      </c>
      <c r="F699" s="279" t="s">
        <v>688</v>
      </c>
      <c r="G699" s="348" t="s">
        <v>658</v>
      </c>
      <c r="H699" s="507" t="s">
        <v>498</v>
      </c>
      <c r="I699" s="340">
        <v>10</v>
      </c>
      <c r="J699" s="340">
        <v>31547</v>
      </c>
      <c r="K699" s="569">
        <f t="shared" si="62"/>
        <v>315470</v>
      </c>
      <c r="L699" s="571" t="s">
        <v>318</v>
      </c>
      <c r="M699" s="571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2">
        <v>1</v>
      </c>
    </row>
    <row r="700" spans="1:27" s="539" customFormat="1" ht="15.75" customHeight="1">
      <c r="A700" s="567" t="str">
        <f>IF(B700&lt;&gt;"",IF(AND(B700&gt;=_TM1,B700&lt;=_TM2,OR(TH!L700="1111",TH!M700="1111")),TH!D700,""),"")</f>
        <v/>
      </c>
      <c r="B700" s="568">
        <f t="shared" si="60"/>
        <v>1</v>
      </c>
      <c r="C700" s="349">
        <f t="shared" si="58"/>
        <v>42757</v>
      </c>
      <c r="D700" s="574"/>
      <c r="E700" s="574">
        <v>42757</v>
      </c>
      <c r="F700" s="279" t="s">
        <v>689</v>
      </c>
      <c r="G700" s="348" t="s">
        <v>658</v>
      </c>
      <c r="H700" s="507" t="s">
        <v>498</v>
      </c>
      <c r="I700" s="340">
        <v>16</v>
      </c>
      <c r="J700" s="340">
        <v>135786</v>
      </c>
      <c r="K700" s="569">
        <f t="shared" si="62"/>
        <v>2172576</v>
      </c>
      <c r="L700" s="571" t="s">
        <v>318</v>
      </c>
      <c r="M700" s="571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2">
        <v>1</v>
      </c>
    </row>
    <row r="701" spans="1:27" s="539" customFormat="1" ht="15.75" customHeight="1">
      <c r="A701" s="567" t="str">
        <f>IF(B701&lt;&gt;"",IF(AND(B701&gt;=_TM1,B701&lt;=_TM2,OR(TH!L701="1111",TH!M701="1111")),TH!D701,""),"")</f>
        <v/>
      </c>
      <c r="B701" s="568">
        <f t="shared" si="60"/>
        <v>1</v>
      </c>
      <c r="C701" s="349">
        <f t="shared" si="58"/>
        <v>42757</v>
      </c>
      <c r="D701" s="574"/>
      <c r="E701" s="574">
        <v>42757</v>
      </c>
      <c r="F701" s="279" t="s">
        <v>690</v>
      </c>
      <c r="G701" s="348" t="s">
        <v>658</v>
      </c>
      <c r="H701" s="507" t="s">
        <v>498</v>
      </c>
      <c r="I701" s="340">
        <v>16</v>
      </c>
      <c r="J701" s="340">
        <v>58590</v>
      </c>
      <c r="K701" s="569">
        <f t="shared" si="62"/>
        <v>937440</v>
      </c>
      <c r="L701" s="571" t="s">
        <v>318</v>
      </c>
      <c r="M701" s="571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2">
        <v>1</v>
      </c>
    </row>
    <row r="702" spans="1:27" s="539" customFormat="1" ht="15.75" customHeight="1">
      <c r="A702" s="567" t="str">
        <f>IF(B702&lt;&gt;"",IF(AND(B702&gt;=_TM1,B702&lt;=_TM2,OR(TH!L702="1111",TH!M702="1111")),TH!D702,""),"")</f>
        <v/>
      </c>
      <c r="B702" s="568">
        <f t="shared" si="60"/>
        <v>1</v>
      </c>
      <c r="C702" s="349">
        <f t="shared" si="58"/>
        <v>42757</v>
      </c>
      <c r="D702" s="574"/>
      <c r="E702" s="574">
        <v>42757</v>
      </c>
      <c r="F702" s="279" t="s">
        <v>691</v>
      </c>
      <c r="G702" s="348" t="s">
        <v>658</v>
      </c>
      <c r="H702" s="507" t="s">
        <v>498</v>
      </c>
      <c r="I702" s="340">
        <v>12</v>
      </c>
      <c r="J702" s="340">
        <v>129948.00000000001</v>
      </c>
      <c r="K702" s="569">
        <f t="shared" si="62"/>
        <v>1559376</v>
      </c>
      <c r="L702" s="571" t="s">
        <v>318</v>
      </c>
      <c r="M702" s="571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2">
        <v>1</v>
      </c>
    </row>
    <row r="703" spans="1:27" s="539" customFormat="1" ht="15.75" customHeight="1">
      <c r="A703" s="567" t="str">
        <f>IF(B703&lt;&gt;"",IF(AND(B703&gt;=_TM1,B703&lt;=_TM2,OR(TH!L703="1111",TH!M703="1111")),TH!D703,""),"")</f>
        <v/>
      </c>
      <c r="B703" s="568">
        <f t="shared" si="60"/>
        <v>1</v>
      </c>
      <c r="C703" s="349">
        <f t="shared" si="58"/>
        <v>42757</v>
      </c>
      <c r="D703" s="574"/>
      <c r="E703" s="574">
        <v>42757</v>
      </c>
      <c r="F703" s="279" t="s">
        <v>683</v>
      </c>
      <c r="G703" s="348" t="s">
        <v>658</v>
      </c>
      <c r="H703" s="507" t="s">
        <v>498</v>
      </c>
      <c r="I703" s="340">
        <v>48</v>
      </c>
      <c r="J703" s="340">
        <v>37787.200000000004</v>
      </c>
      <c r="K703" s="569">
        <f t="shared" si="62"/>
        <v>1813786</v>
      </c>
      <c r="L703" s="571" t="s">
        <v>318</v>
      </c>
      <c r="M703" s="571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2">
        <v>1</v>
      </c>
    </row>
    <row r="704" spans="1:27" s="539" customFormat="1" ht="15.75" customHeight="1">
      <c r="A704" s="567" t="str">
        <f>IF(B704&lt;&gt;"",IF(AND(B704&gt;=_TM1,B704&lt;=_TM2,OR(TH!L704="1111",TH!M704="1111")),TH!D704,""),"")</f>
        <v/>
      </c>
      <c r="B704" s="568">
        <f t="shared" si="60"/>
        <v>1</v>
      </c>
      <c r="C704" s="349">
        <f t="shared" si="58"/>
        <v>42757</v>
      </c>
      <c r="D704" s="574"/>
      <c r="E704" s="574">
        <v>42757</v>
      </c>
      <c r="F704" s="279" t="s">
        <v>692</v>
      </c>
      <c r="G704" s="348" t="s">
        <v>658</v>
      </c>
      <c r="H704" s="507" t="s">
        <v>498</v>
      </c>
      <c r="I704" s="340">
        <v>24</v>
      </c>
      <c r="J704" s="340">
        <v>37089.08</v>
      </c>
      <c r="K704" s="569">
        <f t="shared" si="62"/>
        <v>890138</v>
      </c>
      <c r="L704" s="571" t="s">
        <v>318</v>
      </c>
      <c r="M704" s="571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2">
        <v>1</v>
      </c>
    </row>
    <row r="705" spans="1:27" s="539" customFormat="1" ht="15.75" customHeight="1">
      <c r="A705" s="567" t="str">
        <f>IF(B705&lt;&gt;"",IF(AND(B705&gt;=_TM1,B705&lt;=_TM2,OR(TH!L705="1111",TH!M705="1111")),TH!D705,""),"")</f>
        <v/>
      </c>
      <c r="B705" s="568">
        <f t="shared" si="60"/>
        <v>1</v>
      </c>
      <c r="C705" s="349">
        <f t="shared" si="58"/>
        <v>42757</v>
      </c>
      <c r="D705" s="574"/>
      <c r="E705" s="574">
        <v>42757</v>
      </c>
      <c r="F705" s="279" t="s">
        <v>693</v>
      </c>
      <c r="G705" s="348" t="s">
        <v>658</v>
      </c>
      <c r="H705" s="507" t="s">
        <v>498</v>
      </c>
      <c r="I705" s="340">
        <v>6</v>
      </c>
      <c r="J705" s="340">
        <v>114450</v>
      </c>
      <c r="K705" s="569">
        <f t="shared" si="62"/>
        <v>686700</v>
      </c>
      <c r="L705" s="571" t="s">
        <v>318</v>
      </c>
      <c r="M705" s="571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2">
        <v>1</v>
      </c>
    </row>
    <row r="706" spans="1:27" s="539" customFormat="1" ht="15.75" customHeight="1">
      <c r="A706" s="567" t="str">
        <f>IF(B706&lt;&gt;"",IF(AND(B706&gt;=_TM1,B706&lt;=_TM2,OR(TH!L706="1111",TH!M706="1111")),TH!D706,""),"")</f>
        <v/>
      </c>
      <c r="B706" s="568">
        <f t="shared" si="60"/>
        <v>1</v>
      </c>
      <c r="C706" s="349">
        <f t="shared" si="58"/>
        <v>42757</v>
      </c>
      <c r="D706" s="574"/>
      <c r="E706" s="574">
        <v>42757</v>
      </c>
      <c r="F706" s="279" t="s">
        <v>694</v>
      </c>
      <c r="G706" s="348" t="s">
        <v>658</v>
      </c>
      <c r="H706" s="507" t="s">
        <v>498</v>
      </c>
      <c r="I706" s="340">
        <v>6</v>
      </c>
      <c r="J706" s="340">
        <v>118540.8</v>
      </c>
      <c r="K706" s="569">
        <f t="shared" si="62"/>
        <v>711245</v>
      </c>
      <c r="L706" s="571" t="s">
        <v>318</v>
      </c>
      <c r="M706" s="571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2">
        <v>1</v>
      </c>
    </row>
    <row r="707" spans="1:27" s="539" customFormat="1" ht="15.75" customHeight="1">
      <c r="A707" s="567" t="str">
        <f>IF(B707&lt;&gt;"",IF(AND(B707&gt;=_TM1,B707&lt;=_TM2,OR(TH!L707="1111",TH!M707="1111")),TH!D707,""),"")</f>
        <v/>
      </c>
      <c r="B707" s="568">
        <f t="shared" si="60"/>
        <v>1</v>
      </c>
      <c r="C707" s="349">
        <f t="shared" si="58"/>
        <v>42757</v>
      </c>
      <c r="D707" s="574"/>
      <c r="E707" s="574">
        <v>42757</v>
      </c>
      <c r="F707" s="279" t="s">
        <v>695</v>
      </c>
      <c r="G707" s="348" t="s">
        <v>658</v>
      </c>
      <c r="H707" s="507" t="s">
        <v>498</v>
      </c>
      <c r="I707" s="340">
        <v>6</v>
      </c>
      <c r="J707" s="340">
        <v>48174</v>
      </c>
      <c r="K707" s="569">
        <f t="shared" si="62"/>
        <v>289044</v>
      </c>
      <c r="L707" s="571" t="s">
        <v>318</v>
      </c>
      <c r="M707" s="571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2">
        <v>1</v>
      </c>
    </row>
    <row r="708" spans="1:27" s="539" customFormat="1" ht="15.75" customHeight="1">
      <c r="A708" s="567" t="str">
        <f>IF(B708&lt;&gt;"",IF(AND(B708&gt;=_TM1,B708&lt;=_TM2,OR(TH!L708="1111",TH!M708="1111")),TH!D708,""),"")</f>
        <v/>
      </c>
      <c r="B708" s="568">
        <f t="shared" ref="B708:B739" si="63">IF(C708&lt;&gt;"",MONTH(C708),"")</f>
        <v>1</v>
      </c>
      <c r="C708" s="349">
        <f t="shared" ref="C708:C739" si="64">E708</f>
        <v>42757</v>
      </c>
      <c r="D708" s="574"/>
      <c r="E708" s="574">
        <v>42757</v>
      </c>
      <c r="F708" s="279" t="s">
        <v>696</v>
      </c>
      <c r="G708" s="348" t="s">
        <v>658</v>
      </c>
      <c r="H708" s="507" t="s">
        <v>498</v>
      </c>
      <c r="I708" s="340">
        <v>65</v>
      </c>
      <c r="J708" s="340">
        <v>19431</v>
      </c>
      <c r="K708" s="569">
        <f t="shared" si="62"/>
        <v>1263015</v>
      </c>
      <c r="L708" s="571" t="s">
        <v>318</v>
      </c>
      <c r="M708" s="571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2">
        <v>1</v>
      </c>
    </row>
    <row r="709" spans="1:27" s="539" customFormat="1" ht="15.75" customHeight="1">
      <c r="A709" s="567" t="str">
        <f>IF(B709&lt;&gt;"",IF(AND(B709&gt;=_TM1,B709&lt;=_TM2,OR(TH!L709="1111",TH!M709="1111")),TH!D709,""),"")</f>
        <v/>
      </c>
      <c r="B709" s="568">
        <f t="shared" si="63"/>
        <v>1</v>
      </c>
      <c r="C709" s="349">
        <f t="shared" si="64"/>
        <v>42757</v>
      </c>
      <c r="D709" s="574"/>
      <c r="E709" s="574">
        <v>42757</v>
      </c>
      <c r="F709" s="279" t="s">
        <v>697</v>
      </c>
      <c r="G709" s="348" t="s">
        <v>658</v>
      </c>
      <c r="H709" s="507" t="s">
        <v>498</v>
      </c>
      <c r="I709" s="340">
        <v>22</v>
      </c>
      <c r="J709" s="340">
        <v>88297.920000000013</v>
      </c>
      <c r="K709" s="569">
        <f t="shared" si="62"/>
        <v>1942554</v>
      </c>
      <c r="L709" s="571" t="s">
        <v>318</v>
      </c>
      <c r="M709" s="571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2">
        <v>1</v>
      </c>
    </row>
    <row r="710" spans="1:27" s="539" customFormat="1" ht="15.75" customHeight="1">
      <c r="A710" s="567" t="str">
        <f>IF(B710&lt;&gt;"",IF(AND(B710&gt;=_TM1,B710&lt;=_TM2,OR(TH!L710="1111",TH!M710="1111")),TH!D710,""),"")</f>
        <v/>
      </c>
      <c r="B710" s="568">
        <f t="shared" si="63"/>
        <v>1</v>
      </c>
      <c r="C710" s="349">
        <f t="shared" si="64"/>
        <v>42757</v>
      </c>
      <c r="D710" s="574"/>
      <c r="E710" s="574">
        <v>42757</v>
      </c>
      <c r="F710" s="279" t="s">
        <v>698</v>
      </c>
      <c r="G710" s="348" t="s">
        <v>658</v>
      </c>
      <c r="H710" s="507" t="s">
        <v>498</v>
      </c>
      <c r="I710" s="340">
        <v>12</v>
      </c>
      <c r="J710" s="340">
        <v>62407.80000000001</v>
      </c>
      <c r="K710" s="569">
        <f t="shared" si="62"/>
        <v>748894</v>
      </c>
      <c r="L710" s="571" t="s">
        <v>318</v>
      </c>
      <c r="M710" s="571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2">
        <v>1</v>
      </c>
    </row>
    <row r="711" spans="1:27" s="539" customFormat="1" ht="15.75" customHeight="1">
      <c r="A711" s="567" t="str">
        <f>IF(B711&lt;&gt;"",IF(AND(B711&gt;=_TM1,B711&lt;=_TM2,OR(TH!L711="1111",TH!M711="1111")),TH!D711,""),"")</f>
        <v/>
      </c>
      <c r="B711" s="568">
        <f t="shared" si="63"/>
        <v>1</v>
      </c>
      <c r="C711" s="349">
        <f t="shared" si="64"/>
        <v>42757</v>
      </c>
      <c r="D711" s="574"/>
      <c r="E711" s="574">
        <v>42757</v>
      </c>
      <c r="F711" s="279" t="s">
        <v>699</v>
      </c>
      <c r="G711" s="348" t="s">
        <v>658</v>
      </c>
      <c r="H711" s="507" t="s">
        <v>498</v>
      </c>
      <c r="I711" s="340">
        <v>12</v>
      </c>
      <c r="J711" s="340">
        <v>147063</v>
      </c>
      <c r="K711" s="569">
        <f t="shared" si="62"/>
        <v>1764756</v>
      </c>
      <c r="L711" s="571" t="s">
        <v>318</v>
      </c>
      <c r="M711" s="571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2">
        <v>1</v>
      </c>
    </row>
    <row r="712" spans="1:27" s="539" customFormat="1" ht="15.75" customHeight="1">
      <c r="A712" s="567" t="str">
        <f>IF(B712&lt;&gt;"",IF(AND(B712&gt;=_TM1,B712&lt;=_TM2,OR(TH!L712="1111",TH!M712="1111")),TH!D712,""),"")</f>
        <v/>
      </c>
      <c r="B712" s="568">
        <f t="shared" si="63"/>
        <v>1</v>
      </c>
      <c r="C712" s="349">
        <f t="shared" si="64"/>
        <v>42757</v>
      </c>
      <c r="D712" s="574"/>
      <c r="E712" s="574">
        <v>42757</v>
      </c>
      <c r="F712" s="279" t="s">
        <v>700</v>
      </c>
      <c r="G712" s="348" t="s">
        <v>658</v>
      </c>
      <c r="H712" s="507" t="s">
        <v>498</v>
      </c>
      <c r="I712" s="340">
        <v>12</v>
      </c>
      <c r="J712" s="340">
        <v>46851.000000000007</v>
      </c>
      <c r="K712" s="569">
        <f t="shared" si="62"/>
        <v>562212</v>
      </c>
      <c r="L712" s="571" t="s">
        <v>318</v>
      </c>
      <c r="M712" s="571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2">
        <v>1</v>
      </c>
    </row>
    <row r="713" spans="1:27" s="539" customFormat="1" ht="15.75" customHeight="1">
      <c r="A713" s="567" t="str">
        <f>IF(B713&lt;&gt;"",IF(AND(B713&gt;=_TM1,B713&lt;=_TM2,OR(TH!L713="1111",TH!M713="1111")),TH!D713,""),"")</f>
        <v/>
      </c>
      <c r="B713" s="568">
        <f t="shared" si="63"/>
        <v>1</v>
      </c>
      <c r="C713" s="349">
        <f t="shared" si="64"/>
        <v>42757</v>
      </c>
      <c r="D713" s="574"/>
      <c r="E713" s="574">
        <v>42757</v>
      </c>
      <c r="F713" s="279" t="s">
        <v>701</v>
      </c>
      <c r="G713" s="348" t="s">
        <v>658</v>
      </c>
      <c r="H713" s="507" t="s">
        <v>498</v>
      </c>
      <c r="I713" s="340">
        <v>8</v>
      </c>
      <c r="J713" s="340">
        <v>112728</v>
      </c>
      <c r="K713" s="569">
        <f t="shared" si="62"/>
        <v>901824</v>
      </c>
      <c r="L713" s="571" t="s">
        <v>318</v>
      </c>
      <c r="M713" s="571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2">
        <v>1</v>
      </c>
    </row>
    <row r="714" spans="1:27" s="539" customFormat="1" ht="15.75" customHeight="1">
      <c r="A714" s="567" t="str">
        <f>IF(B714&lt;&gt;"",IF(AND(B714&gt;=_TM1,B714&lt;=_TM2,OR(TH!L714="1111",TH!M714="1111")),TH!D714,""),"")</f>
        <v/>
      </c>
      <c r="B714" s="568">
        <f t="shared" si="63"/>
        <v>1</v>
      </c>
      <c r="C714" s="349">
        <f t="shared" si="64"/>
        <v>42757</v>
      </c>
      <c r="D714" s="574"/>
      <c r="E714" s="574">
        <v>42757</v>
      </c>
      <c r="F714" s="279" t="s">
        <v>702</v>
      </c>
      <c r="G714" s="348" t="s">
        <v>658</v>
      </c>
      <c r="H714" s="507" t="s">
        <v>498</v>
      </c>
      <c r="I714" s="340">
        <v>4</v>
      </c>
      <c r="J714" s="340">
        <v>49480.200000000004</v>
      </c>
      <c r="K714" s="569">
        <f t="shared" si="62"/>
        <v>197921</v>
      </c>
      <c r="L714" s="571" t="s">
        <v>318</v>
      </c>
      <c r="M714" s="571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2">
        <v>1</v>
      </c>
    </row>
    <row r="715" spans="1:27" s="539" customFormat="1" ht="15.75" customHeight="1">
      <c r="A715" s="567" t="str">
        <f>IF(B715&lt;&gt;"",IF(AND(B715&gt;=_TM1,B715&lt;=_TM2,OR(TH!L715="1111",TH!M715="1111")),TH!D715,""),"")</f>
        <v/>
      </c>
      <c r="B715" s="568">
        <f t="shared" si="63"/>
        <v>1</v>
      </c>
      <c r="C715" s="349">
        <f t="shared" si="64"/>
        <v>42757</v>
      </c>
      <c r="D715" s="574"/>
      <c r="E715" s="574">
        <v>42757</v>
      </c>
      <c r="F715" s="279" t="s">
        <v>703</v>
      </c>
      <c r="G715" s="348" t="s">
        <v>658</v>
      </c>
      <c r="H715" s="507" t="s">
        <v>498</v>
      </c>
      <c r="I715" s="340">
        <v>8</v>
      </c>
      <c r="J715" s="340">
        <v>69350.399999999994</v>
      </c>
      <c r="K715" s="569">
        <f t="shared" si="62"/>
        <v>554803</v>
      </c>
      <c r="L715" s="571" t="s">
        <v>318</v>
      </c>
      <c r="M715" s="571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2">
        <v>1</v>
      </c>
    </row>
    <row r="716" spans="1:27" s="539" customFormat="1" ht="15.75" customHeight="1">
      <c r="A716" s="567" t="str">
        <f>IF(B716&lt;&gt;"",IF(AND(B716&gt;=_TM1,B716&lt;=_TM2,OR(TH!L716="1111",TH!M716="1111")),TH!D716,""),"")</f>
        <v/>
      </c>
      <c r="B716" s="568">
        <f t="shared" si="63"/>
        <v>1</v>
      </c>
      <c r="C716" s="349">
        <f t="shared" si="64"/>
        <v>42757</v>
      </c>
      <c r="D716" s="574"/>
      <c r="E716" s="574">
        <v>42757</v>
      </c>
      <c r="F716" s="279" t="s">
        <v>665</v>
      </c>
      <c r="G716" s="348" t="s">
        <v>658</v>
      </c>
      <c r="H716" s="507" t="s">
        <v>498</v>
      </c>
      <c r="I716" s="340">
        <v>4</v>
      </c>
      <c r="J716" s="340">
        <v>44814</v>
      </c>
      <c r="K716" s="569">
        <f t="shared" si="62"/>
        <v>179256</v>
      </c>
      <c r="L716" s="571" t="s">
        <v>318</v>
      </c>
      <c r="M716" s="571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2">
        <v>1</v>
      </c>
    </row>
    <row r="717" spans="1:27" s="539" customFormat="1" ht="15.75" customHeight="1">
      <c r="A717" s="567" t="str">
        <f>IF(B717&lt;&gt;"",IF(AND(B717&gt;=_TM1,B717&lt;=_TM2,OR(TH!L717="1111",TH!M717="1111")),TH!D717,""),"")</f>
        <v/>
      </c>
      <c r="B717" s="568">
        <f t="shared" si="63"/>
        <v>1</v>
      </c>
      <c r="C717" s="349">
        <f t="shared" si="64"/>
        <v>42757</v>
      </c>
      <c r="D717" s="574"/>
      <c r="E717" s="574">
        <v>42757</v>
      </c>
      <c r="F717" s="279" t="s">
        <v>704</v>
      </c>
      <c r="G717" s="348" t="s">
        <v>658</v>
      </c>
      <c r="H717" s="507" t="s">
        <v>498</v>
      </c>
      <c r="I717" s="340">
        <v>20</v>
      </c>
      <c r="J717" s="340">
        <v>79332.161999999997</v>
      </c>
      <c r="K717" s="569">
        <f t="shared" si="62"/>
        <v>1586643</v>
      </c>
      <c r="L717" s="571" t="s">
        <v>318</v>
      </c>
      <c r="M717" s="571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2">
        <v>1</v>
      </c>
    </row>
    <row r="718" spans="1:27" s="539" customFormat="1" ht="15.75" customHeight="1">
      <c r="A718" s="567" t="str">
        <f>IF(B718&lt;&gt;"",IF(AND(B718&gt;=_TM1,B718&lt;=_TM2,OR(TH!L718="1111",TH!M718="1111")),TH!D718,""),"")</f>
        <v/>
      </c>
      <c r="B718" s="568">
        <f t="shared" si="63"/>
        <v>1</v>
      </c>
      <c r="C718" s="349">
        <f t="shared" si="64"/>
        <v>42757</v>
      </c>
      <c r="D718" s="574"/>
      <c r="E718" s="574">
        <v>42757</v>
      </c>
      <c r="F718" s="279" t="s">
        <v>705</v>
      </c>
      <c r="G718" s="348" t="s">
        <v>658</v>
      </c>
      <c r="H718" s="507" t="s">
        <v>498</v>
      </c>
      <c r="I718" s="340">
        <v>20</v>
      </c>
      <c r="J718" s="340">
        <v>112639.833</v>
      </c>
      <c r="K718" s="569">
        <f t="shared" si="62"/>
        <v>2252797</v>
      </c>
      <c r="L718" s="571" t="s">
        <v>318</v>
      </c>
      <c r="M718" s="571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2">
        <v>1</v>
      </c>
    </row>
    <row r="719" spans="1:27" s="539" customFormat="1" ht="15.75" customHeight="1">
      <c r="A719" s="567" t="str">
        <f>IF(B719&lt;&gt;"",IF(AND(B719&gt;=_TM1,B719&lt;=_TM2,OR(TH!L719="1111",TH!M719="1111")),TH!D719,""),"")</f>
        <v/>
      </c>
      <c r="B719" s="568">
        <f t="shared" si="63"/>
        <v>1</v>
      </c>
      <c r="C719" s="349">
        <f t="shared" si="64"/>
        <v>42757</v>
      </c>
      <c r="D719" s="574"/>
      <c r="E719" s="574">
        <v>42757</v>
      </c>
      <c r="F719" s="279" t="s">
        <v>706</v>
      </c>
      <c r="G719" s="348" t="s">
        <v>658</v>
      </c>
      <c r="H719" s="507" t="s">
        <v>498</v>
      </c>
      <c r="I719" s="340">
        <v>72</v>
      </c>
      <c r="J719" s="340">
        <v>29092.800000000003</v>
      </c>
      <c r="K719" s="569">
        <f t="shared" si="62"/>
        <v>2094682</v>
      </c>
      <c r="L719" s="571" t="s">
        <v>318</v>
      </c>
      <c r="M719" s="571" t="s">
        <v>8</v>
      </c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2">
        <v>1</v>
      </c>
    </row>
    <row r="720" spans="1:27" s="539" customFormat="1" ht="15.75" customHeight="1">
      <c r="A720" s="567" t="str">
        <f>IF(B720&lt;&gt;"",IF(AND(B720&gt;=_TM1,B720&lt;=_TM2,OR(TH!L720="1111",TH!M720="1111")),TH!D720,""),"")</f>
        <v/>
      </c>
      <c r="B720" s="568">
        <f t="shared" si="63"/>
        <v>1</v>
      </c>
      <c r="C720" s="349">
        <f t="shared" si="64"/>
        <v>42757</v>
      </c>
      <c r="D720" s="574"/>
      <c r="E720" s="574">
        <v>42757</v>
      </c>
      <c r="F720" s="279" t="s">
        <v>707</v>
      </c>
      <c r="G720" s="348" t="s">
        <v>658</v>
      </c>
      <c r="H720" s="507" t="s">
        <v>498</v>
      </c>
      <c r="I720" s="340">
        <v>8</v>
      </c>
      <c r="J720" s="340">
        <v>65007.600000000006</v>
      </c>
      <c r="K720" s="569">
        <f t="shared" si="62"/>
        <v>520061</v>
      </c>
      <c r="L720" s="571" t="s">
        <v>318</v>
      </c>
      <c r="M720" s="571" t="s">
        <v>8</v>
      </c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2">
        <v>1</v>
      </c>
    </row>
    <row r="721" spans="1:27" s="539" customFormat="1" ht="15.75" customHeight="1">
      <c r="A721" s="567" t="str">
        <f>IF(B721&lt;&gt;"",IF(AND(B721&gt;=_TM1,B721&lt;=_TM2,OR(TH!L721="1111",TH!M721="1111")),TH!D721,""),"")</f>
        <v/>
      </c>
      <c r="B721" s="568">
        <f t="shared" si="63"/>
        <v>1</v>
      </c>
      <c r="C721" s="349">
        <f t="shared" si="64"/>
        <v>42757</v>
      </c>
      <c r="D721" s="574"/>
      <c r="E721" s="574">
        <v>42757</v>
      </c>
      <c r="F721" s="279" t="s">
        <v>708</v>
      </c>
      <c r="G721" s="348" t="s">
        <v>658</v>
      </c>
      <c r="H721" s="507" t="s">
        <v>498</v>
      </c>
      <c r="I721" s="340">
        <v>15</v>
      </c>
      <c r="J721" s="340">
        <v>76910.400000000009</v>
      </c>
      <c r="K721" s="569">
        <f t="shared" si="62"/>
        <v>1153656</v>
      </c>
      <c r="L721" s="571" t="s">
        <v>318</v>
      </c>
      <c r="M721" s="571" t="s">
        <v>8</v>
      </c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2">
        <v>1</v>
      </c>
    </row>
    <row r="722" spans="1:27" s="539" customFormat="1" ht="15.75" customHeight="1">
      <c r="A722" s="567" t="str">
        <f>IF(B722&lt;&gt;"",IF(AND(B722&gt;=_TM1,B722&lt;=_TM2,OR(TH!L722="1111",TH!M722="1111")),TH!D722,""),"")</f>
        <v/>
      </c>
      <c r="B722" s="568">
        <f t="shared" si="63"/>
        <v>1</v>
      </c>
      <c r="C722" s="349">
        <f t="shared" si="64"/>
        <v>42757</v>
      </c>
      <c r="D722" s="574"/>
      <c r="E722" s="574">
        <v>42757</v>
      </c>
      <c r="F722" s="279" t="s">
        <v>709</v>
      </c>
      <c r="G722" s="348" t="s">
        <v>658</v>
      </c>
      <c r="H722" s="507" t="s">
        <v>498</v>
      </c>
      <c r="I722" s="340">
        <v>30</v>
      </c>
      <c r="J722" s="340">
        <v>51566</v>
      </c>
      <c r="K722" s="569">
        <f t="shared" si="62"/>
        <v>1546980</v>
      </c>
      <c r="L722" s="571" t="s">
        <v>318</v>
      </c>
      <c r="M722" s="571" t="s">
        <v>8</v>
      </c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2">
        <v>1</v>
      </c>
    </row>
    <row r="723" spans="1:27" s="539" customFormat="1" ht="15.75" customHeight="1">
      <c r="A723" s="567" t="str">
        <f>IF(B723&lt;&gt;"",IF(AND(B723&gt;=_TM1,B723&lt;=_TM2,OR(TH!L723="1111",TH!M723="1111")),TH!D723,""),"")</f>
        <v/>
      </c>
      <c r="B723" s="568">
        <f t="shared" si="63"/>
        <v>1</v>
      </c>
      <c r="C723" s="349">
        <f t="shared" si="64"/>
        <v>42757</v>
      </c>
      <c r="D723" s="574"/>
      <c r="E723" s="574">
        <v>42757</v>
      </c>
      <c r="F723" s="279" t="s">
        <v>710</v>
      </c>
      <c r="G723" s="348" t="s">
        <v>658</v>
      </c>
      <c r="H723" s="507" t="s">
        <v>498</v>
      </c>
      <c r="I723" s="340">
        <v>15</v>
      </c>
      <c r="J723" s="340">
        <v>79275.000000000015</v>
      </c>
      <c r="K723" s="569">
        <f t="shared" si="62"/>
        <v>1189125</v>
      </c>
      <c r="L723" s="571" t="s">
        <v>318</v>
      </c>
      <c r="M723" s="57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2">
        <v>1</v>
      </c>
    </row>
    <row r="724" spans="1:27" s="539" customFormat="1" ht="15.75" customHeight="1">
      <c r="A724" s="567" t="str">
        <f>IF(B724&lt;&gt;"",IF(AND(B724&gt;=_TM1,B724&lt;=_TM2,OR(TH!L724="1111",TH!M724="1111")),TH!D724,""),"")</f>
        <v/>
      </c>
      <c r="B724" s="568">
        <f t="shared" si="63"/>
        <v>1</v>
      </c>
      <c r="C724" s="349">
        <f t="shared" si="64"/>
        <v>42757</v>
      </c>
      <c r="D724" s="574"/>
      <c r="E724" s="574">
        <v>42757</v>
      </c>
      <c r="F724" s="279" t="s">
        <v>711</v>
      </c>
      <c r="G724" s="348" t="s">
        <v>658</v>
      </c>
      <c r="H724" s="507" t="s">
        <v>498</v>
      </c>
      <c r="I724" s="340">
        <v>20</v>
      </c>
      <c r="J724" s="340">
        <v>53614.593000000001</v>
      </c>
      <c r="K724" s="569">
        <f t="shared" si="62"/>
        <v>1072292</v>
      </c>
      <c r="L724" s="571" t="s">
        <v>318</v>
      </c>
      <c r="M724" s="57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2">
        <v>1</v>
      </c>
    </row>
    <row r="725" spans="1:27" s="539" customFormat="1" ht="15.75" customHeight="1">
      <c r="A725" s="567" t="str">
        <f>IF(B725&lt;&gt;"",IF(AND(B725&gt;=_TM1,B725&lt;=_TM2,OR(TH!L725="1111",TH!M725="1111")),TH!D725,""),"")</f>
        <v/>
      </c>
      <c r="B725" s="568">
        <f t="shared" si="63"/>
        <v>1</v>
      </c>
      <c r="C725" s="349">
        <f t="shared" si="64"/>
        <v>42757</v>
      </c>
      <c r="D725" s="574"/>
      <c r="E725" s="574">
        <v>42757</v>
      </c>
      <c r="F725" s="279" t="s">
        <v>712</v>
      </c>
      <c r="G725" s="348" t="s">
        <v>658</v>
      </c>
      <c r="H725" s="507" t="s">
        <v>498</v>
      </c>
      <c r="I725" s="340">
        <v>30</v>
      </c>
      <c r="J725" s="340">
        <v>66599</v>
      </c>
      <c r="K725" s="569">
        <f t="shared" si="62"/>
        <v>1997970</v>
      </c>
      <c r="L725" s="571" t="s">
        <v>318</v>
      </c>
      <c r="M725" s="571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2">
        <v>1</v>
      </c>
    </row>
    <row r="726" spans="1:27" s="539" customFormat="1" ht="15.75" customHeight="1">
      <c r="A726" s="567" t="str">
        <f>IF(B726&lt;&gt;"",IF(AND(B726&gt;=_TM1,B726&lt;=_TM2,OR(TH!L726="1111",TH!M726="1111")),TH!D726,""),"")</f>
        <v/>
      </c>
      <c r="B726" s="568">
        <f t="shared" si="63"/>
        <v>1</v>
      </c>
      <c r="C726" s="349">
        <f t="shared" si="64"/>
        <v>42757</v>
      </c>
      <c r="D726" s="574"/>
      <c r="E726" s="574">
        <v>42757</v>
      </c>
      <c r="F726" s="279" t="s">
        <v>712</v>
      </c>
      <c r="G726" s="348" t="s">
        <v>658</v>
      </c>
      <c r="H726" s="507" t="s">
        <v>498</v>
      </c>
      <c r="I726" s="340">
        <v>18</v>
      </c>
      <c r="J726" s="340">
        <v>70086</v>
      </c>
      <c r="K726" s="569">
        <f t="shared" si="62"/>
        <v>1261548</v>
      </c>
      <c r="L726" s="571" t="s">
        <v>318</v>
      </c>
      <c r="M726" s="571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2">
        <v>1</v>
      </c>
    </row>
    <row r="727" spans="1:27" s="539" customFormat="1" ht="15.75" customHeight="1">
      <c r="A727" s="567" t="str">
        <f>IF(B727&lt;&gt;"",IF(AND(B727&gt;=_TM1,B727&lt;=_TM2,OR(TH!L727="1111",TH!M727="1111")),TH!D727,""),"")</f>
        <v/>
      </c>
      <c r="B727" s="568">
        <f t="shared" si="63"/>
        <v>1</v>
      </c>
      <c r="C727" s="349">
        <f t="shared" si="64"/>
        <v>42757</v>
      </c>
      <c r="D727" s="574"/>
      <c r="E727" s="574">
        <v>42757</v>
      </c>
      <c r="F727" s="279" t="s">
        <v>713</v>
      </c>
      <c r="G727" s="348" t="s">
        <v>658</v>
      </c>
      <c r="H727" s="507" t="s">
        <v>498</v>
      </c>
      <c r="I727" s="340">
        <v>4</v>
      </c>
      <c r="J727" s="340">
        <v>82895</v>
      </c>
      <c r="K727" s="569">
        <f t="shared" si="62"/>
        <v>331580</v>
      </c>
      <c r="L727" s="571" t="s">
        <v>318</v>
      </c>
      <c r="M727" s="571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2">
        <v>1</v>
      </c>
    </row>
    <row r="728" spans="1:27" s="539" customFormat="1" ht="15.75" customHeight="1">
      <c r="A728" s="567" t="str">
        <f>IF(B728&lt;&gt;"",IF(AND(B728&gt;=_TM1,B728&lt;=_TM2,OR(TH!L728="1111",TH!M728="1111")),TH!D728,""),"")</f>
        <v/>
      </c>
      <c r="B728" s="568">
        <f t="shared" si="63"/>
        <v>1</v>
      </c>
      <c r="C728" s="349">
        <f t="shared" si="64"/>
        <v>42757</v>
      </c>
      <c r="D728" s="574"/>
      <c r="E728" s="574">
        <v>42757</v>
      </c>
      <c r="F728" s="279" t="s">
        <v>714</v>
      </c>
      <c r="G728" s="348" t="s">
        <v>658</v>
      </c>
      <c r="H728" s="507" t="s">
        <v>498</v>
      </c>
      <c r="I728" s="340">
        <v>8</v>
      </c>
      <c r="J728" s="340">
        <v>99792</v>
      </c>
      <c r="K728" s="569">
        <f t="shared" si="62"/>
        <v>798336</v>
      </c>
      <c r="L728" s="571" t="s">
        <v>318</v>
      </c>
      <c r="M728" s="571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2">
        <v>1</v>
      </c>
    </row>
    <row r="729" spans="1:27" s="539" customFormat="1" ht="15.75" customHeight="1">
      <c r="A729" s="567" t="str">
        <f>IF(B729&lt;&gt;"",IF(AND(B729&gt;=_TM1,B729&lt;=_TM2,OR(TH!L729="1111",TH!M729="1111")),TH!D729,""),"")</f>
        <v/>
      </c>
      <c r="B729" s="568">
        <f t="shared" si="63"/>
        <v>1</v>
      </c>
      <c r="C729" s="349">
        <f t="shared" si="64"/>
        <v>42757</v>
      </c>
      <c r="D729" s="574"/>
      <c r="E729" s="574">
        <v>42757</v>
      </c>
      <c r="F729" s="279" t="s">
        <v>715</v>
      </c>
      <c r="G729" s="348" t="s">
        <v>658</v>
      </c>
      <c r="H729" s="507" t="s">
        <v>498</v>
      </c>
      <c r="I729" s="340">
        <v>7</v>
      </c>
      <c r="J729" s="340">
        <v>64474</v>
      </c>
      <c r="K729" s="569">
        <f t="shared" si="62"/>
        <v>451318</v>
      </c>
      <c r="L729" s="571" t="s">
        <v>318</v>
      </c>
      <c r="M729" s="571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2">
        <v>1</v>
      </c>
    </row>
    <row r="730" spans="1:27" s="539" customFormat="1" ht="15.75" customHeight="1">
      <c r="A730" s="567" t="str">
        <f>IF(B730&lt;&gt;"",IF(AND(B730&gt;=_TM1,B730&lt;=_TM2,OR(TH!L730="1111",TH!M730="1111")),TH!D730,""),"")</f>
        <v/>
      </c>
      <c r="B730" s="568">
        <f t="shared" si="63"/>
        <v>1</v>
      </c>
      <c r="C730" s="349">
        <f t="shared" si="64"/>
        <v>42757</v>
      </c>
      <c r="D730" s="574"/>
      <c r="E730" s="574">
        <v>42757</v>
      </c>
      <c r="F730" s="279" t="s">
        <v>716</v>
      </c>
      <c r="G730" s="348" t="s">
        <v>658</v>
      </c>
      <c r="H730" s="507" t="s">
        <v>498</v>
      </c>
      <c r="I730" s="340">
        <v>4</v>
      </c>
      <c r="J730" s="340">
        <v>107419</v>
      </c>
      <c r="K730" s="569">
        <f t="shared" si="62"/>
        <v>429676</v>
      </c>
      <c r="L730" s="571" t="s">
        <v>318</v>
      </c>
      <c r="M730" s="571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2">
        <v>1</v>
      </c>
    </row>
    <row r="731" spans="1:27" s="539" customFormat="1" ht="15.75" customHeight="1">
      <c r="A731" s="567" t="str">
        <f>IF(B731&lt;&gt;"",IF(AND(B731&gt;=_TM1,B731&lt;=_TM2,OR(TH!L731="1111",TH!M731="1111")),TH!D731,""),"")</f>
        <v/>
      </c>
      <c r="B731" s="568">
        <f t="shared" si="63"/>
        <v>1</v>
      </c>
      <c r="C731" s="349">
        <f t="shared" si="64"/>
        <v>42757</v>
      </c>
      <c r="D731" s="574"/>
      <c r="E731" s="574">
        <v>42757</v>
      </c>
      <c r="F731" s="279" t="s">
        <v>717</v>
      </c>
      <c r="G731" s="348" t="s">
        <v>658</v>
      </c>
      <c r="H731" s="507" t="s">
        <v>498</v>
      </c>
      <c r="I731" s="340">
        <v>12</v>
      </c>
      <c r="J731" s="340">
        <v>45864</v>
      </c>
      <c r="K731" s="569">
        <f t="shared" si="62"/>
        <v>550368</v>
      </c>
      <c r="L731" s="571" t="s">
        <v>318</v>
      </c>
      <c r="M731" s="571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2">
        <v>1</v>
      </c>
    </row>
    <row r="732" spans="1:27" s="539" customFormat="1" ht="15.75" customHeight="1">
      <c r="A732" s="567" t="str">
        <f>IF(B732&lt;&gt;"",IF(AND(B732&gt;=_TM1,B732&lt;=_TM2,OR(TH!L732="1111",TH!M732="1111")),TH!D732,""),"")</f>
        <v/>
      </c>
      <c r="B732" s="568">
        <f t="shared" si="63"/>
        <v>1</v>
      </c>
      <c r="C732" s="349">
        <f t="shared" si="64"/>
        <v>42757</v>
      </c>
      <c r="D732" s="574"/>
      <c r="E732" s="574">
        <v>42757</v>
      </c>
      <c r="F732" s="279" t="s">
        <v>718</v>
      </c>
      <c r="G732" s="348" t="s">
        <v>658</v>
      </c>
      <c r="H732" s="507" t="s">
        <v>498</v>
      </c>
      <c r="I732" s="340">
        <v>6</v>
      </c>
      <c r="J732" s="340">
        <v>48019</v>
      </c>
      <c r="K732" s="569">
        <f t="shared" si="62"/>
        <v>288114</v>
      </c>
      <c r="L732" s="571" t="s">
        <v>318</v>
      </c>
      <c r="M732" s="571" t="s">
        <v>8</v>
      </c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2">
        <v>1</v>
      </c>
    </row>
    <row r="733" spans="1:27" s="539" customFormat="1" ht="15.75" customHeight="1">
      <c r="A733" s="567" t="str">
        <f>IF(B733&lt;&gt;"",IF(AND(B733&gt;=_TM1,B733&lt;=_TM2,OR(TH!L733="1111",TH!M733="1111")),TH!D733,""),"")</f>
        <v/>
      </c>
      <c r="B733" s="568">
        <f t="shared" si="63"/>
        <v>1</v>
      </c>
      <c r="C733" s="349">
        <f t="shared" si="64"/>
        <v>42757</v>
      </c>
      <c r="D733" s="574"/>
      <c r="E733" s="574">
        <v>42757</v>
      </c>
      <c r="F733" s="279" t="s">
        <v>719</v>
      </c>
      <c r="G733" s="348" t="s">
        <v>658</v>
      </c>
      <c r="H733" s="507" t="s">
        <v>498</v>
      </c>
      <c r="I733" s="340">
        <v>70</v>
      </c>
      <c r="J733" s="340">
        <v>14722</v>
      </c>
      <c r="K733" s="569">
        <f t="shared" si="62"/>
        <v>1030540</v>
      </c>
      <c r="L733" s="571" t="s">
        <v>318</v>
      </c>
      <c r="M733" s="571" t="s">
        <v>8</v>
      </c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2">
        <v>1</v>
      </c>
    </row>
    <row r="734" spans="1:27" s="539" customFormat="1" ht="15.75" customHeight="1">
      <c r="A734" s="567" t="str">
        <f>IF(B734&lt;&gt;"",IF(AND(B734&gt;=_TM1,B734&lt;=_TM2,OR(TH!L734="1111",TH!M734="1111")),TH!D734,""),"")</f>
        <v/>
      </c>
      <c r="B734" s="568">
        <f t="shared" si="63"/>
        <v>1</v>
      </c>
      <c r="C734" s="349">
        <f t="shared" si="64"/>
        <v>42757</v>
      </c>
      <c r="D734" s="574"/>
      <c r="E734" s="574">
        <v>42757</v>
      </c>
      <c r="F734" s="279" t="s">
        <v>720</v>
      </c>
      <c r="G734" s="348" t="s">
        <v>658</v>
      </c>
      <c r="H734" s="507" t="s">
        <v>498</v>
      </c>
      <c r="I734" s="340">
        <v>56</v>
      </c>
      <c r="J734" s="340">
        <v>19395</v>
      </c>
      <c r="K734" s="569">
        <f t="shared" si="62"/>
        <v>1086120</v>
      </c>
      <c r="L734" s="571" t="s">
        <v>318</v>
      </c>
      <c r="M734" s="571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2">
        <v>1</v>
      </c>
    </row>
    <row r="735" spans="1:27" s="539" customFormat="1" ht="15.75" customHeight="1">
      <c r="A735" s="567" t="str">
        <f>IF(B735&lt;&gt;"",IF(AND(B735&gt;=_TM1,B735&lt;=_TM2,OR(TH!L735="1111",TH!M735="1111")),TH!D735,""),"")</f>
        <v/>
      </c>
      <c r="B735" s="568">
        <f t="shared" si="63"/>
        <v>1</v>
      </c>
      <c r="C735" s="349">
        <f t="shared" si="64"/>
        <v>42757</v>
      </c>
      <c r="D735" s="574"/>
      <c r="E735" s="574">
        <v>42757</v>
      </c>
      <c r="F735" s="279" t="s">
        <v>721</v>
      </c>
      <c r="G735" s="348" t="s">
        <v>658</v>
      </c>
      <c r="H735" s="507" t="s">
        <v>498</v>
      </c>
      <c r="I735" s="340">
        <v>3</v>
      </c>
      <c r="J735" s="340">
        <v>40018</v>
      </c>
      <c r="K735" s="569">
        <f t="shared" si="62"/>
        <v>120054</v>
      </c>
      <c r="L735" s="571" t="s">
        <v>318</v>
      </c>
      <c r="M735" s="571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2">
        <v>1</v>
      </c>
    </row>
    <row r="736" spans="1:27" s="539" customFormat="1" ht="15.75" customHeight="1">
      <c r="A736" s="567" t="str">
        <f>IF(B736&lt;&gt;"",IF(AND(B736&gt;=_TM1,B736&lt;=_TM2,OR(TH!L736="1111",TH!M736="1111")),TH!D736,""),"")</f>
        <v/>
      </c>
      <c r="B736" s="568">
        <f t="shared" si="63"/>
        <v>1</v>
      </c>
      <c r="C736" s="349">
        <f t="shared" si="64"/>
        <v>42757</v>
      </c>
      <c r="D736" s="574"/>
      <c r="E736" s="574">
        <v>42757</v>
      </c>
      <c r="F736" s="279" t="s">
        <v>722</v>
      </c>
      <c r="G736" s="348" t="s">
        <v>658</v>
      </c>
      <c r="H736" s="507" t="s">
        <v>498</v>
      </c>
      <c r="I736" s="340">
        <v>144</v>
      </c>
      <c r="J736" s="340">
        <v>8712</v>
      </c>
      <c r="K736" s="569">
        <f t="shared" si="62"/>
        <v>1254528</v>
      </c>
      <c r="L736" s="571" t="s">
        <v>318</v>
      </c>
      <c r="M736" s="571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2">
        <v>1</v>
      </c>
    </row>
    <row r="737" spans="1:27" s="539" customFormat="1" ht="15.75" customHeight="1">
      <c r="A737" s="567" t="str">
        <f>IF(B737&lt;&gt;"",IF(AND(B737&gt;=_TM1,B737&lt;=_TM2,OR(TH!L737="1111",TH!M737="1111")),TH!D737,""),"")</f>
        <v/>
      </c>
      <c r="B737" s="568">
        <f t="shared" si="63"/>
        <v>1</v>
      </c>
      <c r="C737" s="349">
        <f t="shared" si="64"/>
        <v>42757</v>
      </c>
      <c r="D737" s="574"/>
      <c r="E737" s="574">
        <v>42757</v>
      </c>
      <c r="F737" s="279" t="s">
        <v>723</v>
      </c>
      <c r="G737" s="348" t="s">
        <v>658</v>
      </c>
      <c r="H737" s="507" t="s">
        <v>498</v>
      </c>
      <c r="I737" s="340">
        <v>176</v>
      </c>
      <c r="J737" s="340">
        <v>7643</v>
      </c>
      <c r="K737" s="569">
        <f t="shared" si="62"/>
        <v>1345168</v>
      </c>
      <c r="L737" s="571" t="s">
        <v>318</v>
      </c>
      <c r="M737" s="571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2">
        <v>1</v>
      </c>
    </row>
    <row r="738" spans="1:27" s="539" customFormat="1" ht="15.75" customHeight="1">
      <c r="A738" s="567" t="str">
        <f>IF(B738&lt;&gt;"",IF(AND(B738&gt;=_TM1,B738&lt;=_TM2,OR(TH!L738="1111",TH!M738="1111")),TH!D738,""),"")</f>
        <v/>
      </c>
      <c r="B738" s="568">
        <f t="shared" si="63"/>
        <v>1</v>
      </c>
      <c r="C738" s="349">
        <f t="shared" si="64"/>
        <v>42757</v>
      </c>
      <c r="D738" s="574"/>
      <c r="E738" s="574">
        <v>42757</v>
      </c>
      <c r="F738" s="279" t="s">
        <v>724</v>
      </c>
      <c r="G738" s="348" t="s">
        <v>658</v>
      </c>
      <c r="H738" s="507" t="s">
        <v>498</v>
      </c>
      <c r="I738" s="340">
        <v>100</v>
      </c>
      <c r="J738" s="340">
        <v>9464</v>
      </c>
      <c r="K738" s="569">
        <f t="shared" si="62"/>
        <v>946400</v>
      </c>
      <c r="L738" s="571" t="s">
        <v>318</v>
      </c>
      <c r="M738" s="571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2">
        <v>1</v>
      </c>
    </row>
    <row r="739" spans="1:27" s="539" customFormat="1" ht="15.75" customHeight="1">
      <c r="A739" s="567" t="str">
        <f>IF(B739&lt;&gt;"",IF(AND(B739&gt;=_TM1,B739&lt;=_TM2,OR(TH!L739="1111",TH!M739="1111")),TH!D739,""),"")</f>
        <v/>
      </c>
      <c r="B739" s="568">
        <f t="shared" si="63"/>
        <v>1</v>
      </c>
      <c r="C739" s="349">
        <f t="shared" si="64"/>
        <v>42757</v>
      </c>
      <c r="D739" s="574"/>
      <c r="E739" s="574">
        <v>42757</v>
      </c>
      <c r="F739" s="279" t="s">
        <v>725</v>
      </c>
      <c r="G739" s="348" t="s">
        <v>658</v>
      </c>
      <c r="H739" s="507" t="s">
        <v>498</v>
      </c>
      <c r="I739" s="340">
        <v>320</v>
      </c>
      <c r="J739" s="340">
        <v>7793</v>
      </c>
      <c r="K739" s="569">
        <f t="shared" si="62"/>
        <v>2493760</v>
      </c>
      <c r="L739" s="571" t="s">
        <v>318</v>
      </c>
      <c r="M739" s="571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2">
        <v>1</v>
      </c>
    </row>
    <row r="740" spans="1:27" s="539" customFormat="1" ht="15.75" customHeight="1">
      <c r="A740" s="567" t="str">
        <f>IF(B740&lt;&gt;"",IF(AND(B740&gt;=_TM1,B740&lt;=_TM2,OR(TH!L740="1111",TH!M740="1111")),TH!D740,""),"")</f>
        <v/>
      </c>
      <c r="B740" s="568">
        <f t="shared" ref="B740:B745" si="65">IF(C740&lt;&gt;"",MONTH(C740),"")</f>
        <v>1</v>
      </c>
      <c r="C740" s="349">
        <f t="shared" ref="C740:C745" si="66">E740</f>
        <v>42757</v>
      </c>
      <c r="D740" s="574"/>
      <c r="E740" s="574">
        <v>42757</v>
      </c>
      <c r="F740" s="279" t="s">
        <v>726</v>
      </c>
      <c r="G740" s="348" t="s">
        <v>658</v>
      </c>
      <c r="H740" s="507" t="s">
        <v>498</v>
      </c>
      <c r="I740" s="340">
        <v>35</v>
      </c>
      <c r="J740" s="340">
        <v>22494</v>
      </c>
      <c r="K740" s="569">
        <f t="shared" ref="K740:K745" si="67">ROUND(I740*J740,0)</f>
        <v>787290</v>
      </c>
      <c r="L740" s="571" t="s">
        <v>318</v>
      </c>
      <c r="M740" s="571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2">
        <v>1</v>
      </c>
    </row>
    <row r="741" spans="1:27" s="539" customFormat="1" ht="15.75" customHeight="1">
      <c r="A741" s="567" t="str">
        <f>IF(B741&lt;&gt;"",IF(AND(B741&gt;=_TM1,B741&lt;=_TM2,OR(TH!L741="1111",TH!M741="1111")),TH!D741,""),"")</f>
        <v/>
      </c>
      <c r="B741" s="568">
        <f t="shared" si="65"/>
        <v>1</v>
      </c>
      <c r="C741" s="349">
        <f t="shared" si="66"/>
        <v>42757</v>
      </c>
      <c r="D741" s="574"/>
      <c r="E741" s="574">
        <v>42757</v>
      </c>
      <c r="F741" s="279" t="s">
        <v>727</v>
      </c>
      <c r="G741" s="348" t="s">
        <v>658</v>
      </c>
      <c r="H741" s="507" t="s">
        <v>498</v>
      </c>
      <c r="I741" s="340">
        <v>50</v>
      </c>
      <c r="J741" s="340">
        <v>15522</v>
      </c>
      <c r="K741" s="569">
        <f t="shared" si="67"/>
        <v>776100</v>
      </c>
      <c r="L741" s="571" t="s">
        <v>318</v>
      </c>
      <c r="M741" s="571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2">
        <v>1</v>
      </c>
    </row>
    <row r="742" spans="1:27" s="539" customFormat="1" ht="15.75" customHeight="1">
      <c r="A742" s="567" t="str">
        <f>IF(B742&lt;&gt;"",IF(AND(B742&gt;=_TM1,B742&lt;=_TM2,OR(TH!L742="1111",TH!M742="1111")),TH!D742,""),"")</f>
        <v/>
      </c>
      <c r="B742" s="568">
        <f t="shared" si="65"/>
        <v>1</v>
      </c>
      <c r="C742" s="349">
        <f t="shared" si="66"/>
        <v>42757</v>
      </c>
      <c r="D742" s="574"/>
      <c r="E742" s="574">
        <v>42757</v>
      </c>
      <c r="F742" s="279" t="s">
        <v>728</v>
      </c>
      <c r="G742" s="348" t="s">
        <v>658</v>
      </c>
      <c r="H742" s="507" t="s">
        <v>498</v>
      </c>
      <c r="I742" s="340">
        <v>126</v>
      </c>
      <c r="J742" s="340">
        <v>10198</v>
      </c>
      <c r="K742" s="569">
        <f t="shared" si="67"/>
        <v>1284948</v>
      </c>
      <c r="L742" s="571" t="s">
        <v>318</v>
      </c>
      <c r="M742" s="571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2">
        <v>1</v>
      </c>
    </row>
    <row r="743" spans="1:27" s="539" customFormat="1" ht="15.75" customHeight="1">
      <c r="A743" s="567" t="str">
        <f>IF(B743&lt;&gt;"",IF(AND(B743&gt;=_TM1,B743&lt;=_TM2,OR(TH!L743="1111",TH!M743="1111")),TH!D743,""),"")</f>
        <v/>
      </c>
      <c r="B743" s="568">
        <f t="shared" si="65"/>
        <v>1</v>
      </c>
      <c r="C743" s="349">
        <f t="shared" si="66"/>
        <v>42757</v>
      </c>
      <c r="D743" s="574"/>
      <c r="E743" s="574">
        <v>42757</v>
      </c>
      <c r="F743" s="279" t="s">
        <v>729</v>
      </c>
      <c r="G743" s="348" t="s">
        <v>658</v>
      </c>
      <c r="H743" s="507" t="s">
        <v>498</v>
      </c>
      <c r="I743" s="340">
        <v>72</v>
      </c>
      <c r="J743" s="340">
        <v>11806</v>
      </c>
      <c r="K743" s="569">
        <f t="shared" si="67"/>
        <v>850032</v>
      </c>
      <c r="L743" s="571" t="s">
        <v>318</v>
      </c>
      <c r="M743" s="571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2">
        <v>1</v>
      </c>
    </row>
    <row r="744" spans="1:27" s="539" customFormat="1" ht="15.75" customHeight="1">
      <c r="A744" s="567" t="str">
        <f>IF(B744&lt;&gt;"",IF(AND(B744&gt;=_TM1,B744&lt;=_TM2,OR(TH!L744="1111",TH!M744="1111")),TH!D744,""),"")</f>
        <v/>
      </c>
      <c r="B744" s="568">
        <f t="shared" si="65"/>
        <v>1</v>
      </c>
      <c r="C744" s="349">
        <f t="shared" si="66"/>
        <v>42757</v>
      </c>
      <c r="D744" s="574"/>
      <c r="E744" s="574">
        <v>42757</v>
      </c>
      <c r="F744" s="279" t="s">
        <v>730</v>
      </c>
      <c r="G744" s="348" t="s">
        <v>658</v>
      </c>
      <c r="H744" s="507" t="s">
        <v>498</v>
      </c>
      <c r="I744" s="340">
        <v>120</v>
      </c>
      <c r="J744" s="340">
        <v>12659</v>
      </c>
      <c r="K744" s="569">
        <f t="shared" si="67"/>
        <v>1519080</v>
      </c>
      <c r="L744" s="571" t="s">
        <v>318</v>
      </c>
      <c r="M744" s="571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2">
        <v>1</v>
      </c>
    </row>
    <row r="745" spans="1:27" s="539" customFormat="1" ht="15.75" customHeight="1">
      <c r="A745" s="567" t="str">
        <f>IF(B745&lt;&gt;"",IF(AND(B745&gt;=_TM1,B745&lt;=_TM2,OR(TH!L745="1111",TH!M745="1111")),TH!D745,""),"")</f>
        <v/>
      </c>
      <c r="B745" s="568">
        <f t="shared" si="65"/>
        <v>1</v>
      </c>
      <c r="C745" s="349">
        <f t="shared" si="66"/>
        <v>42757</v>
      </c>
      <c r="D745" s="574"/>
      <c r="E745" s="574">
        <v>42757</v>
      </c>
      <c r="F745" s="279" t="s">
        <v>731</v>
      </c>
      <c r="G745" s="348" t="s">
        <v>658</v>
      </c>
      <c r="H745" s="507" t="s">
        <v>498</v>
      </c>
      <c r="I745" s="340">
        <v>117</v>
      </c>
      <c r="J745" s="340">
        <v>9456</v>
      </c>
      <c r="K745" s="569">
        <f t="shared" si="67"/>
        <v>1106352</v>
      </c>
      <c r="L745" s="571" t="s">
        <v>318</v>
      </c>
      <c r="M745" s="571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2">
        <v>1</v>
      </c>
    </row>
    <row r="746" spans="1:27" s="539" customFormat="1" ht="15.75" customHeight="1">
      <c r="A746" s="567" t="str">
        <f>IF(B746&lt;&gt;"",IF(AND(B746&gt;=_TM1,B746&lt;=_TM2,OR(TH!L746="1111",TH!M746="1111")),TH!D746,""),"")</f>
        <v/>
      </c>
      <c r="B746" s="568">
        <f t="shared" ref="B746:B754" si="68">IF(C746&lt;&gt;"",MONTH(C746),"")</f>
        <v>1</v>
      </c>
      <c r="C746" s="349">
        <f t="shared" si="58"/>
        <v>42757</v>
      </c>
      <c r="D746" s="574"/>
      <c r="E746" s="574">
        <v>42757</v>
      </c>
      <c r="F746" s="279" t="s">
        <v>545</v>
      </c>
      <c r="G746" s="348" t="s">
        <v>658</v>
      </c>
      <c r="H746" s="507" t="s">
        <v>498</v>
      </c>
      <c r="I746" s="340"/>
      <c r="J746" s="340"/>
      <c r="K746" s="569">
        <v>9148509</v>
      </c>
      <c r="L746" s="571" t="s">
        <v>9</v>
      </c>
      <c r="M746" s="571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2">
        <v>1</v>
      </c>
    </row>
    <row r="747" spans="1:27" s="539" customFormat="1" ht="15.75" customHeight="1">
      <c r="A747" s="567" t="str">
        <f>IF(B747&lt;&gt;"",IF(AND(B747&gt;=_TM1,B747&lt;=_TM2,OR(TH!L747="1111",TH!M747="1111")),TH!D747,""),"")</f>
        <v/>
      </c>
      <c r="B747" s="568">
        <f t="shared" si="68"/>
        <v>2</v>
      </c>
      <c r="C747" s="349">
        <f t="shared" si="58"/>
        <v>42786</v>
      </c>
      <c r="D747" s="574"/>
      <c r="E747" s="574">
        <v>42786</v>
      </c>
      <c r="F747" s="279" t="s">
        <v>613</v>
      </c>
      <c r="G747" s="348" t="s">
        <v>659</v>
      </c>
      <c r="H747" s="507" t="s">
        <v>498</v>
      </c>
      <c r="I747" s="340">
        <v>500</v>
      </c>
      <c r="J747" s="340">
        <v>16975</v>
      </c>
      <c r="K747" s="569">
        <f t="shared" ref="K747:K753" si="69">ROUND(I747*J747,0)</f>
        <v>8487500</v>
      </c>
      <c r="L747" s="571" t="s">
        <v>318</v>
      </c>
      <c r="M747" s="571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2">
        <v>1</v>
      </c>
    </row>
    <row r="748" spans="1:27" s="539" customFormat="1" ht="15.75" customHeight="1">
      <c r="A748" s="567" t="str">
        <f>IF(B748&lt;&gt;"",IF(AND(B748&gt;=_TM1,B748&lt;=_TM2,OR(TH!L748="1111",TH!M748="1111")),TH!D748,""),"")</f>
        <v/>
      </c>
      <c r="B748" s="568">
        <f t="shared" si="68"/>
        <v>2</v>
      </c>
      <c r="C748" s="349">
        <f t="shared" si="58"/>
        <v>42786</v>
      </c>
      <c r="D748" s="574"/>
      <c r="E748" s="574">
        <v>42786</v>
      </c>
      <c r="F748" s="279" t="s">
        <v>614</v>
      </c>
      <c r="G748" s="348" t="s">
        <v>659</v>
      </c>
      <c r="H748" s="507" t="s">
        <v>498</v>
      </c>
      <c r="I748" s="340">
        <v>500</v>
      </c>
      <c r="J748" s="340">
        <v>15520</v>
      </c>
      <c r="K748" s="569">
        <f t="shared" si="69"/>
        <v>7760000</v>
      </c>
      <c r="L748" s="571" t="s">
        <v>318</v>
      </c>
      <c r="M748" s="57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2">
        <v>1</v>
      </c>
    </row>
    <row r="749" spans="1:27" s="539" customFormat="1" ht="15.75" customHeight="1">
      <c r="A749" s="567" t="str">
        <f>IF(B749&lt;&gt;"",IF(AND(B749&gt;=_TM1,B749&lt;=_TM2,OR(TH!L749="1111",TH!M749="1111")),TH!D749,""),"")</f>
        <v/>
      </c>
      <c r="B749" s="568">
        <f t="shared" si="68"/>
        <v>2</v>
      </c>
      <c r="C749" s="349">
        <f t="shared" si="58"/>
        <v>42786</v>
      </c>
      <c r="D749" s="574"/>
      <c r="E749" s="574">
        <v>42786</v>
      </c>
      <c r="F749" s="279" t="s">
        <v>556</v>
      </c>
      <c r="G749" s="348" t="s">
        <v>659</v>
      </c>
      <c r="H749" s="507" t="s">
        <v>498</v>
      </c>
      <c r="I749" s="340">
        <v>3200</v>
      </c>
      <c r="J749" s="340">
        <v>8245</v>
      </c>
      <c r="K749" s="569">
        <f t="shared" si="69"/>
        <v>26384000</v>
      </c>
      <c r="L749" s="571" t="s">
        <v>318</v>
      </c>
      <c r="M749" s="57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2">
        <v>1</v>
      </c>
    </row>
    <row r="750" spans="1:27" s="539" customFormat="1" ht="15.75" customHeight="1">
      <c r="A750" s="567" t="str">
        <f>IF(B750&lt;&gt;"",IF(AND(B750&gt;=_TM1,B750&lt;=_TM2,OR(TH!L750="1111",TH!M750="1111")),TH!D750,""),"")</f>
        <v/>
      </c>
      <c r="B750" s="568">
        <f t="shared" si="68"/>
        <v>2</v>
      </c>
      <c r="C750" s="349">
        <f t="shared" si="58"/>
        <v>42786</v>
      </c>
      <c r="D750" s="574"/>
      <c r="E750" s="574">
        <v>42786</v>
      </c>
      <c r="F750" s="279" t="s">
        <v>294</v>
      </c>
      <c r="G750" s="348" t="s">
        <v>659</v>
      </c>
      <c r="H750" s="507" t="s">
        <v>498</v>
      </c>
      <c r="I750" s="340">
        <v>1063</v>
      </c>
      <c r="J750" s="340">
        <v>10185</v>
      </c>
      <c r="K750" s="569">
        <f t="shared" si="69"/>
        <v>10826655</v>
      </c>
      <c r="L750" s="571" t="s">
        <v>318</v>
      </c>
      <c r="M750" s="571" t="s">
        <v>8</v>
      </c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>x</v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2">
        <v>1</v>
      </c>
    </row>
    <row r="751" spans="1:27" s="539" customFormat="1" ht="15.75" customHeight="1">
      <c r="A751" s="567" t="str">
        <f>IF(B751&lt;&gt;"",IF(AND(B751&gt;=_TM1,B751&lt;=_TM2,OR(TH!L751="1111",TH!M751="1111")),TH!D751,""),"")</f>
        <v/>
      </c>
      <c r="B751" s="568">
        <f t="shared" si="68"/>
        <v>2</v>
      </c>
      <c r="C751" s="349">
        <f t="shared" si="58"/>
        <v>42786</v>
      </c>
      <c r="D751" s="574"/>
      <c r="E751" s="574">
        <v>42786</v>
      </c>
      <c r="F751" s="279" t="s">
        <v>294</v>
      </c>
      <c r="G751" s="348" t="s">
        <v>659</v>
      </c>
      <c r="H751" s="507" t="s">
        <v>498</v>
      </c>
      <c r="I751" s="340">
        <v>3000</v>
      </c>
      <c r="J751" s="340">
        <v>17945</v>
      </c>
      <c r="K751" s="569">
        <f t="shared" si="69"/>
        <v>53835000</v>
      </c>
      <c r="L751" s="571" t="s">
        <v>318</v>
      </c>
      <c r="M751" s="571" t="s">
        <v>8</v>
      </c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>x</v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2">
        <v>1</v>
      </c>
    </row>
    <row r="752" spans="1:27" s="539" customFormat="1" ht="15.75" customHeight="1">
      <c r="A752" s="567" t="str">
        <f>IF(B752&lt;&gt;"",IF(AND(B752&gt;=_TM1,B752&lt;=_TM2,OR(TH!L752="1111",TH!M752="1111")),TH!D752,""),"")</f>
        <v/>
      </c>
      <c r="B752" s="568">
        <f t="shared" si="68"/>
        <v>2</v>
      </c>
      <c r="C752" s="349">
        <f t="shared" si="58"/>
        <v>42786</v>
      </c>
      <c r="D752" s="574"/>
      <c r="E752" s="574">
        <v>42786</v>
      </c>
      <c r="F752" s="279" t="s">
        <v>556</v>
      </c>
      <c r="G752" s="348" t="s">
        <v>659</v>
      </c>
      <c r="H752" s="507" t="s">
        <v>498</v>
      </c>
      <c r="I752" s="340">
        <v>3800</v>
      </c>
      <c r="J752" s="340">
        <v>17945</v>
      </c>
      <c r="K752" s="569">
        <f t="shared" si="69"/>
        <v>68191000</v>
      </c>
      <c r="L752" s="571" t="s">
        <v>318</v>
      </c>
      <c r="M752" s="571" t="s">
        <v>8</v>
      </c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2">
        <v>1</v>
      </c>
    </row>
    <row r="753" spans="1:27" s="539" customFormat="1" ht="15.75" customHeight="1">
      <c r="A753" s="567" t="str">
        <f>IF(B753&lt;&gt;"",IF(AND(B753&gt;=_TM1,B753&lt;=_TM2,OR(TH!L753="1111",TH!M753="1111")),TH!D753,""),"")</f>
        <v/>
      </c>
      <c r="B753" s="568">
        <f t="shared" si="68"/>
        <v>2</v>
      </c>
      <c r="C753" s="349">
        <f t="shared" si="58"/>
        <v>42786</v>
      </c>
      <c r="D753" s="574"/>
      <c r="E753" s="574">
        <v>42786</v>
      </c>
      <c r="F753" s="279" t="s">
        <v>620</v>
      </c>
      <c r="G753" s="348" t="s">
        <v>659</v>
      </c>
      <c r="H753" s="507" t="s">
        <v>498</v>
      </c>
      <c r="I753" s="340">
        <v>1400</v>
      </c>
      <c r="J753" s="340">
        <v>3880</v>
      </c>
      <c r="K753" s="569">
        <f t="shared" si="69"/>
        <v>5432000</v>
      </c>
      <c r="L753" s="571" t="s">
        <v>318</v>
      </c>
      <c r="M753" s="571" t="s">
        <v>8</v>
      </c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2">
        <v>1</v>
      </c>
    </row>
    <row r="754" spans="1:27" s="539" customFormat="1" ht="15.75" customHeight="1">
      <c r="A754" s="567" t="str">
        <f>IF(B754&lt;&gt;"",IF(AND(B754&gt;=_TM1,B754&lt;=_TM2,OR(TH!L754="1111",TH!M754="1111")),TH!D754,""),"")</f>
        <v/>
      </c>
      <c r="B754" s="568">
        <f t="shared" si="68"/>
        <v>2</v>
      </c>
      <c r="C754" s="349">
        <f t="shared" si="58"/>
        <v>42786</v>
      </c>
      <c r="D754" s="574"/>
      <c r="E754" s="574">
        <v>42786</v>
      </c>
      <c r="F754" s="279" t="s">
        <v>545</v>
      </c>
      <c r="G754" s="348" t="s">
        <v>659</v>
      </c>
      <c r="H754" s="507" t="s">
        <v>498</v>
      </c>
      <c r="I754" s="340"/>
      <c r="J754" s="340"/>
      <c r="K754" s="569">
        <v>18091616</v>
      </c>
      <c r="L754" s="571" t="s">
        <v>9</v>
      </c>
      <c r="M754" s="571" t="s">
        <v>8</v>
      </c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2">
        <v>1</v>
      </c>
    </row>
    <row r="755" spans="1:27" s="539" customFormat="1" ht="15.75" customHeight="1">
      <c r="A755" s="567" t="str">
        <f>IF(B755&lt;&gt;"",IF(AND(B755&gt;=_TM1,B755&lt;=_TM2,OR(TH!L755="1111",TH!M755="1111")),TH!D755,""),"")</f>
        <v/>
      </c>
      <c r="B755" s="568">
        <f t="shared" ref="B755:B764" si="70">IF(C755&lt;&gt;"",MONTH(C755),"")</f>
        <v>3</v>
      </c>
      <c r="C755" s="349">
        <f t="shared" ref="C755:C764" si="71">E755</f>
        <v>42821</v>
      </c>
      <c r="D755" s="574"/>
      <c r="E755" s="318">
        <v>42821</v>
      </c>
      <c r="F755" s="279" t="s">
        <v>844</v>
      </c>
      <c r="G755" s="575" t="s">
        <v>663</v>
      </c>
      <c r="H755" s="507" t="s">
        <v>385</v>
      </c>
      <c r="I755" s="340">
        <v>76</v>
      </c>
      <c r="J755" s="340">
        <v>19214</v>
      </c>
      <c r="K755" s="569">
        <f t="shared" ref="K755:K786" si="72">ROUND(I755*J755,0)</f>
        <v>1460264</v>
      </c>
      <c r="L755" s="571" t="s">
        <v>318</v>
      </c>
      <c r="M755" s="571" t="s">
        <v>8</v>
      </c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2">
        <v>1</v>
      </c>
    </row>
    <row r="756" spans="1:27" s="539" customFormat="1" ht="15.75" customHeight="1">
      <c r="A756" s="567" t="str">
        <f>IF(B756&lt;&gt;"",IF(AND(B756&gt;=_TM1,B756&lt;=_TM2,OR(TH!L756="1111",TH!M756="1111")),TH!D756,""),"")</f>
        <v/>
      </c>
      <c r="B756" s="568">
        <f t="shared" si="70"/>
        <v>3</v>
      </c>
      <c r="C756" s="349">
        <f t="shared" si="71"/>
        <v>42821</v>
      </c>
      <c r="D756" s="574"/>
      <c r="E756" s="318">
        <v>42821</v>
      </c>
      <c r="F756" s="279" t="s">
        <v>804</v>
      </c>
      <c r="G756" s="575" t="s">
        <v>663</v>
      </c>
      <c r="H756" s="507" t="s">
        <v>385</v>
      </c>
      <c r="I756" s="340">
        <v>40</v>
      </c>
      <c r="J756" s="340">
        <v>68261</v>
      </c>
      <c r="K756" s="569">
        <f t="shared" si="72"/>
        <v>2730440</v>
      </c>
      <c r="L756" s="571" t="s">
        <v>318</v>
      </c>
      <c r="M756" s="571" t="s">
        <v>8</v>
      </c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2">
        <v>1</v>
      </c>
    </row>
    <row r="757" spans="1:27" s="539" customFormat="1" ht="15.75" customHeight="1">
      <c r="A757" s="567" t="str">
        <f>IF(B757&lt;&gt;"",IF(AND(B757&gt;=_TM1,B757&lt;=_TM2,OR(TH!L757="1111",TH!M757="1111")),TH!D757,""),"")</f>
        <v/>
      </c>
      <c r="B757" s="568">
        <f t="shared" si="70"/>
        <v>3</v>
      </c>
      <c r="C757" s="349">
        <f t="shared" si="71"/>
        <v>42821</v>
      </c>
      <c r="D757" s="574"/>
      <c r="E757" s="318">
        <v>42821</v>
      </c>
      <c r="F757" s="279" t="s">
        <v>697</v>
      </c>
      <c r="G757" s="575" t="s">
        <v>663</v>
      </c>
      <c r="H757" s="507" t="s">
        <v>385</v>
      </c>
      <c r="I757" s="340">
        <v>14</v>
      </c>
      <c r="J757" s="340">
        <v>90881</v>
      </c>
      <c r="K757" s="569">
        <f t="shared" si="72"/>
        <v>1272334</v>
      </c>
      <c r="L757" s="571" t="s">
        <v>318</v>
      </c>
      <c r="M757" s="571" t="s">
        <v>8</v>
      </c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2">
        <v>1</v>
      </c>
    </row>
    <row r="758" spans="1:27" s="539" customFormat="1" ht="15.75" customHeight="1">
      <c r="A758" s="567" t="str">
        <f>IF(B758&lt;&gt;"",IF(AND(B758&gt;=_TM1,B758&lt;=_TM2,OR(TH!L758="1111",TH!M758="1111")),TH!D758,""),"")</f>
        <v/>
      </c>
      <c r="B758" s="568">
        <f t="shared" si="70"/>
        <v>3</v>
      </c>
      <c r="C758" s="349">
        <f t="shared" si="71"/>
        <v>42821</v>
      </c>
      <c r="D758" s="574"/>
      <c r="E758" s="318">
        <v>42821</v>
      </c>
      <c r="F758" s="279" t="s">
        <v>673</v>
      </c>
      <c r="G758" s="575" t="s">
        <v>663</v>
      </c>
      <c r="H758" s="507" t="s">
        <v>385</v>
      </c>
      <c r="I758" s="340">
        <v>94</v>
      </c>
      <c r="J758" s="340">
        <v>29672</v>
      </c>
      <c r="K758" s="569">
        <f t="shared" si="72"/>
        <v>2789168</v>
      </c>
      <c r="L758" s="571" t="s">
        <v>318</v>
      </c>
      <c r="M758" s="571" t="s">
        <v>8</v>
      </c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2">
        <v>1</v>
      </c>
    </row>
    <row r="759" spans="1:27" s="539" customFormat="1" ht="15.75" customHeight="1">
      <c r="A759" s="567" t="str">
        <f>IF(B759&lt;&gt;"",IF(AND(B759&gt;=_TM1,B759&lt;=_TM2,OR(TH!L759="1111",TH!M759="1111")),TH!D759,""),"")</f>
        <v/>
      </c>
      <c r="B759" s="568">
        <f t="shared" si="70"/>
        <v>3</v>
      </c>
      <c r="C759" s="349">
        <f t="shared" si="71"/>
        <v>42821</v>
      </c>
      <c r="D759" s="574"/>
      <c r="E759" s="318">
        <v>42821</v>
      </c>
      <c r="F759" s="279" t="s">
        <v>845</v>
      </c>
      <c r="G759" s="575" t="s">
        <v>663</v>
      </c>
      <c r="H759" s="507" t="s">
        <v>385</v>
      </c>
      <c r="I759" s="340">
        <v>24</v>
      </c>
      <c r="J759" s="340">
        <v>127305</v>
      </c>
      <c r="K759" s="569">
        <f t="shared" si="72"/>
        <v>3055320</v>
      </c>
      <c r="L759" s="571" t="s">
        <v>318</v>
      </c>
      <c r="M759" s="571" t="s">
        <v>8</v>
      </c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2">
        <v>1</v>
      </c>
    </row>
    <row r="760" spans="1:27" s="539" customFormat="1" ht="15.75" customHeight="1">
      <c r="A760" s="567" t="str">
        <f>IF(B760&lt;&gt;"",IF(AND(B760&gt;=_TM1,B760&lt;=_TM2,OR(TH!L760="1111",TH!M760="1111")),TH!D760,""),"")</f>
        <v/>
      </c>
      <c r="B760" s="568">
        <f t="shared" si="70"/>
        <v>3</v>
      </c>
      <c r="C760" s="349">
        <f t="shared" si="71"/>
        <v>42821</v>
      </c>
      <c r="D760" s="574"/>
      <c r="E760" s="318">
        <v>42821</v>
      </c>
      <c r="F760" s="279" t="s">
        <v>846</v>
      </c>
      <c r="G760" s="575" t="s">
        <v>663</v>
      </c>
      <c r="H760" s="507" t="s">
        <v>385</v>
      </c>
      <c r="I760" s="340">
        <v>10</v>
      </c>
      <c r="J760" s="340">
        <v>28975</v>
      </c>
      <c r="K760" s="569">
        <f t="shared" si="72"/>
        <v>289750</v>
      </c>
      <c r="L760" s="571" t="s">
        <v>318</v>
      </c>
      <c r="M760" s="571" t="s">
        <v>8</v>
      </c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2">
        <v>1</v>
      </c>
    </row>
    <row r="761" spans="1:27" s="539" customFormat="1" ht="15.75" customHeight="1">
      <c r="A761" s="567" t="str">
        <f>IF(B761&lt;&gt;"",IF(AND(B761&gt;=_TM1,B761&lt;=_TM2,OR(TH!L761="1111",TH!M761="1111")),TH!D761,""),"")</f>
        <v/>
      </c>
      <c r="B761" s="568">
        <f t="shared" si="70"/>
        <v>3</v>
      </c>
      <c r="C761" s="349">
        <f t="shared" si="71"/>
        <v>42821</v>
      </c>
      <c r="D761" s="574"/>
      <c r="E761" s="318">
        <v>42821</v>
      </c>
      <c r="F761" s="279" t="s">
        <v>719</v>
      </c>
      <c r="G761" s="575" t="s">
        <v>663</v>
      </c>
      <c r="H761" s="507" t="s">
        <v>385</v>
      </c>
      <c r="I761" s="340">
        <v>6</v>
      </c>
      <c r="J761" s="340">
        <v>14428</v>
      </c>
      <c r="K761" s="569">
        <f t="shared" si="72"/>
        <v>86568</v>
      </c>
      <c r="L761" s="571" t="s">
        <v>318</v>
      </c>
      <c r="M761" s="571" t="s">
        <v>8</v>
      </c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2">
        <v>1</v>
      </c>
    </row>
    <row r="762" spans="1:27" s="539" customFormat="1" ht="15.75" customHeight="1">
      <c r="A762" s="567" t="str">
        <f>IF(B762&lt;&gt;"",IF(AND(B762&gt;=_TM1,B762&lt;=_TM2,OR(TH!L762="1111",TH!M762="1111")),TH!D762,""),"")</f>
        <v/>
      </c>
      <c r="B762" s="568">
        <f t="shared" si="70"/>
        <v>3</v>
      </c>
      <c r="C762" s="349">
        <f t="shared" si="71"/>
        <v>42821</v>
      </c>
      <c r="D762" s="574"/>
      <c r="E762" s="318">
        <v>42821</v>
      </c>
      <c r="F762" s="279" t="s">
        <v>719</v>
      </c>
      <c r="G762" s="575" t="s">
        <v>663</v>
      </c>
      <c r="H762" s="507" t="s">
        <v>385</v>
      </c>
      <c r="I762" s="340">
        <v>36</v>
      </c>
      <c r="J762" s="340">
        <v>14428</v>
      </c>
      <c r="K762" s="569">
        <f t="shared" si="72"/>
        <v>519408</v>
      </c>
      <c r="L762" s="571" t="s">
        <v>318</v>
      </c>
      <c r="M762" s="571" t="s">
        <v>8</v>
      </c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2">
        <v>1</v>
      </c>
    </row>
    <row r="763" spans="1:27" s="539" customFormat="1" ht="15.75" customHeight="1">
      <c r="A763" s="567" t="str">
        <f>IF(B763&lt;&gt;"",IF(AND(B763&gt;=_TM1,B763&lt;=_TM2,OR(TH!L763="1111",TH!M763="1111")),TH!D763,""),"")</f>
        <v/>
      </c>
      <c r="B763" s="568">
        <f t="shared" si="70"/>
        <v>3</v>
      </c>
      <c r="C763" s="349">
        <f t="shared" si="71"/>
        <v>42821</v>
      </c>
      <c r="D763" s="574"/>
      <c r="E763" s="318">
        <v>42821</v>
      </c>
      <c r="F763" s="279" t="s">
        <v>698</v>
      </c>
      <c r="G763" s="575" t="s">
        <v>663</v>
      </c>
      <c r="H763" s="507" t="s">
        <v>385</v>
      </c>
      <c r="I763" s="340">
        <v>3</v>
      </c>
      <c r="J763" s="340">
        <v>61160</v>
      </c>
      <c r="K763" s="569">
        <f t="shared" si="72"/>
        <v>183480</v>
      </c>
      <c r="L763" s="571" t="s">
        <v>318</v>
      </c>
      <c r="M763" s="571" t="s">
        <v>8</v>
      </c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2">
        <v>1</v>
      </c>
    </row>
    <row r="764" spans="1:27" s="539" customFormat="1" ht="15.75" customHeight="1">
      <c r="A764" s="567" t="str">
        <f>IF(B764&lt;&gt;"",IF(AND(B764&gt;=_TM1,B764&lt;=_TM2,OR(TH!L764="1111",TH!M764="1111")),TH!D764,""),"")</f>
        <v/>
      </c>
      <c r="B764" s="568">
        <f t="shared" si="70"/>
        <v>3</v>
      </c>
      <c r="C764" s="349">
        <f t="shared" si="71"/>
        <v>42821</v>
      </c>
      <c r="D764" s="574"/>
      <c r="E764" s="318">
        <v>42821</v>
      </c>
      <c r="F764" s="279" t="s">
        <v>847</v>
      </c>
      <c r="G764" s="575" t="s">
        <v>663</v>
      </c>
      <c r="H764" s="507" t="s">
        <v>385</v>
      </c>
      <c r="I764" s="340">
        <v>12</v>
      </c>
      <c r="J764" s="340">
        <v>97056</v>
      </c>
      <c r="K764" s="569">
        <f t="shared" si="72"/>
        <v>1164672</v>
      </c>
      <c r="L764" s="571" t="s">
        <v>318</v>
      </c>
      <c r="M764" s="571" t="s">
        <v>8</v>
      </c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2">
        <v>1</v>
      </c>
    </row>
    <row r="765" spans="1:27" s="539" customFormat="1" ht="15.75" customHeight="1">
      <c r="A765" s="567" t="str">
        <f>IF(B765&lt;&gt;"",IF(AND(B765&gt;=_TM1,B765&lt;=_TM2,OR(TH!L765="1111",TH!M765="1111")),TH!D765,""),"")</f>
        <v/>
      </c>
      <c r="B765" s="568">
        <f t="shared" ref="B765:B774" si="73">IF(C765&lt;&gt;"",MONTH(C765),"")</f>
        <v>3</v>
      </c>
      <c r="C765" s="349">
        <f t="shared" si="58"/>
        <v>42821</v>
      </c>
      <c r="D765" s="574"/>
      <c r="E765" s="318">
        <v>42821</v>
      </c>
      <c r="F765" s="279" t="s">
        <v>848</v>
      </c>
      <c r="G765" s="575" t="s">
        <v>663</v>
      </c>
      <c r="H765" s="507" t="s">
        <v>385</v>
      </c>
      <c r="I765" s="340">
        <v>12</v>
      </c>
      <c r="J765" s="340">
        <v>54887</v>
      </c>
      <c r="K765" s="569">
        <f t="shared" si="72"/>
        <v>658644</v>
      </c>
      <c r="L765" s="571" t="s">
        <v>318</v>
      </c>
      <c r="M765" s="571" t="s">
        <v>8</v>
      </c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2">
        <v>1</v>
      </c>
    </row>
    <row r="766" spans="1:27" s="539" customFormat="1" ht="15.75" customHeight="1">
      <c r="A766" s="567" t="str">
        <f>IF(B766&lt;&gt;"",IF(AND(B766&gt;=_TM1,B766&lt;=_TM2,OR(TH!L766="1111",TH!M766="1111")),TH!D766,""),"")</f>
        <v/>
      </c>
      <c r="B766" s="568">
        <f t="shared" si="73"/>
        <v>3</v>
      </c>
      <c r="C766" s="349">
        <f t="shared" si="58"/>
        <v>42821</v>
      </c>
      <c r="D766" s="574"/>
      <c r="E766" s="318">
        <v>42821</v>
      </c>
      <c r="F766" s="279" t="s">
        <v>684</v>
      </c>
      <c r="G766" s="575" t="s">
        <v>663</v>
      </c>
      <c r="H766" s="507" t="s">
        <v>385</v>
      </c>
      <c r="I766" s="340">
        <v>24</v>
      </c>
      <c r="J766" s="340">
        <v>34801</v>
      </c>
      <c r="K766" s="569">
        <f t="shared" si="72"/>
        <v>835224</v>
      </c>
      <c r="L766" s="571" t="s">
        <v>318</v>
      </c>
      <c r="M766" s="571" t="s">
        <v>8</v>
      </c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2">
        <v>1</v>
      </c>
    </row>
    <row r="767" spans="1:27" s="539" customFormat="1" ht="15.75" customHeight="1">
      <c r="A767" s="567" t="str">
        <f>IF(B767&lt;&gt;"",IF(AND(B767&gt;=_TM1,B767&lt;=_TM2,OR(TH!L767="1111",TH!M767="1111")),TH!D767,""),"")</f>
        <v/>
      </c>
      <c r="B767" s="568">
        <f t="shared" si="73"/>
        <v>3</v>
      </c>
      <c r="C767" s="349">
        <f t="shared" si="58"/>
        <v>42821</v>
      </c>
      <c r="D767" s="574"/>
      <c r="E767" s="318">
        <v>42821</v>
      </c>
      <c r="F767" s="279" t="s">
        <v>849</v>
      </c>
      <c r="G767" s="575" t="s">
        <v>663</v>
      </c>
      <c r="H767" s="507" t="s">
        <v>385</v>
      </c>
      <c r="I767" s="340">
        <v>87</v>
      </c>
      <c r="J767" s="340">
        <v>71012</v>
      </c>
      <c r="K767" s="569">
        <f t="shared" si="72"/>
        <v>6178044</v>
      </c>
      <c r="L767" s="571" t="s">
        <v>318</v>
      </c>
      <c r="M767" s="571" t="s">
        <v>8</v>
      </c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2">
        <v>1</v>
      </c>
    </row>
    <row r="768" spans="1:27" s="539" customFormat="1" ht="15.75" customHeight="1">
      <c r="A768" s="567" t="str">
        <f>IF(B768&lt;&gt;"",IF(AND(B768&gt;=_TM1,B768&lt;=_TM2,OR(TH!L768="1111",TH!M768="1111")),TH!D768,""),"")</f>
        <v/>
      </c>
      <c r="B768" s="568">
        <f t="shared" si="73"/>
        <v>3</v>
      </c>
      <c r="C768" s="349">
        <f t="shared" si="58"/>
        <v>42821</v>
      </c>
      <c r="D768" s="574"/>
      <c r="E768" s="318">
        <v>42821</v>
      </c>
      <c r="F768" s="279" t="s">
        <v>742</v>
      </c>
      <c r="G768" s="575" t="s">
        <v>663</v>
      </c>
      <c r="H768" s="507" t="s">
        <v>385</v>
      </c>
      <c r="I768" s="340">
        <v>8</v>
      </c>
      <c r="J768" s="340">
        <v>227409</v>
      </c>
      <c r="K768" s="569">
        <f t="shared" si="72"/>
        <v>1819272</v>
      </c>
      <c r="L768" s="571" t="s">
        <v>318</v>
      </c>
      <c r="M768" s="571" t="s">
        <v>8</v>
      </c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2">
        <v>1</v>
      </c>
    </row>
    <row r="769" spans="1:27" s="539" customFormat="1" ht="15.75" customHeight="1">
      <c r="A769" s="567" t="str">
        <f>IF(B769&lt;&gt;"",IF(AND(B769&gt;=_TM1,B769&lt;=_TM2,OR(TH!L769="1111",TH!M769="1111")),TH!D769,""),"")</f>
        <v/>
      </c>
      <c r="B769" s="568">
        <f t="shared" si="73"/>
        <v>3</v>
      </c>
      <c r="C769" s="349">
        <f t="shared" si="58"/>
        <v>42821</v>
      </c>
      <c r="D769" s="574"/>
      <c r="E769" s="318">
        <v>42821</v>
      </c>
      <c r="F769" s="279" t="s">
        <v>738</v>
      </c>
      <c r="G769" s="575" t="s">
        <v>663</v>
      </c>
      <c r="H769" s="507" t="s">
        <v>385</v>
      </c>
      <c r="I769" s="340">
        <v>13</v>
      </c>
      <c r="J769" s="340">
        <v>154288</v>
      </c>
      <c r="K769" s="569">
        <f t="shared" si="72"/>
        <v>2005744</v>
      </c>
      <c r="L769" s="571" t="s">
        <v>318</v>
      </c>
      <c r="M769" s="571" t="s">
        <v>8</v>
      </c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2">
        <v>1</v>
      </c>
    </row>
    <row r="770" spans="1:27" s="539" customFormat="1" ht="15.75" customHeight="1">
      <c r="A770" s="567" t="str">
        <f>IF(B770&lt;&gt;"",IF(AND(B770&gt;=_TM1,B770&lt;=_TM2,OR(TH!L770="1111",TH!M770="1111")),TH!D770,""),"")</f>
        <v/>
      </c>
      <c r="B770" s="568">
        <f t="shared" si="73"/>
        <v>3</v>
      </c>
      <c r="C770" s="349">
        <f t="shared" si="58"/>
        <v>42821</v>
      </c>
      <c r="D770" s="574"/>
      <c r="E770" s="318">
        <v>42821</v>
      </c>
      <c r="F770" s="279" t="s">
        <v>850</v>
      </c>
      <c r="G770" s="575" t="s">
        <v>663</v>
      </c>
      <c r="H770" s="507" t="s">
        <v>385</v>
      </c>
      <c r="I770" s="340">
        <v>22</v>
      </c>
      <c r="J770" s="340">
        <v>49013</v>
      </c>
      <c r="K770" s="569">
        <f t="shared" si="72"/>
        <v>1078286</v>
      </c>
      <c r="L770" s="571" t="s">
        <v>318</v>
      </c>
      <c r="M770" s="571" t="s">
        <v>8</v>
      </c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2">
        <v>1</v>
      </c>
    </row>
    <row r="771" spans="1:27" s="539" customFormat="1" ht="15.75" customHeight="1">
      <c r="A771" s="567" t="str">
        <f>IF(B771&lt;&gt;"",IF(AND(B771&gt;=_TM1,B771&lt;=_TM2,OR(TH!L771="1111",TH!M771="1111")),TH!D771,""),"")</f>
        <v/>
      </c>
      <c r="B771" s="568">
        <f t="shared" si="73"/>
        <v>3</v>
      </c>
      <c r="C771" s="349">
        <f t="shared" si="58"/>
        <v>42821</v>
      </c>
      <c r="D771" s="574"/>
      <c r="E771" s="318">
        <v>42821</v>
      </c>
      <c r="F771" s="279" t="s">
        <v>745</v>
      </c>
      <c r="G771" s="575" t="s">
        <v>663</v>
      </c>
      <c r="H771" s="507" t="s">
        <v>385</v>
      </c>
      <c r="I771" s="340">
        <v>30</v>
      </c>
      <c r="J771" s="340">
        <v>49574</v>
      </c>
      <c r="K771" s="569">
        <f t="shared" si="72"/>
        <v>1487220</v>
      </c>
      <c r="L771" s="571" t="s">
        <v>318</v>
      </c>
      <c r="M771" s="571" t="s">
        <v>8</v>
      </c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2">
        <v>1</v>
      </c>
    </row>
    <row r="772" spans="1:27" s="539" customFormat="1" ht="15.75" customHeight="1">
      <c r="A772" s="567" t="str">
        <f>IF(B772&lt;&gt;"",IF(AND(B772&gt;=_TM1,B772&lt;=_TM2,OR(TH!L772="1111",TH!M772="1111")),TH!D772,""),"")</f>
        <v/>
      </c>
      <c r="B772" s="568">
        <f t="shared" si="73"/>
        <v>3</v>
      </c>
      <c r="C772" s="349">
        <f t="shared" si="58"/>
        <v>42821</v>
      </c>
      <c r="D772" s="574"/>
      <c r="E772" s="318">
        <v>42821</v>
      </c>
      <c r="F772" s="279" t="s">
        <v>701</v>
      </c>
      <c r="G772" s="575" t="s">
        <v>663</v>
      </c>
      <c r="H772" s="507" t="s">
        <v>385</v>
      </c>
      <c r="I772" s="340">
        <v>12</v>
      </c>
      <c r="J772" s="340">
        <v>110473</v>
      </c>
      <c r="K772" s="569">
        <f t="shared" si="72"/>
        <v>1325676</v>
      </c>
      <c r="L772" s="571" t="s">
        <v>318</v>
      </c>
      <c r="M772" s="571" t="s">
        <v>8</v>
      </c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2">
        <v>1</v>
      </c>
    </row>
    <row r="773" spans="1:27" s="539" customFormat="1" ht="15.75" customHeight="1">
      <c r="A773" s="567" t="str">
        <f>IF(B773&lt;&gt;"",IF(AND(B773&gt;=_TM1,B773&lt;=_TM2,OR(TH!L773="1111",TH!M773="1111")),TH!D773,""),"")</f>
        <v/>
      </c>
      <c r="B773" s="568">
        <f t="shared" si="73"/>
        <v>3</v>
      </c>
      <c r="C773" s="349">
        <f t="shared" si="58"/>
        <v>42821</v>
      </c>
      <c r="D773" s="574"/>
      <c r="E773" s="318">
        <v>42821</v>
      </c>
      <c r="F773" s="279" t="s">
        <v>665</v>
      </c>
      <c r="G773" s="575" t="s">
        <v>663</v>
      </c>
      <c r="H773" s="507" t="s">
        <v>385</v>
      </c>
      <c r="I773" s="340">
        <v>54</v>
      </c>
      <c r="J773" s="340">
        <v>43918</v>
      </c>
      <c r="K773" s="569">
        <f t="shared" si="72"/>
        <v>2371572</v>
      </c>
      <c r="L773" s="571" t="s">
        <v>318</v>
      </c>
      <c r="M773" s="571" t="s">
        <v>8</v>
      </c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2">
        <v>1</v>
      </c>
    </row>
    <row r="774" spans="1:27" s="539" customFormat="1" ht="15.75" customHeight="1">
      <c r="A774" s="567" t="str">
        <f>IF(B774&lt;&gt;"",IF(AND(B774&gt;=_TM1,B774&lt;=_TM2,OR(TH!L774="1111",TH!M774="1111")),TH!D774,""),"")</f>
        <v/>
      </c>
      <c r="B774" s="568">
        <f t="shared" si="73"/>
        <v>3</v>
      </c>
      <c r="C774" s="349">
        <f t="shared" si="58"/>
        <v>42821</v>
      </c>
      <c r="D774" s="574"/>
      <c r="E774" s="318">
        <v>42821</v>
      </c>
      <c r="F774" s="279" t="s">
        <v>749</v>
      </c>
      <c r="G774" s="575" t="s">
        <v>663</v>
      </c>
      <c r="H774" s="507" t="s">
        <v>385</v>
      </c>
      <c r="I774" s="340">
        <v>10</v>
      </c>
      <c r="J774" s="340">
        <v>103608</v>
      </c>
      <c r="K774" s="569">
        <f t="shared" si="72"/>
        <v>1036080</v>
      </c>
      <c r="L774" s="571" t="s">
        <v>318</v>
      </c>
      <c r="M774" s="571" t="s">
        <v>8</v>
      </c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2">
        <v>1</v>
      </c>
    </row>
    <row r="775" spans="1:27" s="539" customFormat="1" ht="15.75" customHeight="1">
      <c r="A775" s="567" t="str">
        <f>IF(B775&lt;&gt;"",IF(AND(B775&gt;=_TM1,B775&lt;=_TM2,OR(TH!L775="1111",TH!M775="1111")),TH!D775,""),"")</f>
        <v/>
      </c>
      <c r="B775" s="568">
        <f t="shared" ref="B775:B784" si="74">IF(C775&lt;&gt;"",MONTH(C775),"")</f>
        <v>3</v>
      </c>
      <c r="C775" s="349">
        <f t="shared" ref="C775:C784" si="75">E775</f>
        <v>42821</v>
      </c>
      <c r="D775" s="574"/>
      <c r="E775" s="318">
        <v>42821</v>
      </c>
      <c r="F775" s="279" t="s">
        <v>703</v>
      </c>
      <c r="G775" s="575" t="s">
        <v>663</v>
      </c>
      <c r="H775" s="507" t="s">
        <v>385</v>
      </c>
      <c r="I775" s="340">
        <v>14</v>
      </c>
      <c r="J775" s="340">
        <v>67963</v>
      </c>
      <c r="K775" s="569">
        <f t="shared" si="72"/>
        <v>951482</v>
      </c>
      <c r="L775" s="571" t="s">
        <v>318</v>
      </c>
      <c r="M775" s="571" t="s">
        <v>8</v>
      </c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2">
        <v>1</v>
      </c>
    </row>
    <row r="776" spans="1:27" s="539" customFormat="1" ht="15.75" customHeight="1">
      <c r="A776" s="567" t="str">
        <f>IF(B776&lt;&gt;"",IF(AND(B776&gt;=_TM1,B776&lt;=_TM2,OR(TH!L776="1111",TH!M776="1111")),TH!D776,""),"")</f>
        <v/>
      </c>
      <c r="B776" s="568">
        <f t="shared" si="74"/>
        <v>3</v>
      </c>
      <c r="C776" s="349">
        <f t="shared" si="75"/>
        <v>42821</v>
      </c>
      <c r="D776" s="574"/>
      <c r="E776" s="318">
        <v>42821</v>
      </c>
      <c r="F776" s="279" t="s">
        <v>702</v>
      </c>
      <c r="G776" s="575" t="s">
        <v>663</v>
      </c>
      <c r="H776" s="507" t="s">
        <v>385</v>
      </c>
      <c r="I776" s="340">
        <v>12</v>
      </c>
      <c r="J776" s="340">
        <v>48490</v>
      </c>
      <c r="K776" s="569">
        <f t="shared" si="72"/>
        <v>581880</v>
      </c>
      <c r="L776" s="571" t="s">
        <v>318</v>
      </c>
      <c r="M776" s="571" t="s">
        <v>8</v>
      </c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2">
        <v>1</v>
      </c>
    </row>
    <row r="777" spans="1:27" s="539" customFormat="1" ht="15.75" customHeight="1">
      <c r="A777" s="567" t="str">
        <f>IF(B777&lt;&gt;"",IF(AND(B777&gt;=_TM1,B777&lt;=_TM2,OR(TH!L777="1111",TH!M777="1111")),TH!D777,""),"")</f>
        <v/>
      </c>
      <c r="B777" s="568">
        <f t="shared" si="74"/>
        <v>3</v>
      </c>
      <c r="C777" s="349">
        <f t="shared" si="75"/>
        <v>42821</v>
      </c>
      <c r="D777" s="574"/>
      <c r="E777" s="318">
        <v>42821</v>
      </c>
      <c r="F777" s="279" t="s">
        <v>743</v>
      </c>
      <c r="G777" s="575" t="s">
        <v>663</v>
      </c>
      <c r="H777" s="507" t="s">
        <v>385</v>
      </c>
      <c r="I777" s="340">
        <v>12</v>
      </c>
      <c r="J777" s="340">
        <v>78953</v>
      </c>
      <c r="K777" s="569">
        <f t="shared" si="72"/>
        <v>947436</v>
      </c>
      <c r="L777" s="571" t="s">
        <v>318</v>
      </c>
      <c r="M777" s="571" t="s">
        <v>8</v>
      </c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2">
        <v>1</v>
      </c>
    </row>
    <row r="778" spans="1:27" s="539" customFormat="1" ht="15.75" customHeight="1">
      <c r="A778" s="567" t="str">
        <f>IF(B778&lt;&gt;"",IF(AND(B778&gt;=_TM1,B778&lt;=_TM2,OR(TH!L778="1111",TH!M778="1111")),TH!D778,""),"")</f>
        <v/>
      </c>
      <c r="B778" s="568">
        <f t="shared" si="74"/>
        <v>3</v>
      </c>
      <c r="C778" s="349">
        <f t="shared" si="75"/>
        <v>42821</v>
      </c>
      <c r="D778" s="574"/>
      <c r="E778" s="318">
        <v>42821</v>
      </c>
      <c r="F778" s="279" t="s">
        <v>746</v>
      </c>
      <c r="G778" s="575" t="s">
        <v>663</v>
      </c>
      <c r="H778" s="507" t="s">
        <v>385</v>
      </c>
      <c r="I778" s="340">
        <v>9</v>
      </c>
      <c r="J778" s="340">
        <v>183100</v>
      </c>
      <c r="K778" s="569">
        <f t="shared" si="72"/>
        <v>1647900</v>
      </c>
      <c r="L778" s="571" t="s">
        <v>318</v>
      </c>
      <c r="M778" s="571" t="s">
        <v>8</v>
      </c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2">
        <v>1</v>
      </c>
    </row>
    <row r="779" spans="1:27" s="539" customFormat="1" ht="15.75" customHeight="1">
      <c r="A779" s="567" t="str">
        <f>IF(B779&lt;&gt;"",IF(AND(B779&gt;=_TM1,B779&lt;=_TM2,OR(TH!L779="1111",TH!M779="1111")),TH!D779,""),"")</f>
        <v/>
      </c>
      <c r="B779" s="568">
        <f t="shared" si="74"/>
        <v>3</v>
      </c>
      <c r="C779" s="349">
        <f t="shared" si="75"/>
        <v>42821</v>
      </c>
      <c r="D779" s="574"/>
      <c r="E779" s="318">
        <v>42821</v>
      </c>
      <c r="F779" s="279" t="s">
        <v>744</v>
      </c>
      <c r="G779" s="575" t="s">
        <v>663</v>
      </c>
      <c r="H779" s="507" t="s">
        <v>385</v>
      </c>
      <c r="I779" s="340">
        <v>4</v>
      </c>
      <c r="J779" s="340">
        <v>120339</v>
      </c>
      <c r="K779" s="569">
        <f t="shared" si="72"/>
        <v>481356</v>
      </c>
      <c r="L779" s="571" t="s">
        <v>318</v>
      </c>
      <c r="M779" s="571" t="s">
        <v>8</v>
      </c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2">
        <v>1</v>
      </c>
    </row>
    <row r="780" spans="1:27" s="539" customFormat="1" ht="15.75" customHeight="1">
      <c r="A780" s="567" t="str">
        <f>IF(B780&lt;&gt;"",IF(AND(B780&gt;=_TM1,B780&lt;=_TM2,OR(TH!L780="1111",TH!M780="1111")),TH!D780,""),"")</f>
        <v/>
      </c>
      <c r="B780" s="568">
        <f t="shared" si="74"/>
        <v>3</v>
      </c>
      <c r="C780" s="349">
        <f t="shared" si="75"/>
        <v>42821</v>
      </c>
      <c r="D780" s="574"/>
      <c r="E780" s="318">
        <v>42821</v>
      </c>
      <c r="F780" s="279" t="s">
        <v>748</v>
      </c>
      <c r="G780" s="575" t="s">
        <v>663</v>
      </c>
      <c r="H780" s="507" t="s">
        <v>385</v>
      </c>
      <c r="I780" s="340">
        <v>10</v>
      </c>
      <c r="J780" s="340">
        <v>50207</v>
      </c>
      <c r="K780" s="569">
        <f t="shared" si="72"/>
        <v>502070</v>
      </c>
      <c r="L780" s="571" t="s">
        <v>318</v>
      </c>
      <c r="M780" s="571" t="s">
        <v>8</v>
      </c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2">
        <v>1</v>
      </c>
    </row>
    <row r="781" spans="1:27" s="539" customFormat="1" ht="15.75" customHeight="1">
      <c r="A781" s="567" t="str">
        <f>IF(B781&lt;&gt;"",IF(AND(B781&gt;=_TM1,B781&lt;=_TM2,OR(TH!L781="1111",TH!M781="1111")),TH!D781,""),"")</f>
        <v/>
      </c>
      <c r="B781" s="568">
        <f t="shared" si="74"/>
        <v>3</v>
      </c>
      <c r="C781" s="349">
        <f t="shared" si="75"/>
        <v>42821</v>
      </c>
      <c r="D781" s="574"/>
      <c r="E781" s="318">
        <v>42821</v>
      </c>
      <c r="F781" s="279" t="s">
        <v>717</v>
      </c>
      <c r="G781" s="575" t="s">
        <v>663</v>
      </c>
      <c r="H781" s="507" t="s">
        <v>385</v>
      </c>
      <c r="I781" s="340">
        <v>14</v>
      </c>
      <c r="J781" s="340">
        <v>44947</v>
      </c>
      <c r="K781" s="569">
        <f t="shared" si="72"/>
        <v>629258</v>
      </c>
      <c r="L781" s="571" t="s">
        <v>318</v>
      </c>
      <c r="M781" s="571" t="s">
        <v>8</v>
      </c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2">
        <v>1</v>
      </c>
    </row>
    <row r="782" spans="1:27" s="539" customFormat="1" ht="15.75" customHeight="1">
      <c r="A782" s="567" t="str">
        <f>IF(B782&lt;&gt;"",IF(AND(B782&gt;=_TM1,B782&lt;=_TM2,OR(TH!L782="1111",TH!M782="1111")),TH!D782,""),"")</f>
        <v/>
      </c>
      <c r="B782" s="568">
        <f t="shared" si="74"/>
        <v>3</v>
      </c>
      <c r="C782" s="349">
        <f t="shared" si="75"/>
        <v>42821</v>
      </c>
      <c r="D782" s="574"/>
      <c r="E782" s="318">
        <v>42821</v>
      </c>
      <c r="F782" s="279" t="s">
        <v>665</v>
      </c>
      <c r="G782" s="575" t="s">
        <v>663</v>
      </c>
      <c r="H782" s="507" t="s">
        <v>385</v>
      </c>
      <c r="I782" s="340">
        <v>10</v>
      </c>
      <c r="J782" s="340">
        <v>43944</v>
      </c>
      <c r="K782" s="569">
        <f t="shared" si="72"/>
        <v>439440</v>
      </c>
      <c r="L782" s="571" t="s">
        <v>318</v>
      </c>
      <c r="M782" s="571" t="s">
        <v>8</v>
      </c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2">
        <v>1</v>
      </c>
    </row>
    <row r="783" spans="1:27" s="539" customFormat="1" ht="15.75" customHeight="1">
      <c r="A783" s="567" t="str">
        <f>IF(B783&lt;&gt;"",IF(AND(B783&gt;=_TM1,B783&lt;=_TM2,OR(TH!L783="1111",TH!M783="1111")),TH!D783,""),"")</f>
        <v/>
      </c>
      <c r="B783" s="568">
        <f t="shared" si="74"/>
        <v>3</v>
      </c>
      <c r="C783" s="349">
        <f t="shared" si="75"/>
        <v>42821</v>
      </c>
      <c r="D783" s="574"/>
      <c r="E783" s="318">
        <v>42821</v>
      </c>
      <c r="F783" s="279" t="s">
        <v>750</v>
      </c>
      <c r="G783" s="575" t="s">
        <v>663</v>
      </c>
      <c r="H783" s="507" t="s">
        <v>385</v>
      </c>
      <c r="I783" s="340">
        <v>8</v>
      </c>
      <c r="J783" s="340">
        <v>150646</v>
      </c>
      <c r="K783" s="569">
        <f t="shared" si="72"/>
        <v>1205168</v>
      </c>
      <c r="L783" s="571" t="s">
        <v>318</v>
      </c>
      <c r="M783" s="571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2">
        <v>1</v>
      </c>
    </row>
    <row r="784" spans="1:27" s="539" customFormat="1" ht="15.75" customHeight="1">
      <c r="A784" s="567" t="str">
        <f>IF(B784&lt;&gt;"",IF(AND(B784&gt;=_TM1,B784&lt;=_TM2,OR(TH!L784="1111",TH!M784="1111")),TH!D784,""),"")</f>
        <v/>
      </c>
      <c r="B784" s="568">
        <f t="shared" si="74"/>
        <v>3</v>
      </c>
      <c r="C784" s="349">
        <f t="shared" si="75"/>
        <v>42821</v>
      </c>
      <c r="D784" s="574"/>
      <c r="E784" s="318">
        <v>42821</v>
      </c>
      <c r="F784" s="279" t="s">
        <v>751</v>
      </c>
      <c r="G784" s="575" t="s">
        <v>663</v>
      </c>
      <c r="H784" s="507" t="s">
        <v>385</v>
      </c>
      <c r="I784" s="340">
        <v>36</v>
      </c>
      <c r="J784" s="340">
        <v>70433</v>
      </c>
      <c r="K784" s="569">
        <f t="shared" si="72"/>
        <v>2535588</v>
      </c>
      <c r="L784" s="571" t="s">
        <v>318</v>
      </c>
      <c r="M784" s="571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2">
        <v>1</v>
      </c>
    </row>
    <row r="785" spans="1:27" s="539" customFormat="1" ht="15.75" customHeight="1">
      <c r="A785" s="567" t="str">
        <f>IF(B785&lt;&gt;"",IF(AND(B785&gt;=_TM1,B785&lt;=_TM2,OR(TH!L785="1111",TH!M785="1111")),TH!D785,""),"")</f>
        <v/>
      </c>
      <c r="B785" s="568">
        <f t="shared" ref="B785:B794" si="76">IF(C785&lt;&gt;"",MONTH(C785),"")</f>
        <v>3</v>
      </c>
      <c r="C785" s="349">
        <f t="shared" si="58"/>
        <v>42821</v>
      </c>
      <c r="D785" s="574"/>
      <c r="E785" s="318">
        <v>42821</v>
      </c>
      <c r="F785" s="279" t="s">
        <v>753</v>
      </c>
      <c r="G785" s="575" t="s">
        <v>663</v>
      </c>
      <c r="H785" s="507" t="s">
        <v>385</v>
      </c>
      <c r="I785" s="340">
        <v>16</v>
      </c>
      <c r="J785" s="340">
        <v>48453</v>
      </c>
      <c r="K785" s="569">
        <f t="shared" si="72"/>
        <v>775248</v>
      </c>
      <c r="L785" s="571" t="s">
        <v>318</v>
      </c>
      <c r="M785" s="571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2">
        <v>1</v>
      </c>
    </row>
    <row r="786" spans="1:27" s="539" customFormat="1" ht="15.75" customHeight="1">
      <c r="A786" s="567" t="str">
        <f>IF(B786&lt;&gt;"",IF(AND(B786&gt;=_TM1,B786&lt;=_TM2,OR(TH!L786="1111",TH!M786="1111")),TH!D786,""),"")</f>
        <v/>
      </c>
      <c r="B786" s="568">
        <f t="shared" si="76"/>
        <v>3</v>
      </c>
      <c r="C786" s="349">
        <f t="shared" si="58"/>
        <v>42821</v>
      </c>
      <c r="D786" s="574"/>
      <c r="E786" s="318">
        <v>42821</v>
      </c>
      <c r="F786" s="279" t="s">
        <v>735</v>
      </c>
      <c r="G786" s="575" t="s">
        <v>663</v>
      </c>
      <c r="H786" s="507" t="s">
        <v>385</v>
      </c>
      <c r="I786" s="340">
        <v>14</v>
      </c>
      <c r="J786" s="340">
        <v>26049</v>
      </c>
      <c r="K786" s="569">
        <f t="shared" si="72"/>
        <v>364686</v>
      </c>
      <c r="L786" s="571" t="s">
        <v>318</v>
      </c>
      <c r="M786" s="571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2">
        <v>1</v>
      </c>
    </row>
    <row r="787" spans="1:27" s="539" customFormat="1" ht="15.75" customHeight="1">
      <c r="A787" s="567" t="str">
        <f>IF(B787&lt;&gt;"",IF(AND(B787&gt;=_TM1,B787&lt;=_TM2,OR(TH!L787="1111",TH!M787="1111")),TH!D787,""),"")</f>
        <v/>
      </c>
      <c r="B787" s="568">
        <f t="shared" si="76"/>
        <v>3</v>
      </c>
      <c r="C787" s="349">
        <f t="shared" si="58"/>
        <v>42821</v>
      </c>
      <c r="D787" s="574"/>
      <c r="E787" s="318">
        <v>42821</v>
      </c>
      <c r="F787" s="279" t="s">
        <v>736</v>
      </c>
      <c r="G787" s="575" t="s">
        <v>663</v>
      </c>
      <c r="H787" s="507" t="s">
        <v>385</v>
      </c>
      <c r="I787" s="340">
        <v>3</v>
      </c>
      <c r="J787" s="340">
        <v>144492</v>
      </c>
      <c r="K787" s="569">
        <f t="shared" ref="K787:K818" si="77">ROUND(I787*J787,0)</f>
        <v>433476</v>
      </c>
      <c r="L787" s="571" t="s">
        <v>318</v>
      </c>
      <c r="M787" s="571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2">
        <v>1</v>
      </c>
    </row>
    <row r="788" spans="1:27" s="539" customFormat="1" ht="15.75" customHeight="1">
      <c r="A788" s="567" t="str">
        <f>IF(B788&lt;&gt;"",IF(AND(B788&gt;=_TM1,B788&lt;=_TM2,OR(TH!L788="1111",TH!M788="1111")),TH!D788,""),"")</f>
        <v/>
      </c>
      <c r="B788" s="568">
        <f t="shared" si="76"/>
        <v>3</v>
      </c>
      <c r="C788" s="349">
        <f t="shared" si="58"/>
        <v>42821</v>
      </c>
      <c r="D788" s="574"/>
      <c r="E788" s="318">
        <v>42821</v>
      </c>
      <c r="F788" s="279" t="s">
        <v>737</v>
      </c>
      <c r="G788" s="575" t="s">
        <v>663</v>
      </c>
      <c r="H788" s="507" t="s">
        <v>385</v>
      </c>
      <c r="I788" s="340">
        <v>6</v>
      </c>
      <c r="J788" s="340">
        <v>35340</v>
      </c>
      <c r="K788" s="569">
        <f t="shared" si="77"/>
        <v>212040</v>
      </c>
      <c r="L788" s="571" t="s">
        <v>318</v>
      </c>
      <c r="M788" s="571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2">
        <v>1</v>
      </c>
    </row>
    <row r="789" spans="1:27" s="539" customFormat="1" ht="15.75" customHeight="1">
      <c r="A789" s="567" t="str">
        <f>IF(B789&lt;&gt;"",IF(AND(B789&gt;=_TM1,B789&lt;=_TM2,OR(TH!L789="1111",TH!M789="1111")),TH!D789,""),"")</f>
        <v/>
      </c>
      <c r="B789" s="568">
        <f t="shared" si="76"/>
        <v>3</v>
      </c>
      <c r="C789" s="349">
        <f t="shared" si="58"/>
        <v>42821</v>
      </c>
      <c r="D789" s="574"/>
      <c r="E789" s="318">
        <v>42821</v>
      </c>
      <c r="F789" s="279" t="s">
        <v>737</v>
      </c>
      <c r="G789" s="575" t="s">
        <v>663</v>
      </c>
      <c r="H789" s="507" t="s">
        <v>385</v>
      </c>
      <c r="I789" s="340">
        <v>10</v>
      </c>
      <c r="J789" s="340">
        <v>35340</v>
      </c>
      <c r="K789" s="569">
        <f t="shared" si="77"/>
        <v>353400</v>
      </c>
      <c r="L789" s="571" t="s">
        <v>318</v>
      </c>
      <c r="M789" s="571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2">
        <v>1</v>
      </c>
    </row>
    <row r="790" spans="1:27" s="539" customFormat="1" ht="15.75" customHeight="1">
      <c r="A790" s="567" t="str">
        <f>IF(B790&lt;&gt;"",IF(AND(B790&gt;=_TM1,B790&lt;=_TM2,OR(TH!L790="1111",TH!M790="1111")),TH!D790,""),"")</f>
        <v/>
      </c>
      <c r="B790" s="568">
        <f t="shared" si="76"/>
        <v>3</v>
      </c>
      <c r="C790" s="349">
        <f t="shared" si="58"/>
        <v>42821</v>
      </c>
      <c r="D790" s="574"/>
      <c r="E790" s="318">
        <v>42821</v>
      </c>
      <c r="F790" s="279" t="s">
        <v>739</v>
      </c>
      <c r="G790" s="575" t="s">
        <v>663</v>
      </c>
      <c r="H790" s="507" t="s">
        <v>385</v>
      </c>
      <c r="I790" s="340">
        <v>6</v>
      </c>
      <c r="J790" s="340">
        <v>36114</v>
      </c>
      <c r="K790" s="569">
        <f t="shared" si="77"/>
        <v>216684</v>
      </c>
      <c r="L790" s="571" t="s">
        <v>318</v>
      </c>
      <c r="M790" s="571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2">
        <v>1</v>
      </c>
    </row>
    <row r="791" spans="1:27" s="539" customFormat="1" ht="15.75" customHeight="1">
      <c r="A791" s="567" t="str">
        <f>IF(B791&lt;&gt;"",IF(AND(B791&gt;=_TM1,B791&lt;=_TM2,OR(TH!L791="1111",TH!M791="1111")),TH!D791,""),"")</f>
        <v/>
      </c>
      <c r="B791" s="568">
        <f t="shared" si="76"/>
        <v>3</v>
      </c>
      <c r="C791" s="349">
        <f t="shared" si="58"/>
        <v>42821</v>
      </c>
      <c r="D791" s="574"/>
      <c r="E791" s="318">
        <v>42821</v>
      </c>
      <c r="F791" s="279" t="s">
        <v>740</v>
      </c>
      <c r="G791" s="575" t="s">
        <v>663</v>
      </c>
      <c r="H791" s="507" t="s">
        <v>385</v>
      </c>
      <c r="I791" s="340">
        <v>3</v>
      </c>
      <c r="J791" s="340">
        <v>216090</v>
      </c>
      <c r="K791" s="569">
        <f t="shared" si="77"/>
        <v>648270</v>
      </c>
      <c r="L791" s="571" t="s">
        <v>318</v>
      </c>
      <c r="M791" s="571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2">
        <v>1</v>
      </c>
    </row>
    <row r="792" spans="1:27" s="539" customFormat="1" ht="15.75" customHeight="1">
      <c r="A792" s="567" t="str">
        <f>IF(B792&lt;&gt;"",IF(AND(B792&gt;=_TM1,B792&lt;=_TM2,OR(TH!L792="1111",TH!M792="1111")),TH!D792,""),"")</f>
        <v/>
      </c>
      <c r="B792" s="568">
        <f t="shared" si="76"/>
        <v>3</v>
      </c>
      <c r="C792" s="349">
        <f t="shared" si="58"/>
        <v>42821</v>
      </c>
      <c r="D792" s="574"/>
      <c r="E792" s="318">
        <v>42821</v>
      </c>
      <c r="F792" s="279" t="s">
        <v>699</v>
      </c>
      <c r="G792" s="575" t="s">
        <v>663</v>
      </c>
      <c r="H792" s="507" t="s">
        <v>385</v>
      </c>
      <c r="I792" s="340">
        <v>38</v>
      </c>
      <c r="J792" s="340">
        <v>130396</v>
      </c>
      <c r="K792" s="569">
        <f t="shared" si="77"/>
        <v>4955048</v>
      </c>
      <c r="L792" s="571" t="s">
        <v>318</v>
      </c>
      <c r="M792" s="571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2">
        <v>1</v>
      </c>
    </row>
    <row r="793" spans="1:27" s="539" customFormat="1" ht="15.75" customHeight="1">
      <c r="A793" s="567" t="str">
        <f>IF(B793&lt;&gt;"",IF(AND(B793&gt;=_TM1,B793&lt;=_TM2,OR(TH!L793="1111",TH!M793="1111")),TH!D793,""),"")</f>
        <v/>
      </c>
      <c r="B793" s="568">
        <f t="shared" si="76"/>
        <v>3</v>
      </c>
      <c r="C793" s="349">
        <f t="shared" si="58"/>
        <v>42821</v>
      </c>
      <c r="D793" s="574"/>
      <c r="E793" s="318">
        <v>42821</v>
      </c>
      <c r="F793" s="279" t="s">
        <v>851</v>
      </c>
      <c r="G793" s="575" t="s">
        <v>663</v>
      </c>
      <c r="H793" s="507" t="s">
        <v>385</v>
      </c>
      <c r="I793" s="340">
        <v>38</v>
      </c>
      <c r="J793" s="340">
        <v>41113</v>
      </c>
      <c r="K793" s="569">
        <f t="shared" si="77"/>
        <v>1562294</v>
      </c>
      <c r="L793" s="571" t="s">
        <v>318</v>
      </c>
      <c r="M793" s="571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2">
        <v>1</v>
      </c>
    </row>
    <row r="794" spans="1:27" s="539" customFormat="1" ht="15.75" customHeight="1">
      <c r="A794" s="567" t="str">
        <f>IF(B794&lt;&gt;"",IF(AND(B794&gt;=_TM1,B794&lt;=_TM2,OR(TH!L794="1111",TH!M794="1111")),TH!D794,""),"")</f>
        <v/>
      </c>
      <c r="B794" s="568">
        <f t="shared" si="76"/>
        <v>3</v>
      </c>
      <c r="C794" s="349">
        <f t="shared" si="58"/>
        <v>42821</v>
      </c>
      <c r="D794" s="574"/>
      <c r="E794" s="318">
        <v>42821</v>
      </c>
      <c r="F794" s="279" t="s">
        <v>734</v>
      </c>
      <c r="G794" s="575" t="s">
        <v>663</v>
      </c>
      <c r="H794" s="507" t="s">
        <v>385</v>
      </c>
      <c r="I794" s="340">
        <v>56</v>
      </c>
      <c r="J794" s="340">
        <v>78670</v>
      </c>
      <c r="K794" s="569">
        <f t="shared" si="77"/>
        <v>4405520</v>
      </c>
      <c r="L794" s="571" t="s">
        <v>318</v>
      </c>
      <c r="M794" s="571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2">
        <v>1</v>
      </c>
    </row>
    <row r="795" spans="1:27" s="539" customFormat="1" ht="15.75" customHeight="1">
      <c r="A795" s="567" t="str">
        <f>IF(B795&lt;&gt;"",IF(AND(B795&gt;=_TM1,B795&lt;=_TM2,OR(TH!L795="1111",TH!M795="1111")),TH!D795,""),"")</f>
        <v/>
      </c>
      <c r="B795" s="568">
        <f t="shared" ref="B795:B804" si="78">IF(C795&lt;&gt;"",MONTH(C795),"")</f>
        <v>3</v>
      </c>
      <c r="C795" s="349">
        <f t="shared" ref="C795:C804" si="79">E795</f>
        <v>42821</v>
      </c>
      <c r="D795" s="574"/>
      <c r="E795" s="318">
        <v>42821</v>
      </c>
      <c r="F795" s="279" t="s">
        <v>679</v>
      </c>
      <c r="G795" s="575" t="s">
        <v>663</v>
      </c>
      <c r="H795" s="507" t="s">
        <v>385</v>
      </c>
      <c r="I795" s="340">
        <v>8</v>
      </c>
      <c r="J795" s="340">
        <v>37367</v>
      </c>
      <c r="K795" s="569">
        <f t="shared" si="77"/>
        <v>298936</v>
      </c>
      <c r="L795" s="571" t="s">
        <v>318</v>
      </c>
      <c r="M795" s="571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2">
        <v>1</v>
      </c>
    </row>
    <row r="796" spans="1:27" s="539" customFormat="1" ht="15.75" customHeight="1">
      <c r="A796" s="567" t="str">
        <f>IF(B796&lt;&gt;"",IF(AND(B796&gt;=_TM1,B796&lt;=_TM2,OR(TH!L796="1111",TH!M796="1111")),TH!D796,""),"")</f>
        <v/>
      </c>
      <c r="B796" s="568">
        <f t="shared" si="78"/>
        <v>3</v>
      </c>
      <c r="C796" s="349">
        <f t="shared" si="79"/>
        <v>42821</v>
      </c>
      <c r="D796" s="574"/>
      <c r="E796" s="318">
        <v>42821</v>
      </c>
      <c r="F796" s="279" t="s">
        <v>679</v>
      </c>
      <c r="G796" s="575" t="s">
        <v>663</v>
      </c>
      <c r="H796" s="507" t="s">
        <v>385</v>
      </c>
      <c r="I796" s="340">
        <v>14</v>
      </c>
      <c r="J796" s="340">
        <v>37367</v>
      </c>
      <c r="K796" s="569">
        <f t="shared" si="77"/>
        <v>523138</v>
      </c>
      <c r="L796" s="571" t="s">
        <v>318</v>
      </c>
      <c r="M796" s="571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2">
        <v>1</v>
      </c>
    </row>
    <row r="797" spans="1:27" s="539" customFormat="1" ht="15.75" customHeight="1">
      <c r="A797" s="567" t="str">
        <f>IF(B797&lt;&gt;"",IF(AND(B797&gt;=_TM1,B797&lt;=_TM2,OR(TH!L797="1111",TH!M797="1111")),TH!D797,""),"")</f>
        <v/>
      </c>
      <c r="B797" s="568">
        <f t="shared" si="78"/>
        <v>3</v>
      </c>
      <c r="C797" s="349">
        <f t="shared" si="79"/>
        <v>42821</v>
      </c>
      <c r="D797" s="574"/>
      <c r="E797" s="318">
        <v>42821</v>
      </c>
      <c r="F797" s="279" t="s">
        <v>678</v>
      </c>
      <c r="G797" s="575" t="s">
        <v>663</v>
      </c>
      <c r="H797" s="507" t="s">
        <v>385</v>
      </c>
      <c r="I797" s="340">
        <v>12</v>
      </c>
      <c r="J797" s="340">
        <v>34679</v>
      </c>
      <c r="K797" s="569">
        <f t="shared" si="77"/>
        <v>416148</v>
      </c>
      <c r="L797" s="571" t="s">
        <v>318</v>
      </c>
      <c r="M797" s="571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2">
        <v>1</v>
      </c>
    </row>
    <row r="798" spans="1:27" s="539" customFormat="1" ht="15.75" customHeight="1">
      <c r="A798" s="567" t="str">
        <f>IF(B798&lt;&gt;"",IF(AND(B798&gt;=_TM1,B798&lt;=_TM2,OR(TH!L798="1111",TH!M798="1111")),TH!D798,""),"")</f>
        <v/>
      </c>
      <c r="B798" s="568">
        <f t="shared" si="78"/>
        <v>3</v>
      </c>
      <c r="C798" s="349">
        <f t="shared" si="79"/>
        <v>42821</v>
      </c>
      <c r="D798" s="574"/>
      <c r="E798" s="318">
        <v>42821</v>
      </c>
      <c r="F798" s="279" t="s">
        <v>678</v>
      </c>
      <c r="G798" s="575" t="s">
        <v>663</v>
      </c>
      <c r="H798" s="507" t="s">
        <v>385</v>
      </c>
      <c r="I798" s="340">
        <v>21</v>
      </c>
      <c r="J798" s="340">
        <v>34679</v>
      </c>
      <c r="K798" s="569">
        <f t="shared" si="77"/>
        <v>728259</v>
      </c>
      <c r="L798" s="571" t="s">
        <v>318</v>
      </c>
      <c r="M798" s="571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2">
        <v>1</v>
      </c>
    </row>
    <row r="799" spans="1:27" s="539" customFormat="1" ht="15.75" customHeight="1">
      <c r="A799" s="567" t="str">
        <f>IF(B799&lt;&gt;"",IF(AND(B799&gt;=_TM1,B799&lt;=_TM2,OR(TH!L799="1111",TH!M799="1111")),TH!D799,""),"")</f>
        <v/>
      </c>
      <c r="B799" s="568">
        <f t="shared" si="78"/>
        <v>3</v>
      </c>
      <c r="C799" s="349">
        <f t="shared" si="79"/>
        <v>42821</v>
      </c>
      <c r="D799" s="574"/>
      <c r="E799" s="318">
        <v>42821</v>
      </c>
      <c r="F799" s="279" t="s">
        <v>852</v>
      </c>
      <c r="G799" s="575" t="s">
        <v>663</v>
      </c>
      <c r="H799" s="507" t="s">
        <v>385</v>
      </c>
      <c r="I799" s="340">
        <v>20</v>
      </c>
      <c r="J799" s="340">
        <v>75821</v>
      </c>
      <c r="K799" s="569">
        <f t="shared" si="77"/>
        <v>1516420</v>
      </c>
      <c r="L799" s="571" t="s">
        <v>318</v>
      </c>
      <c r="M799" s="571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2">
        <v>1</v>
      </c>
    </row>
    <row r="800" spans="1:27" s="539" customFormat="1" ht="15.75" customHeight="1">
      <c r="A800" s="567" t="str">
        <f>IF(B800&lt;&gt;"",IF(AND(B800&gt;=_TM1,B800&lt;=_TM2,OR(TH!L800="1111",TH!M800="1111")),TH!D800,""),"")</f>
        <v/>
      </c>
      <c r="B800" s="568">
        <f t="shared" si="78"/>
        <v>3</v>
      </c>
      <c r="C800" s="349">
        <f t="shared" si="79"/>
        <v>42821</v>
      </c>
      <c r="D800" s="574"/>
      <c r="E800" s="318">
        <v>42821</v>
      </c>
      <c r="F800" s="279" t="s">
        <v>741</v>
      </c>
      <c r="G800" s="575" t="s">
        <v>663</v>
      </c>
      <c r="H800" s="507" t="s">
        <v>385</v>
      </c>
      <c r="I800" s="340">
        <v>8</v>
      </c>
      <c r="J800" s="340">
        <v>41340</v>
      </c>
      <c r="K800" s="569">
        <f t="shared" si="77"/>
        <v>330720</v>
      </c>
      <c r="L800" s="571" t="s">
        <v>318</v>
      </c>
      <c r="M800" s="571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2">
        <v>1</v>
      </c>
    </row>
    <row r="801" spans="1:27" s="539" customFormat="1" ht="15.75" customHeight="1">
      <c r="A801" s="567" t="str">
        <f>IF(B801&lt;&gt;"",IF(AND(B801&gt;=_TM1,B801&lt;=_TM2,OR(TH!L801="1111",TH!M801="1111")),TH!D801,""),"")</f>
        <v/>
      </c>
      <c r="B801" s="568">
        <f t="shared" si="78"/>
        <v>3</v>
      </c>
      <c r="C801" s="349">
        <f t="shared" si="79"/>
        <v>42821</v>
      </c>
      <c r="D801" s="574"/>
      <c r="E801" s="318">
        <v>42821</v>
      </c>
      <c r="F801" s="279" t="s">
        <v>741</v>
      </c>
      <c r="G801" s="575" t="s">
        <v>663</v>
      </c>
      <c r="H801" s="507" t="s">
        <v>385</v>
      </c>
      <c r="I801" s="340">
        <v>6</v>
      </c>
      <c r="J801" s="340">
        <v>41340</v>
      </c>
      <c r="K801" s="569">
        <f t="shared" si="77"/>
        <v>248040</v>
      </c>
      <c r="L801" s="571" t="s">
        <v>318</v>
      </c>
      <c r="M801" s="571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2">
        <v>1</v>
      </c>
    </row>
    <row r="802" spans="1:27" s="539" customFormat="1" ht="15.75" customHeight="1">
      <c r="A802" s="567" t="str">
        <f>IF(B802&lt;&gt;"",IF(AND(B802&gt;=_TM1,B802&lt;=_TM2,OR(TH!L802="1111",TH!M802="1111")),TH!D802,""),"")</f>
        <v/>
      </c>
      <c r="B802" s="568">
        <f t="shared" si="78"/>
        <v>3</v>
      </c>
      <c r="C802" s="349">
        <f t="shared" si="79"/>
        <v>42821</v>
      </c>
      <c r="D802" s="574"/>
      <c r="E802" s="318">
        <v>42821</v>
      </c>
      <c r="F802" s="279" t="s">
        <v>683</v>
      </c>
      <c r="G802" s="575" t="s">
        <v>663</v>
      </c>
      <c r="H802" s="507" t="s">
        <v>385</v>
      </c>
      <c r="I802" s="340">
        <v>32</v>
      </c>
      <c r="J802" s="340">
        <v>24752</v>
      </c>
      <c r="K802" s="569">
        <f t="shared" si="77"/>
        <v>792064</v>
      </c>
      <c r="L802" s="571" t="s">
        <v>318</v>
      </c>
      <c r="M802" s="57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2">
        <v>1</v>
      </c>
    </row>
    <row r="803" spans="1:27" s="539" customFormat="1" ht="15.75" customHeight="1">
      <c r="A803" s="567" t="str">
        <f>IF(B803&lt;&gt;"",IF(AND(B803&gt;=_TM1,B803&lt;=_TM2,OR(TH!L803="1111",TH!M803="1111")),TH!D803,""),"")</f>
        <v/>
      </c>
      <c r="B803" s="568">
        <f t="shared" si="78"/>
        <v>3</v>
      </c>
      <c r="C803" s="349">
        <f t="shared" si="79"/>
        <v>42821</v>
      </c>
      <c r="D803" s="574"/>
      <c r="E803" s="318">
        <v>42821</v>
      </c>
      <c r="F803" s="279" t="s">
        <v>683</v>
      </c>
      <c r="G803" s="575" t="s">
        <v>663</v>
      </c>
      <c r="H803" s="507" t="s">
        <v>385</v>
      </c>
      <c r="I803" s="340">
        <v>62</v>
      </c>
      <c r="J803" s="340">
        <v>24752</v>
      </c>
      <c r="K803" s="569">
        <f t="shared" si="77"/>
        <v>1534624</v>
      </c>
      <c r="L803" s="571" t="s">
        <v>318</v>
      </c>
      <c r="M803" s="57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2">
        <v>1</v>
      </c>
    </row>
    <row r="804" spans="1:27" s="539" customFormat="1" ht="15.75" customHeight="1">
      <c r="A804" s="567" t="str">
        <f>IF(B804&lt;&gt;"",IF(AND(B804&gt;=_TM1,B804&lt;=_TM2,OR(TH!L804="1111",TH!M804="1111")),TH!D804,""),"")</f>
        <v/>
      </c>
      <c r="B804" s="568">
        <f t="shared" si="78"/>
        <v>3</v>
      </c>
      <c r="C804" s="349">
        <f t="shared" si="79"/>
        <v>42821</v>
      </c>
      <c r="D804" s="574"/>
      <c r="E804" s="318">
        <v>42821</v>
      </c>
      <c r="F804" s="279" t="s">
        <v>814</v>
      </c>
      <c r="G804" s="575" t="s">
        <v>663</v>
      </c>
      <c r="H804" s="507" t="s">
        <v>385</v>
      </c>
      <c r="I804" s="340">
        <v>10</v>
      </c>
      <c r="J804" s="340">
        <v>26300</v>
      </c>
      <c r="K804" s="569">
        <f t="shared" si="77"/>
        <v>263000</v>
      </c>
      <c r="L804" s="571" t="s">
        <v>318</v>
      </c>
      <c r="M804" s="57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2">
        <v>1</v>
      </c>
    </row>
    <row r="805" spans="1:27" s="539" customFormat="1" ht="15.75" customHeight="1">
      <c r="A805" s="567" t="str">
        <f>IF(B805&lt;&gt;"",IF(AND(B805&gt;=_TM1,B805&lt;=_TM2,OR(TH!L805="1111",TH!M805="1111")),TH!D805,""),"")</f>
        <v/>
      </c>
      <c r="B805" s="568">
        <f t="shared" ref="B805:B814" si="80">IF(C805&lt;&gt;"",MONTH(C805),"")</f>
        <v>3</v>
      </c>
      <c r="C805" s="349">
        <f t="shared" si="58"/>
        <v>42821</v>
      </c>
      <c r="D805" s="574"/>
      <c r="E805" s="318">
        <v>42821</v>
      </c>
      <c r="F805" s="279" t="s">
        <v>733</v>
      </c>
      <c r="G805" s="575" t="s">
        <v>663</v>
      </c>
      <c r="H805" s="507" t="s">
        <v>385</v>
      </c>
      <c r="I805" s="340">
        <v>16</v>
      </c>
      <c r="J805" s="340">
        <v>45701</v>
      </c>
      <c r="K805" s="569">
        <f t="shared" si="77"/>
        <v>731216</v>
      </c>
      <c r="L805" s="571" t="s">
        <v>318</v>
      </c>
      <c r="M805" s="57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2">
        <v>1</v>
      </c>
    </row>
    <row r="806" spans="1:27" s="539" customFormat="1" ht="15.75" customHeight="1">
      <c r="A806" s="567" t="str">
        <f>IF(B806&lt;&gt;"",IF(AND(B806&gt;=_TM1,B806&lt;=_TM2,OR(TH!L806="1111",TH!M806="1111")),TH!D806,""),"")</f>
        <v/>
      </c>
      <c r="B806" s="568">
        <f t="shared" si="80"/>
        <v>3</v>
      </c>
      <c r="C806" s="349">
        <f t="shared" si="58"/>
        <v>42821</v>
      </c>
      <c r="D806" s="574"/>
      <c r="E806" s="318">
        <v>42821</v>
      </c>
      <c r="F806" s="279" t="s">
        <v>733</v>
      </c>
      <c r="G806" s="575" t="s">
        <v>663</v>
      </c>
      <c r="H806" s="507" t="s">
        <v>385</v>
      </c>
      <c r="I806" s="340">
        <v>4</v>
      </c>
      <c r="J806" s="340">
        <v>45701</v>
      </c>
      <c r="K806" s="569">
        <f t="shared" si="77"/>
        <v>182804</v>
      </c>
      <c r="L806" s="571" t="s">
        <v>318</v>
      </c>
      <c r="M806" s="57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2">
        <v>1</v>
      </c>
    </row>
    <row r="807" spans="1:27" s="539" customFormat="1" ht="15.75" customHeight="1">
      <c r="A807" s="567" t="str">
        <f>IF(B807&lt;&gt;"",IF(AND(B807&gt;=_TM1,B807&lt;=_TM2,OR(TH!L807="1111",TH!M807="1111")),TH!D807,""),"")</f>
        <v/>
      </c>
      <c r="B807" s="568">
        <f t="shared" si="80"/>
        <v>3</v>
      </c>
      <c r="C807" s="349">
        <f t="shared" si="58"/>
        <v>42821</v>
      </c>
      <c r="D807" s="574"/>
      <c r="E807" s="318">
        <v>42821</v>
      </c>
      <c r="F807" s="279" t="s">
        <v>755</v>
      </c>
      <c r="G807" s="575" t="s">
        <v>663</v>
      </c>
      <c r="H807" s="507" t="s">
        <v>385</v>
      </c>
      <c r="I807" s="340">
        <v>55</v>
      </c>
      <c r="J807" s="340">
        <v>10865</v>
      </c>
      <c r="K807" s="569">
        <f t="shared" si="77"/>
        <v>597575</v>
      </c>
      <c r="L807" s="571" t="s">
        <v>318</v>
      </c>
      <c r="M807" s="57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2">
        <v>1</v>
      </c>
    </row>
    <row r="808" spans="1:27" s="539" customFormat="1" ht="15.75" customHeight="1">
      <c r="A808" s="567" t="str">
        <f>IF(B808&lt;&gt;"",IF(AND(B808&gt;=_TM1,B808&lt;=_TM2,OR(TH!L808="1111",TH!M808="1111")),TH!D808,""),"")</f>
        <v/>
      </c>
      <c r="B808" s="568">
        <f t="shared" si="80"/>
        <v>3</v>
      </c>
      <c r="C808" s="349">
        <f t="shared" si="58"/>
        <v>42821</v>
      </c>
      <c r="D808" s="574"/>
      <c r="E808" s="318">
        <v>42821</v>
      </c>
      <c r="F808" s="279" t="s">
        <v>756</v>
      </c>
      <c r="G808" s="575" t="s">
        <v>663</v>
      </c>
      <c r="H808" s="507" t="s">
        <v>385</v>
      </c>
      <c r="I808" s="340">
        <v>78</v>
      </c>
      <c r="J808" s="340">
        <v>19889</v>
      </c>
      <c r="K808" s="569">
        <f t="shared" si="77"/>
        <v>1551342</v>
      </c>
      <c r="L808" s="571" t="s">
        <v>318</v>
      </c>
      <c r="M808" s="57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2">
        <v>1</v>
      </c>
    </row>
    <row r="809" spans="1:27" s="539" customFormat="1" ht="15.75" customHeight="1">
      <c r="A809" s="567" t="str">
        <f>IF(B809&lt;&gt;"",IF(AND(B809&gt;=_TM1,B809&lt;=_TM2,OR(TH!L809="1111",TH!M809="1111")),TH!D809,""),"")</f>
        <v/>
      </c>
      <c r="B809" s="568">
        <f t="shared" si="80"/>
        <v>3</v>
      </c>
      <c r="C809" s="349">
        <f t="shared" si="58"/>
        <v>42821</v>
      </c>
      <c r="D809" s="574"/>
      <c r="E809" s="318">
        <v>42821</v>
      </c>
      <c r="F809" s="279" t="s">
        <v>713</v>
      </c>
      <c r="G809" s="575" t="s">
        <v>663</v>
      </c>
      <c r="H809" s="507" t="s">
        <v>385</v>
      </c>
      <c r="I809" s="340">
        <v>4</v>
      </c>
      <c r="J809" s="340">
        <v>81237</v>
      </c>
      <c r="K809" s="569">
        <f t="shared" si="77"/>
        <v>324948</v>
      </c>
      <c r="L809" s="571" t="s">
        <v>318</v>
      </c>
      <c r="M809" s="57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2">
        <v>1</v>
      </c>
    </row>
    <row r="810" spans="1:27" s="539" customFormat="1" ht="15.75" customHeight="1">
      <c r="A810" s="567" t="str">
        <f>IF(B810&lt;&gt;"",IF(AND(B810&gt;=_TM1,B810&lt;=_TM2,OR(TH!L810="1111",TH!M810="1111")),TH!D810,""),"")</f>
        <v/>
      </c>
      <c r="B810" s="568">
        <f t="shared" si="80"/>
        <v>3</v>
      </c>
      <c r="C810" s="349">
        <f t="shared" si="58"/>
        <v>42821</v>
      </c>
      <c r="D810" s="574"/>
      <c r="E810" s="318">
        <v>42821</v>
      </c>
      <c r="F810" s="279" t="s">
        <v>752</v>
      </c>
      <c r="G810" s="575" t="s">
        <v>663</v>
      </c>
      <c r="H810" s="507" t="s">
        <v>385</v>
      </c>
      <c r="I810" s="340">
        <v>8</v>
      </c>
      <c r="J810" s="340">
        <v>140372</v>
      </c>
      <c r="K810" s="569">
        <f t="shared" si="77"/>
        <v>1122976</v>
      </c>
      <c r="L810" s="571" t="s">
        <v>318</v>
      </c>
      <c r="M810" s="57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2">
        <v>1</v>
      </c>
    </row>
    <row r="811" spans="1:27" s="539" customFormat="1" ht="15.75" customHeight="1">
      <c r="A811" s="567" t="str">
        <f>IF(B811&lt;&gt;"",IF(AND(B811&gt;=_TM1,B811&lt;=_TM2,OR(TH!L811="1111",TH!M811="1111")),TH!D811,""),"")</f>
        <v/>
      </c>
      <c r="B811" s="568">
        <f t="shared" si="80"/>
        <v>3</v>
      </c>
      <c r="C811" s="349">
        <f t="shared" si="58"/>
        <v>42821</v>
      </c>
      <c r="D811" s="574"/>
      <c r="E811" s="318">
        <v>42821</v>
      </c>
      <c r="F811" s="279" t="s">
        <v>754</v>
      </c>
      <c r="G811" s="575" t="s">
        <v>663</v>
      </c>
      <c r="H811" s="507" t="s">
        <v>385</v>
      </c>
      <c r="I811" s="340">
        <v>495</v>
      </c>
      <c r="J811" s="340">
        <v>16200</v>
      </c>
      <c r="K811" s="569">
        <f t="shared" si="77"/>
        <v>8019000</v>
      </c>
      <c r="L811" s="571" t="s">
        <v>318</v>
      </c>
      <c r="M811" s="57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2">
        <v>1</v>
      </c>
    </row>
    <row r="812" spans="1:27" s="539" customFormat="1" ht="15.75" customHeight="1">
      <c r="A812" s="567" t="str">
        <f>IF(B812&lt;&gt;"",IF(AND(B812&gt;=_TM1,B812&lt;=_TM2,OR(TH!L812="1111",TH!M812="1111")),TH!D812,""),"")</f>
        <v/>
      </c>
      <c r="B812" s="568">
        <f t="shared" si="80"/>
        <v>3</v>
      </c>
      <c r="C812" s="349">
        <f t="shared" si="58"/>
        <v>42821</v>
      </c>
      <c r="D812" s="574"/>
      <c r="E812" s="318">
        <v>42821</v>
      </c>
      <c r="F812" s="279" t="s">
        <v>757</v>
      </c>
      <c r="G812" s="575" t="s">
        <v>663</v>
      </c>
      <c r="H812" s="507" t="s">
        <v>385</v>
      </c>
      <c r="I812" s="340">
        <v>230</v>
      </c>
      <c r="J812" s="340">
        <v>65300</v>
      </c>
      <c r="K812" s="569">
        <f t="shared" si="77"/>
        <v>15019000</v>
      </c>
      <c r="L812" s="571" t="s">
        <v>318</v>
      </c>
      <c r="M812" s="57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2">
        <v>1</v>
      </c>
    </row>
    <row r="813" spans="1:27" s="539" customFormat="1" ht="15.75" customHeight="1">
      <c r="A813" s="567" t="str">
        <f>IF(B813&lt;&gt;"",IF(AND(B813&gt;=_TM1,B813&lt;=_TM2,OR(TH!L813="1111",TH!M813="1111")),TH!D813,""),"")</f>
        <v/>
      </c>
      <c r="B813" s="568">
        <f t="shared" si="80"/>
        <v>3</v>
      </c>
      <c r="C813" s="349">
        <f t="shared" si="58"/>
        <v>42821</v>
      </c>
      <c r="D813" s="574"/>
      <c r="E813" s="318">
        <v>42821</v>
      </c>
      <c r="F813" s="279" t="s">
        <v>665</v>
      </c>
      <c r="G813" s="575" t="s">
        <v>663</v>
      </c>
      <c r="H813" s="507" t="s">
        <v>385</v>
      </c>
      <c r="I813" s="340">
        <v>80</v>
      </c>
      <c r="J813" s="340">
        <v>39735</v>
      </c>
      <c r="K813" s="569">
        <f t="shared" si="77"/>
        <v>3178800</v>
      </c>
      <c r="L813" s="571" t="s">
        <v>318</v>
      </c>
      <c r="M813" s="57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2">
        <v>1</v>
      </c>
    </row>
    <row r="814" spans="1:27" s="539" customFormat="1" ht="15.75" customHeight="1">
      <c r="A814" s="567" t="str">
        <f>IF(B814&lt;&gt;"",IF(AND(B814&gt;=_TM1,B814&lt;=_TM2,OR(TH!L814="1111",TH!M814="1111")),TH!D814,""),"")</f>
        <v/>
      </c>
      <c r="B814" s="568">
        <f t="shared" si="80"/>
        <v>3</v>
      </c>
      <c r="C814" s="349">
        <f t="shared" si="58"/>
        <v>42821</v>
      </c>
      <c r="D814" s="574"/>
      <c r="E814" s="318">
        <v>42821</v>
      </c>
      <c r="F814" s="279" t="s">
        <v>790</v>
      </c>
      <c r="G814" s="575" t="s">
        <v>663</v>
      </c>
      <c r="H814" s="507" t="s">
        <v>385</v>
      </c>
      <c r="I814" s="340">
        <v>10</v>
      </c>
      <c r="J814" s="340">
        <v>78500</v>
      </c>
      <c r="K814" s="569">
        <f t="shared" si="77"/>
        <v>785000</v>
      </c>
      <c r="L814" s="571" t="s">
        <v>318</v>
      </c>
      <c r="M814" s="57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2">
        <v>1</v>
      </c>
    </row>
    <row r="815" spans="1:27" s="539" customFormat="1" ht="15.75" customHeight="1">
      <c r="A815" s="567" t="str">
        <f>IF(B815&lt;&gt;"",IF(AND(B815&gt;=_TM1,B815&lt;=_TM2,OR(TH!L815="1111",TH!M815="1111")),TH!D815,""),"")</f>
        <v/>
      </c>
      <c r="B815" s="568">
        <f t="shared" ref="B815:B824" si="81">IF(C815&lt;&gt;"",MONTH(C815),"")</f>
        <v>3</v>
      </c>
      <c r="C815" s="349">
        <f t="shared" ref="C815:C824" si="82">E815</f>
        <v>42821</v>
      </c>
      <c r="D815" s="574"/>
      <c r="E815" s="318">
        <v>42821</v>
      </c>
      <c r="F815" s="279" t="s">
        <v>853</v>
      </c>
      <c r="G815" s="575" t="s">
        <v>663</v>
      </c>
      <c r="H815" s="507" t="s">
        <v>385</v>
      </c>
      <c r="I815" s="340">
        <v>20</v>
      </c>
      <c r="J815" s="340">
        <v>42454</v>
      </c>
      <c r="K815" s="569">
        <f t="shared" si="77"/>
        <v>849080</v>
      </c>
      <c r="L815" s="571" t="s">
        <v>318</v>
      </c>
      <c r="M815" s="57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2">
        <v>1</v>
      </c>
    </row>
    <row r="816" spans="1:27" s="539" customFormat="1" ht="15.75" customHeight="1">
      <c r="A816" s="567" t="str">
        <f>IF(B816&lt;&gt;"",IF(AND(B816&gt;=_TM1,B816&lt;=_TM2,OR(TH!L816="1111",TH!M816="1111")),TH!D816,""),"")</f>
        <v/>
      </c>
      <c r="B816" s="568">
        <f t="shared" si="81"/>
        <v>3</v>
      </c>
      <c r="C816" s="349">
        <f t="shared" si="82"/>
        <v>42821</v>
      </c>
      <c r="D816" s="574"/>
      <c r="E816" s="318">
        <v>42821</v>
      </c>
      <c r="F816" s="279" t="s">
        <v>733</v>
      </c>
      <c r="G816" s="575" t="s">
        <v>663</v>
      </c>
      <c r="H816" s="507" t="s">
        <v>385</v>
      </c>
      <c r="I816" s="340">
        <v>28</v>
      </c>
      <c r="J816" s="340">
        <v>43982</v>
      </c>
      <c r="K816" s="569">
        <f t="shared" si="77"/>
        <v>1231496</v>
      </c>
      <c r="L816" s="571" t="s">
        <v>318</v>
      </c>
      <c r="M816" s="57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2">
        <v>1</v>
      </c>
    </row>
    <row r="817" spans="1:27" s="539" customFormat="1" ht="15.75" customHeight="1">
      <c r="A817" s="567" t="str">
        <f>IF(B817&lt;&gt;"",IF(AND(B817&gt;=_TM1,B817&lt;=_TM2,OR(TH!L817="1111",TH!M817="1111")),TH!D817,""),"")</f>
        <v/>
      </c>
      <c r="B817" s="568">
        <f t="shared" si="81"/>
        <v>3</v>
      </c>
      <c r="C817" s="349">
        <f t="shared" si="82"/>
        <v>42821</v>
      </c>
      <c r="D817" s="574"/>
      <c r="E817" s="318">
        <v>42821</v>
      </c>
      <c r="F817" s="279" t="s">
        <v>789</v>
      </c>
      <c r="G817" s="575" t="s">
        <v>663</v>
      </c>
      <c r="H817" s="507" t="s">
        <v>385</v>
      </c>
      <c r="I817" s="340">
        <v>12</v>
      </c>
      <c r="J817" s="340">
        <v>49660</v>
      </c>
      <c r="K817" s="569">
        <f t="shared" si="77"/>
        <v>595920</v>
      </c>
      <c r="L817" s="571" t="s">
        <v>318</v>
      </c>
      <c r="M817" s="57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2">
        <v>1</v>
      </c>
    </row>
    <row r="818" spans="1:27" s="539" customFormat="1" ht="15.75" customHeight="1">
      <c r="A818" s="567" t="str">
        <f>IF(B818&lt;&gt;"",IF(AND(B818&gt;=_TM1,B818&lt;=_TM2,OR(TH!L818="1111",TH!M818="1111")),TH!D818,""),"")</f>
        <v/>
      </c>
      <c r="B818" s="568">
        <f t="shared" si="81"/>
        <v>3</v>
      </c>
      <c r="C818" s="349">
        <f t="shared" si="82"/>
        <v>42821</v>
      </c>
      <c r="D818" s="574"/>
      <c r="E818" s="318">
        <v>42821</v>
      </c>
      <c r="F818" s="279" t="s">
        <v>785</v>
      </c>
      <c r="G818" s="575" t="s">
        <v>663</v>
      </c>
      <c r="H818" s="507" t="s">
        <v>385</v>
      </c>
      <c r="I818" s="340">
        <v>12</v>
      </c>
      <c r="J818" s="340">
        <v>54883</v>
      </c>
      <c r="K818" s="569">
        <f t="shared" si="77"/>
        <v>658596</v>
      </c>
      <c r="L818" s="571" t="s">
        <v>318</v>
      </c>
      <c r="M818" s="57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2">
        <v>1</v>
      </c>
    </row>
    <row r="819" spans="1:27" s="539" customFormat="1" ht="15.75" customHeight="1">
      <c r="A819" s="567" t="str">
        <f>IF(B819&lt;&gt;"",IF(AND(B819&gt;=_TM1,B819&lt;=_TM2,OR(TH!L819="1111",TH!M819="1111")),TH!D819,""),"")</f>
        <v/>
      </c>
      <c r="B819" s="568">
        <f t="shared" si="81"/>
        <v>3</v>
      </c>
      <c r="C819" s="349">
        <f t="shared" si="82"/>
        <v>42821</v>
      </c>
      <c r="D819" s="574"/>
      <c r="E819" s="318">
        <v>42821</v>
      </c>
      <c r="F819" s="279" t="s">
        <v>786</v>
      </c>
      <c r="G819" s="575" t="s">
        <v>663</v>
      </c>
      <c r="H819" s="507" t="s">
        <v>385</v>
      </c>
      <c r="I819" s="340">
        <v>10</v>
      </c>
      <c r="J819" s="340">
        <v>52044</v>
      </c>
      <c r="K819" s="569">
        <f t="shared" ref="K819:K833" si="83">ROUND(I819*J819,0)</f>
        <v>520440</v>
      </c>
      <c r="L819" s="571" t="s">
        <v>318</v>
      </c>
      <c r="M819" s="571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2">
        <v>1</v>
      </c>
    </row>
    <row r="820" spans="1:27" s="539" customFormat="1" ht="15.75" customHeight="1">
      <c r="A820" s="567" t="str">
        <f>IF(B820&lt;&gt;"",IF(AND(B820&gt;=_TM1,B820&lt;=_TM2,OR(TH!L820="1111",TH!M820="1111")),TH!D820,""),"")</f>
        <v/>
      </c>
      <c r="B820" s="568">
        <f t="shared" si="81"/>
        <v>3</v>
      </c>
      <c r="C820" s="349">
        <f t="shared" si="82"/>
        <v>42821</v>
      </c>
      <c r="D820" s="574"/>
      <c r="E820" s="318">
        <v>42821</v>
      </c>
      <c r="F820" s="279" t="s">
        <v>787</v>
      </c>
      <c r="G820" s="575" t="s">
        <v>663</v>
      </c>
      <c r="H820" s="507" t="s">
        <v>385</v>
      </c>
      <c r="I820" s="340">
        <v>100</v>
      </c>
      <c r="J820" s="340">
        <v>42608</v>
      </c>
      <c r="K820" s="569">
        <f t="shared" si="83"/>
        <v>4260800</v>
      </c>
      <c r="L820" s="571" t="s">
        <v>318</v>
      </c>
      <c r="M820" s="571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2">
        <v>1</v>
      </c>
    </row>
    <row r="821" spans="1:27" s="539" customFormat="1" ht="15.75" customHeight="1">
      <c r="A821" s="567" t="str">
        <f>IF(B821&lt;&gt;"",IF(AND(B821&gt;=_TM1,B821&lt;=_TM2,OR(TH!L821="1111",TH!M821="1111")),TH!D821,""),"")</f>
        <v/>
      </c>
      <c r="B821" s="568">
        <f t="shared" si="81"/>
        <v>3</v>
      </c>
      <c r="C821" s="349">
        <f t="shared" si="82"/>
        <v>42821</v>
      </c>
      <c r="D821" s="574"/>
      <c r="E821" s="318">
        <v>42821</v>
      </c>
      <c r="F821" s="279" t="s">
        <v>788</v>
      </c>
      <c r="G821" s="575" t="s">
        <v>663</v>
      </c>
      <c r="H821" s="507" t="s">
        <v>385</v>
      </c>
      <c r="I821" s="340">
        <v>26</v>
      </c>
      <c r="J821" s="340">
        <v>88471</v>
      </c>
      <c r="K821" s="569">
        <f t="shared" si="83"/>
        <v>2300246</v>
      </c>
      <c r="L821" s="571" t="s">
        <v>318</v>
      </c>
      <c r="M821" s="571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2">
        <v>1</v>
      </c>
    </row>
    <row r="822" spans="1:27" s="539" customFormat="1" ht="15.75" customHeight="1">
      <c r="A822" s="567" t="str">
        <f>IF(B822&lt;&gt;"",IF(AND(B822&gt;=_TM1,B822&lt;=_TM2,OR(TH!L822="1111",TH!M822="1111")),TH!D822,""),"")</f>
        <v/>
      </c>
      <c r="B822" s="568">
        <f t="shared" si="81"/>
        <v>3</v>
      </c>
      <c r="C822" s="349">
        <f t="shared" si="82"/>
        <v>42821</v>
      </c>
      <c r="D822" s="574"/>
      <c r="E822" s="318">
        <v>42821</v>
      </c>
      <c r="F822" s="279" t="s">
        <v>741</v>
      </c>
      <c r="G822" s="575" t="s">
        <v>663</v>
      </c>
      <c r="H822" s="507" t="s">
        <v>385</v>
      </c>
      <c r="I822" s="340">
        <v>6</v>
      </c>
      <c r="J822" s="340">
        <v>41341</v>
      </c>
      <c r="K822" s="569">
        <f t="shared" si="83"/>
        <v>248046</v>
      </c>
      <c r="L822" s="571" t="s">
        <v>318</v>
      </c>
      <c r="M822" s="571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2">
        <v>1</v>
      </c>
    </row>
    <row r="823" spans="1:27" s="539" customFormat="1" ht="15.75" customHeight="1">
      <c r="A823" s="567" t="str">
        <f>IF(B823&lt;&gt;"",IF(AND(B823&gt;=_TM1,B823&lt;=_TM2,OR(TH!L823="1111",TH!M823="1111")),TH!D823,""),"")</f>
        <v/>
      </c>
      <c r="B823" s="568">
        <f t="shared" si="81"/>
        <v>3</v>
      </c>
      <c r="C823" s="349">
        <f t="shared" si="82"/>
        <v>42821</v>
      </c>
      <c r="D823" s="574"/>
      <c r="E823" s="318">
        <v>42821</v>
      </c>
      <c r="F823" s="279" t="s">
        <v>758</v>
      </c>
      <c r="G823" s="575" t="s">
        <v>663</v>
      </c>
      <c r="H823" s="507" t="s">
        <v>385</v>
      </c>
      <c r="I823" s="340">
        <v>246</v>
      </c>
      <c r="J823" s="340">
        <v>17250</v>
      </c>
      <c r="K823" s="569">
        <f t="shared" si="83"/>
        <v>4243500</v>
      </c>
      <c r="L823" s="571" t="s">
        <v>318</v>
      </c>
      <c r="M823" s="571" t="s">
        <v>8</v>
      </c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2">
        <v>1</v>
      </c>
    </row>
    <row r="824" spans="1:27" s="539" customFormat="1" ht="15.75" customHeight="1">
      <c r="A824" s="567" t="str">
        <f>IF(B824&lt;&gt;"",IF(AND(B824&gt;=_TM1,B824&lt;=_TM2,OR(TH!L824="1111",TH!M824="1111")),TH!D824,""),"")</f>
        <v/>
      </c>
      <c r="B824" s="568">
        <f t="shared" si="81"/>
        <v>3</v>
      </c>
      <c r="C824" s="349">
        <f t="shared" si="82"/>
        <v>42821</v>
      </c>
      <c r="D824" s="574"/>
      <c r="E824" s="318">
        <v>42821</v>
      </c>
      <c r="F824" s="279" t="s">
        <v>759</v>
      </c>
      <c r="G824" s="575" t="s">
        <v>663</v>
      </c>
      <c r="H824" s="507" t="s">
        <v>385</v>
      </c>
      <c r="I824" s="340">
        <v>32</v>
      </c>
      <c r="J824" s="340">
        <v>44442</v>
      </c>
      <c r="K824" s="569">
        <f t="shared" si="83"/>
        <v>1422144</v>
      </c>
      <c r="L824" s="571" t="s">
        <v>318</v>
      </c>
      <c r="M824" s="571" t="s">
        <v>8</v>
      </c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2">
        <v>1</v>
      </c>
    </row>
    <row r="825" spans="1:27" s="539" customFormat="1" ht="15.75" customHeight="1">
      <c r="A825" s="567" t="str">
        <f>IF(B825&lt;&gt;"",IF(AND(B825&gt;=_TM1,B825&lt;=_TM2,OR(TH!L825="1111",TH!M825="1111")),TH!D825,""),"")</f>
        <v/>
      </c>
      <c r="B825" s="568">
        <f t="shared" ref="B825:B838" si="84">IF(C825&lt;&gt;"",MONTH(C825),"")</f>
        <v>3</v>
      </c>
      <c r="C825" s="349">
        <f t="shared" si="58"/>
        <v>42821</v>
      </c>
      <c r="D825" s="574"/>
      <c r="E825" s="318">
        <v>42821</v>
      </c>
      <c r="F825" s="279" t="s">
        <v>760</v>
      </c>
      <c r="G825" s="575" t="s">
        <v>663</v>
      </c>
      <c r="H825" s="507" t="s">
        <v>385</v>
      </c>
      <c r="I825" s="340">
        <v>8</v>
      </c>
      <c r="J825" s="340">
        <v>24338</v>
      </c>
      <c r="K825" s="569">
        <f t="shared" si="83"/>
        <v>194704</v>
      </c>
      <c r="L825" s="571" t="s">
        <v>318</v>
      </c>
      <c r="M825" s="571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2">
        <v>1</v>
      </c>
    </row>
    <row r="826" spans="1:27" s="539" customFormat="1" ht="15.75" customHeight="1">
      <c r="A826" s="567" t="str">
        <f>IF(B826&lt;&gt;"",IF(AND(B826&gt;=_TM1,B826&lt;=_TM2,OR(TH!L826="1111",TH!M826="1111")),TH!D826,""),"")</f>
        <v/>
      </c>
      <c r="B826" s="568">
        <f t="shared" si="84"/>
        <v>3</v>
      </c>
      <c r="C826" s="349">
        <f t="shared" si="58"/>
        <v>42821</v>
      </c>
      <c r="D826" s="574"/>
      <c r="E826" s="318">
        <v>42821</v>
      </c>
      <c r="F826" s="279" t="s">
        <v>673</v>
      </c>
      <c r="G826" s="575" t="s">
        <v>663</v>
      </c>
      <c r="H826" s="507" t="s">
        <v>385</v>
      </c>
      <c r="I826" s="340">
        <v>36</v>
      </c>
      <c r="J826" s="340">
        <v>31227</v>
      </c>
      <c r="K826" s="569">
        <f t="shared" si="83"/>
        <v>1124172</v>
      </c>
      <c r="L826" s="571" t="s">
        <v>318</v>
      </c>
      <c r="M826" s="571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2">
        <v>1</v>
      </c>
    </row>
    <row r="827" spans="1:27" s="539" customFormat="1" ht="15.75" customHeight="1">
      <c r="A827" s="567" t="str">
        <f>IF(B827&lt;&gt;"",IF(AND(B827&gt;=_TM1,B827&lt;=_TM2,OR(TH!L827="1111",TH!M827="1111")),TH!D827,""),"")</f>
        <v/>
      </c>
      <c r="B827" s="568">
        <f t="shared" si="84"/>
        <v>3</v>
      </c>
      <c r="C827" s="349">
        <f t="shared" si="58"/>
        <v>42821</v>
      </c>
      <c r="D827" s="574"/>
      <c r="E827" s="318">
        <v>42821</v>
      </c>
      <c r="F827" s="279" t="s">
        <v>764</v>
      </c>
      <c r="G827" s="575" t="s">
        <v>663</v>
      </c>
      <c r="H827" s="507" t="s">
        <v>385</v>
      </c>
      <c r="I827" s="340">
        <v>36</v>
      </c>
      <c r="J827" s="340">
        <v>20357</v>
      </c>
      <c r="K827" s="569">
        <f t="shared" si="83"/>
        <v>732852</v>
      </c>
      <c r="L827" s="571" t="s">
        <v>318</v>
      </c>
      <c r="M827" s="571" t="s">
        <v>8</v>
      </c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2">
        <v>1</v>
      </c>
    </row>
    <row r="828" spans="1:27" s="539" customFormat="1" ht="15.75" customHeight="1">
      <c r="A828" s="567" t="str">
        <f>IF(B828&lt;&gt;"",IF(AND(B828&gt;=_TM1,B828&lt;=_TM2,OR(TH!L828="1111",TH!M828="1111")),TH!D828,""),"")</f>
        <v/>
      </c>
      <c r="B828" s="568">
        <f t="shared" si="84"/>
        <v>3</v>
      </c>
      <c r="C828" s="349">
        <f t="shared" si="58"/>
        <v>42821</v>
      </c>
      <c r="D828" s="574"/>
      <c r="E828" s="318">
        <v>42821</v>
      </c>
      <c r="F828" s="279" t="s">
        <v>765</v>
      </c>
      <c r="G828" s="575" t="s">
        <v>663</v>
      </c>
      <c r="H828" s="507" t="s">
        <v>385</v>
      </c>
      <c r="I828" s="340">
        <v>36</v>
      </c>
      <c r="J828" s="340">
        <v>20682</v>
      </c>
      <c r="K828" s="569">
        <f t="shared" si="83"/>
        <v>744552</v>
      </c>
      <c r="L828" s="571" t="s">
        <v>318</v>
      </c>
      <c r="M828" s="571" t="s">
        <v>8</v>
      </c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2">
        <v>1</v>
      </c>
    </row>
    <row r="829" spans="1:27" s="539" customFormat="1" ht="15.75" customHeight="1">
      <c r="A829" s="567" t="str">
        <f>IF(B829&lt;&gt;"",IF(AND(B829&gt;=_TM1,B829&lt;=_TM2,OR(TH!L829="1111",TH!M829="1111")),TH!D829,""),"")</f>
        <v/>
      </c>
      <c r="B829" s="568">
        <f t="shared" si="84"/>
        <v>3</v>
      </c>
      <c r="C829" s="349">
        <f t="shared" si="58"/>
        <v>42821</v>
      </c>
      <c r="D829" s="574"/>
      <c r="E829" s="318">
        <v>42821</v>
      </c>
      <c r="F829" s="279" t="s">
        <v>800</v>
      </c>
      <c r="G829" s="575" t="s">
        <v>663</v>
      </c>
      <c r="H829" s="507" t="s">
        <v>385</v>
      </c>
      <c r="I829" s="340">
        <v>6</v>
      </c>
      <c r="J829" s="340">
        <v>20840</v>
      </c>
      <c r="K829" s="569">
        <f t="shared" si="83"/>
        <v>125040</v>
      </c>
      <c r="L829" s="571" t="s">
        <v>318</v>
      </c>
      <c r="M829" s="571" t="s">
        <v>8</v>
      </c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2">
        <v>1</v>
      </c>
    </row>
    <row r="830" spans="1:27" s="539" customFormat="1" ht="15.75" customHeight="1">
      <c r="A830" s="567" t="str">
        <f>IF(B830&lt;&gt;"",IF(AND(B830&gt;=_TM1,B830&lt;=_TM2,OR(TH!L830="1111",TH!M830="1111")),TH!D830,""),"")</f>
        <v/>
      </c>
      <c r="B830" s="568">
        <f t="shared" si="84"/>
        <v>3</v>
      </c>
      <c r="C830" s="349">
        <f t="shared" si="58"/>
        <v>42821</v>
      </c>
      <c r="D830" s="574"/>
      <c r="E830" s="318">
        <v>42821</v>
      </c>
      <c r="F830" s="279" t="s">
        <v>766</v>
      </c>
      <c r="G830" s="575" t="s">
        <v>663</v>
      </c>
      <c r="H830" s="507" t="s">
        <v>385</v>
      </c>
      <c r="I830" s="340">
        <v>36</v>
      </c>
      <c r="J830" s="340">
        <v>48271</v>
      </c>
      <c r="K830" s="569">
        <f t="shared" si="83"/>
        <v>1737756</v>
      </c>
      <c r="L830" s="571" t="s">
        <v>318</v>
      </c>
      <c r="M830" s="571" t="s">
        <v>8</v>
      </c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2">
        <v>1</v>
      </c>
    </row>
    <row r="831" spans="1:27" s="539" customFormat="1" ht="15.75" customHeight="1">
      <c r="A831" s="567" t="str">
        <f>IF(B831&lt;&gt;"",IF(AND(B831&gt;=_TM1,B831&lt;=_TM2,OR(TH!L831="1111",TH!M831="1111")),TH!D831,""),"")</f>
        <v/>
      </c>
      <c r="B831" s="568">
        <f t="shared" si="84"/>
        <v>3</v>
      </c>
      <c r="C831" s="349">
        <f t="shared" si="58"/>
        <v>42821</v>
      </c>
      <c r="D831" s="574"/>
      <c r="E831" s="318">
        <v>42821</v>
      </c>
      <c r="F831" s="279" t="s">
        <v>769</v>
      </c>
      <c r="G831" s="575" t="s">
        <v>663</v>
      </c>
      <c r="H831" s="507" t="s">
        <v>385</v>
      </c>
      <c r="I831" s="340">
        <v>48</v>
      </c>
      <c r="J831" s="340">
        <v>36447</v>
      </c>
      <c r="K831" s="569">
        <f t="shared" si="83"/>
        <v>1749456</v>
      </c>
      <c r="L831" s="571" t="s">
        <v>318</v>
      </c>
      <c r="M831" s="571" t="s">
        <v>8</v>
      </c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2">
        <v>1</v>
      </c>
    </row>
    <row r="832" spans="1:27" s="539" customFormat="1" ht="15.75" customHeight="1">
      <c r="A832" s="567" t="str">
        <f>IF(B832&lt;&gt;"",IF(AND(B832&gt;=_TM1,B832&lt;=_TM2,OR(TH!L832="1111",TH!M832="1111")),TH!D832,""),"")</f>
        <v/>
      </c>
      <c r="B832" s="568">
        <f t="shared" si="84"/>
        <v>3</v>
      </c>
      <c r="C832" s="349">
        <f t="shared" si="58"/>
        <v>42821</v>
      </c>
      <c r="D832" s="574"/>
      <c r="E832" s="318">
        <v>42821</v>
      </c>
      <c r="F832" s="279" t="s">
        <v>772</v>
      </c>
      <c r="G832" s="575" t="s">
        <v>663</v>
      </c>
      <c r="H832" s="507" t="s">
        <v>385</v>
      </c>
      <c r="I832" s="340">
        <v>24</v>
      </c>
      <c r="J832" s="340">
        <v>24628</v>
      </c>
      <c r="K832" s="569">
        <f t="shared" si="83"/>
        <v>591072</v>
      </c>
      <c r="L832" s="571" t="s">
        <v>318</v>
      </c>
      <c r="M832" s="571" t="s">
        <v>8</v>
      </c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2">
        <v>1</v>
      </c>
    </row>
    <row r="833" spans="1:29" s="539" customFormat="1" ht="15.75" customHeight="1">
      <c r="A833" s="567" t="str">
        <f>IF(B833&lt;&gt;"",IF(AND(B833&gt;=_TM1,B833&lt;=_TM2,OR(TH!L833="1111",TH!M833="1111")),TH!D833,""),"")</f>
        <v/>
      </c>
      <c r="B833" s="568">
        <f t="shared" si="84"/>
        <v>3</v>
      </c>
      <c r="C833" s="349">
        <f t="shared" si="58"/>
        <v>42821</v>
      </c>
      <c r="D833" s="574"/>
      <c r="E833" s="318">
        <v>42821</v>
      </c>
      <c r="F833" s="279" t="s">
        <v>766</v>
      </c>
      <c r="G833" s="575" t="s">
        <v>663</v>
      </c>
      <c r="H833" s="507" t="s">
        <v>385</v>
      </c>
      <c r="I833" s="340">
        <v>36</v>
      </c>
      <c r="J833" s="340">
        <v>45869</v>
      </c>
      <c r="K833" s="569">
        <f t="shared" si="83"/>
        <v>1651284</v>
      </c>
      <c r="L833" s="571" t="s">
        <v>318</v>
      </c>
      <c r="M833" s="571" t="s">
        <v>8</v>
      </c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2">
        <v>1</v>
      </c>
    </row>
    <row r="834" spans="1:29" s="539" customFormat="1" ht="15.75" customHeight="1">
      <c r="A834" s="567" t="str">
        <f>IF(B834&lt;&gt;"",IF(AND(B834&gt;=_TM1,B834&lt;=_TM2,OR(TH!L834="1111",TH!M834="1111")),TH!D834,""),"")</f>
        <v/>
      </c>
      <c r="B834" s="568">
        <f t="shared" si="84"/>
        <v>3</v>
      </c>
      <c r="C834" s="349">
        <f t="shared" si="58"/>
        <v>42821</v>
      </c>
      <c r="D834" s="574"/>
      <c r="E834" s="318">
        <v>42821</v>
      </c>
      <c r="F834" s="279" t="s">
        <v>545</v>
      </c>
      <c r="G834" s="575" t="s">
        <v>663</v>
      </c>
      <c r="H834" s="507" t="s">
        <v>385</v>
      </c>
      <c r="I834" s="340"/>
      <c r="J834" s="340"/>
      <c r="K834" s="569">
        <v>11934058</v>
      </c>
      <c r="L834" s="571" t="s">
        <v>9</v>
      </c>
      <c r="M834" s="571" t="s">
        <v>8</v>
      </c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2">
        <v>1</v>
      </c>
    </row>
    <row r="835" spans="1:29" s="539" customFormat="1" ht="15.75" customHeight="1">
      <c r="A835" s="567" t="str">
        <f>IF(B835&lt;&gt;"",IF(AND(B835&gt;=_TM1,B835&lt;=_TM2,OR(TH!L835="1111",TH!M835="1111")),TH!D835,""),"")</f>
        <v/>
      </c>
      <c r="B835" s="568">
        <f t="shared" si="84"/>
        <v>2</v>
      </c>
      <c r="C835" s="349">
        <f>E835</f>
        <v>42794</v>
      </c>
      <c r="D835" s="349"/>
      <c r="E835" s="349">
        <v>42794</v>
      </c>
      <c r="F835" s="275" t="s">
        <v>556</v>
      </c>
      <c r="G835" s="348" t="s">
        <v>802</v>
      </c>
      <c r="H835" s="507" t="s">
        <v>385</v>
      </c>
      <c r="I835" s="340">
        <v>1900</v>
      </c>
      <c r="J835" s="340">
        <v>8245</v>
      </c>
      <c r="K835" s="569">
        <f>ROUND(I835*J835,0)</f>
        <v>15665500</v>
      </c>
      <c r="L835" s="571" t="s">
        <v>318</v>
      </c>
      <c r="M835" s="571" t="s">
        <v>8</v>
      </c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2">
        <v>1</v>
      </c>
    </row>
    <row r="836" spans="1:29" s="539" customFormat="1" ht="15.75" customHeight="1">
      <c r="A836" s="567" t="str">
        <f>IF(B836&lt;&gt;"",IF(AND(B836&gt;=_TM1,B836&lt;=_TM2,OR(TH!L836="1111",TH!M836="1111")),TH!D836,""),"")</f>
        <v/>
      </c>
      <c r="B836" s="568">
        <f t="shared" si="84"/>
        <v>2</v>
      </c>
      <c r="C836" s="349">
        <f>E836</f>
        <v>42794</v>
      </c>
      <c r="D836" s="349"/>
      <c r="E836" s="349">
        <v>42794</v>
      </c>
      <c r="F836" s="275" t="s">
        <v>558</v>
      </c>
      <c r="G836" s="348" t="s">
        <v>802</v>
      </c>
      <c r="H836" s="507" t="s">
        <v>385</v>
      </c>
      <c r="I836" s="340">
        <v>500</v>
      </c>
      <c r="J836" s="340">
        <v>31525</v>
      </c>
      <c r="K836" s="569">
        <f>ROUND(I836*J836,0)</f>
        <v>15762500</v>
      </c>
      <c r="L836" s="571" t="s">
        <v>318</v>
      </c>
      <c r="M836" s="571" t="s">
        <v>8</v>
      </c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>x</v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2">
        <v>1</v>
      </c>
    </row>
    <row r="837" spans="1:29" s="539" customFormat="1" ht="15.75" customHeight="1">
      <c r="A837" s="567" t="str">
        <f>IF(B837&lt;&gt;"",IF(AND(B837&gt;=_TM1,B837&lt;=_TM2,OR(TH!L837="1111",TH!M837="1111")),TH!D837,""),"")</f>
        <v/>
      </c>
      <c r="B837" s="568">
        <f t="shared" si="84"/>
        <v>2</v>
      </c>
      <c r="C837" s="349">
        <f t="shared" si="58"/>
        <v>42794</v>
      </c>
      <c r="D837" s="349"/>
      <c r="E837" s="349">
        <v>42794</v>
      </c>
      <c r="F837" s="279" t="s">
        <v>611</v>
      </c>
      <c r="G837" s="348" t="s">
        <v>802</v>
      </c>
      <c r="H837" s="507" t="s">
        <v>385</v>
      </c>
      <c r="I837" s="340">
        <v>1020</v>
      </c>
      <c r="J837" s="340">
        <v>17654</v>
      </c>
      <c r="K837" s="569">
        <f>ROUND(I837*J837,0)</f>
        <v>18007080</v>
      </c>
      <c r="L837" s="571" t="s">
        <v>318</v>
      </c>
      <c r="M837" s="571" t="s">
        <v>8</v>
      </c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2">
        <v>1</v>
      </c>
    </row>
    <row r="838" spans="1:29" s="539" customFormat="1" ht="15.75" customHeight="1">
      <c r="A838" s="567" t="str">
        <f>IF(B838&lt;&gt;"",IF(AND(B838&gt;=_TM1,B838&lt;=_TM2,OR(TH!L838="1111",TH!M838="1111")),TH!D838,""),"")</f>
        <v/>
      </c>
      <c r="B838" s="568">
        <f t="shared" si="84"/>
        <v>2</v>
      </c>
      <c r="C838" s="349">
        <f t="shared" si="58"/>
        <v>42794</v>
      </c>
      <c r="D838" s="349"/>
      <c r="E838" s="349">
        <v>42794</v>
      </c>
      <c r="F838" s="279" t="s">
        <v>545</v>
      </c>
      <c r="G838" s="348" t="s">
        <v>802</v>
      </c>
      <c r="H838" s="507" t="s">
        <v>385</v>
      </c>
      <c r="I838" s="340"/>
      <c r="J838" s="340"/>
      <c r="K838" s="579">
        <v>4943508</v>
      </c>
      <c r="L838" s="571" t="s">
        <v>9</v>
      </c>
      <c r="M838" s="571" t="s">
        <v>8</v>
      </c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2">
        <v>1</v>
      </c>
      <c r="AB838" s="573"/>
    </row>
    <row r="839" spans="1:29" s="539" customFormat="1" ht="15.75" customHeight="1">
      <c r="A839" s="567" t="str">
        <f>IF(B839&lt;&gt;"",IF(AND(B839&gt;=_TM1,B839&lt;=_TM2,OR(TH!L839="1111",TH!M839="1111")),TH!D839,""),"")</f>
        <v/>
      </c>
      <c r="B839" s="568">
        <f t="shared" ref="B839:B861" si="85">IF(C839&lt;&gt;"",MONTH(C839),"")</f>
        <v>2</v>
      </c>
      <c r="C839" s="349">
        <f t="shared" ref="C839:C861" si="86">E839</f>
        <v>42783</v>
      </c>
      <c r="D839" s="349"/>
      <c r="E839" s="349">
        <v>42783</v>
      </c>
      <c r="F839" s="275" t="s">
        <v>294</v>
      </c>
      <c r="G839" s="348" t="s">
        <v>664</v>
      </c>
      <c r="H839" s="507" t="s">
        <v>468</v>
      </c>
      <c r="I839" s="340">
        <v>3496</v>
      </c>
      <c r="J839" s="340">
        <v>10300</v>
      </c>
      <c r="K839" s="569">
        <f>ROUND(I839*J839,0)</f>
        <v>36008800</v>
      </c>
      <c r="L839" s="571" t="s">
        <v>318</v>
      </c>
      <c r="M839" s="571" t="s">
        <v>8</v>
      </c>
      <c r="N839" s="561" t="str">
        <f>IF(AND('331-CT'!$E$7=TH!H839,OR(L839="331",M839="331")),"331",IF(AND(OR(L839="131",M839="131"),H839='131-CT'!$E$7),"131",""))</f>
        <v>331</v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>x</v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2">
        <v>1</v>
      </c>
    </row>
    <row r="840" spans="1:29" s="539" customFormat="1" ht="15.75" customHeight="1">
      <c r="A840" s="567" t="str">
        <f>IF(B840&lt;&gt;"",IF(AND(B840&gt;=_TM1,B840&lt;=_TM2,OR(TH!L840="1111",TH!M840="1111")),TH!D840,""),"")</f>
        <v/>
      </c>
      <c r="B840" s="568">
        <f t="shared" si="85"/>
        <v>2</v>
      </c>
      <c r="C840" s="349">
        <f t="shared" si="86"/>
        <v>42783</v>
      </c>
      <c r="D840" s="349"/>
      <c r="E840" s="349">
        <v>42783</v>
      </c>
      <c r="F840" s="275" t="s">
        <v>840</v>
      </c>
      <c r="G840" s="348" t="s">
        <v>664</v>
      </c>
      <c r="H840" s="507" t="s">
        <v>468</v>
      </c>
      <c r="I840" s="340"/>
      <c r="J840" s="340"/>
      <c r="K840" s="579">
        <v>3600880</v>
      </c>
      <c r="L840" s="571" t="s">
        <v>9</v>
      </c>
      <c r="M840" s="571" t="s">
        <v>8</v>
      </c>
      <c r="N840" s="561" t="str">
        <f>IF(AND('331-CT'!$E$7=TH!H840,OR(L840="331",M840="331")),"331",IF(AND(OR(L840="131",M840="131"),H840='131-CT'!$E$7),"131",""))</f>
        <v>331</v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2">
        <v>1</v>
      </c>
      <c r="AB840" s="573"/>
    </row>
    <row r="841" spans="1:29" s="617" customFormat="1" ht="15.75" customHeight="1">
      <c r="A841" s="553" t="str">
        <f>IF(B841&lt;&gt;"",IF(AND(B841&gt;=_TM1,B841&lt;=_TM2,OR(TH!L841="1111",TH!M841="1111")),TH!D841,""),"")</f>
        <v/>
      </c>
      <c r="B841" s="554">
        <f>IF(C841&lt;&gt;"",MONTH(C841),"")</f>
        <v>2</v>
      </c>
      <c r="C841" s="612">
        <f>E841</f>
        <v>42794</v>
      </c>
      <c r="D841" s="612"/>
      <c r="E841" s="612">
        <v>42794</v>
      </c>
      <c r="F841" s="669" t="s">
        <v>422</v>
      </c>
      <c r="G841" s="614" t="s">
        <v>921</v>
      </c>
      <c r="H841" s="615" t="s">
        <v>498</v>
      </c>
      <c r="I841" s="559">
        <v>42000</v>
      </c>
      <c r="J841" s="559">
        <v>8300</v>
      </c>
      <c r="K841" s="616">
        <f>ROUND(I841*J841,0)</f>
        <v>348600000</v>
      </c>
      <c r="L841" s="561" t="s">
        <v>318</v>
      </c>
      <c r="M841" s="561" t="s">
        <v>8</v>
      </c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2">
        <v>1</v>
      </c>
      <c r="AC841" s="539"/>
    </row>
    <row r="842" spans="1:29" s="617" customFormat="1" ht="15.75" customHeight="1">
      <c r="A842" s="553" t="str">
        <f>IF(B842&lt;&gt;"",IF(AND(B842&gt;=_TM1,B842&lt;=_TM2,OR(TH!L842="1111",TH!M842="1111")),TH!D842,""),"")</f>
        <v/>
      </c>
      <c r="B842" s="554">
        <f>IF(C842&lt;&gt;"",MONTH(C842),"")</f>
        <v>2</v>
      </c>
      <c r="C842" s="612">
        <f>E842</f>
        <v>42794</v>
      </c>
      <c r="D842" s="612"/>
      <c r="E842" s="612">
        <v>42794</v>
      </c>
      <c r="F842" s="669" t="s">
        <v>550</v>
      </c>
      <c r="G842" s="614" t="s">
        <v>921</v>
      </c>
      <c r="H842" s="615" t="s">
        <v>498</v>
      </c>
      <c r="I842" s="559"/>
      <c r="J842" s="559"/>
      <c r="K842" s="560">
        <v>34860000</v>
      </c>
      <c r="L842" s="561" t="s">
        <v>9</v>
      </c>
      <c r="M842" s="561" t="s">
        <v>8</v>
      </c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2">
        <v>1</v>
      </c>
      <c r="AB842" s="563"/>
    </row>
    <row r="843" spans="1:29" s="539" customFormat="1" ht="15.75" customHeight="1">
      <c r="A843" s="567" t="str">
        <f>IF(B843&lt;&gt;"",IF(AND(B843&gt;=_TM1,B843&lt;=_TM2,OR(TH!L843="1111",TH!M843="1111")),TH!D843,""),"")</f>
        <v/>
      </c>
      <c r="B843" s="568">
        <f t="shared" si="85"/>
        <v>2</v>
      </c>
      <c r="C843" s="349">
        <f t="shared" si="86"/>
        <v>42794</v>
      </c>
      <c r="D843" s="349"/>
      <c r="E843" s="349">
        <v>42794</v>
      </c>
      <c r="F843" s="279" t="s">
        <v>557</v>
      </c>
      <c r="G843" s="348" t="s">
        <v>732</v>
      </c>
      <c r="H843" s="507" t="s">
        <v>468</v>
      </c>
      <c r="I843" s="340">
        <v>850</v>
      </c>
      <c r="J843" s="340">
        <v>34632</v>
      </c>
      <c r="K843" s="569">
        <f t="shared" ref="K843:K874" si="87">ROUND(I843*J843,0)</f>
        <v>29437200</v>
      </c>
      <c r="L843" s="571" t="s">
        <v>318</v>
      </c>
      <c r="M843" s="571" t="s">
        <v>8</v>
      </c>
      <c r="N843" s="561" t="str">
        <f>IF(AND('331-CT'!$E$7=TH!H843,OR(L843="331",M843="331")),"331",IF(AND(OR(L843="131",M843="131"),H843='131-CT'!$E$7),"131",""))</f>
        <v>331</v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2">
        <v>1</v>
      </c>
    </row>
    <row r="844" spans="1:29" s="539" customFormat="1" ht="15.75" customHeight="1">
      <c r="A844" s="567" t="str">
        <f>IF(B844&lt;&gt;"",IF(AND(B844&gt;=_TM1,B844&lt;=_TM2,OR(TH!L844="1111",TH!M844="1111")),TH!D844,""),"")</f>
        <v/>
      </c>
      <c r="B844" s="568">
        <f>IF(C844&lt;&gt;"",MONTH(C844),"")</f>
        <v>2</v>
      </c>
      <c r="C844" s="349">
        <f>E844</f>
        <v>42794</v>
      </c>
      <c r="D844" s="349"/>
      <c r="E844" s="349">
        <v>42794</v>
      </c>
      <c r="F844" s="279" t="s">
        <v>681</v>
      </c>
      <c r="G844" s="348" t="s">
        <v>664</v>
      </c>
      <c r="H844" s="507" t="s">
        <v>468</v>
      </c>
      <c r="I844" s="340">
        <v>234</v>
      </c>
      <c r="J844" s="340">
        <v>48822</v>
      </c>
      <c r="K844" s="569">
        <f t="shared" si="87"/>
        <v>11424348</v>
      </c>
      <c r="L844" s="571" t="s">
        <v>318</v>
      </c>
      <c r="M844" s="571" t="s">
        <v>8</v>
      </c>
      <c r="N844" s="561" t="str">
        <f>IF(AND('331-CT'!$E$7=TH!H844,OR(L844="331",M844="331")),"331",IF(AND(OR(L844="131",M844="131"),H844='131-CT'!$E$7),"131",""))</f>
        <v>331</v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2">
        <v>1</v>
      </c>
    </row>
    <row r="845" spans="1:29" s="539" customFormat="1" ht="15.75" customHeight="1">
      <c r="A845" s="567" t="str">
        <f>IF(B845&lt;&gt;"",IF(AND(B845&gt;=_TM1,B845&lt;=_TM2,OR(TH!L845="1111",TH!M845="1111")),TH!D845,""),"")</f>
        <v/>
      </c>
      <c r="B845" s="568">
        <f>IF(C845&lt;&gt;"",MONTH(C845),"")</f>
        <v>2</v>
      </c>
      <c r="C845" s="349">
        <f>E845</f>
        <v>42794</v>
      </c>
      <c r="D845" s="349"/>
      <c r="E845" s="349">
        <v>42794</v>
      </c>
      <c r="F845" s="279" t="s">
        <v>795</v>
      </c>
      <c r="G845" s="348" t="s">
        <v>664</v>
      </c>
      <c r="H845" s="507" t="s">
        <v>468</v>
      </c>
      <c r="I845" s="340">
        <v>4</v>
      </c>
      <c r="J845" s="340">
        <v>210433</v>
      </c>
      <c r="K845" s="569">
        <f t="shared" si="87"/>
        <v>841732</v>
      </c>
      <c r="L845" s="571" t="s">
        <v>318</v>
      </c>
      <c r="M845" s="571" t="s">
        <v>8</v>
      </c>
      <c r="N845" s="561" t="str">
        <f>IF(AND('331-CT'!$E$7=TH!H845,OR(L845="331",M845="331")),"331",IF(AND(OR(L845="131",M845="131"),H845='131-CT'!$E$7),"131",""))</f>
        <v>331</v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2">
        <v>1</v>
      </c>
    </row>
    <row r="846" spans="1:29" s="539" customFormat="1" ht="15.75" customHeight="1">
      <c r="A846" s="567" t="str">
        <f>IF(B846&lt;&gt;"",IF(AND(B846&gt;=_TM1,B846&lt;=_TM2,OR(TH!L846="1111",TH!M846="1111")),TH!D846,""),"")</f>
        <v/>
      </c>
      <c r="B846" s="568">
        <f>IF(C846&lt;&gt;"",MONTH(C846),"")</f>
        <v>2</v>
      </c>
      <c r="C846" s="349">
        <f>E846</f>
        <v>42794</v>
      </c>
      <c r="D846" s="349"/>
      <c r="E846" s="349">
        <v>42794</v>
      </c>
      <c r="F846" s="279" t="s">
        <v>813</v>
      </c>
      <c r="G846" s="348" t="s">
        <v>664</v>
      </c>
      <c r="H846" s="507" t="s">
        <v>468</v>
      </c>
      <c r="I846" s="340">
        <v>100</v>
      </c>
      <c r="J846" s="340">
        <v>31841</v>
      </c>
      <c r="K846" s="569">
        <f t="shared" si="87"/>
        <v>3184100</v>
      </c>
      <c r="L846" s="571" t="s">
        <v>318</v>
      </c>
      <c r="M846" s="571" t="s">
        <v>8</v>
      </c>
      <c r="N846" s="561" t="str">
        <f>IF(AND('331-CT'!$E$7=TH!H846,OR(L846="331",M846="331")),"331",IF(AND(OR(L846="131",M846="131"),H846='131-CT'!$E$7),"131",""))</f>
        <v>331</v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2">
        <v>1</v>
      </c>
    </row>
    <row r="847" spans="1:29" s="539" customFormat="1" ht="15.75" customHeight="1">
      <c r="A847" s="567" t="str">
        <f>IF(B847&lt;&gt;"",IF(AND(B847&gt;=_TM1,B847&lt;=_TM2,OR(TH!L847="1111",TH!M847="1111")),TH!D847,""),"")</f>
        <v/>
      </c>
      <c r="B847" s="568">
        <f t="shared" si="85"/>
        <v>2</v>
      </c>
      <c r="C847" s="349">
        <f t="shared" si="86"/>
        <v>42794</v>
      </c>
      <c r="D847" s="349"/>
      <c r="E847" s="349">
        <v>42794</v>
      </c>
      <c r="F847" s="279" t="s">
        <v>616</v>
      </c>
      <c r="G847" s="348" t="s">
        <v>664</v>
      </c>
      <c r="H847" s="507" t="s">
        <v>468</v>
      </c>
      <c r="I847" s="340">
        <v>100</v>
      </c>
      <c r="J847" s="340">
        <v>28492</v>
      </c>
      <c r="K847" s="569">
        <f t="shared" si="87"/>
        <v>2849200</v>
      </c>
      <c r="L847" s="571" t="s">
        <v>318</v>
      </c>
      <c r="M847" s="571" t="s">
        <v>8</v>
      </c>
      <c r="N847" s="561" t="str">
        <f>IF(AND('331-CT'!$E$7=TH!H847,OR(L847="331",M847="331")),"331",IF(AND(OR(L847="131",M847="131"),H847='131-CT'!$E$7),"131",""))</f>
        <v>331</v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2">
        <v>1</v>
      </c>
    </row>
    <row r="848" spans="1:29" s="539" customFormat="1" ht="15.75" customHeight="1">
      <c r="A848" s="567" t="str">
        <f>IF(B848&lt;&gt;"",IF(AND(B848&gt;=_TM1,B848&lt;=_TM2,OR(TH!L848="1111",TH!M848="1111")),TH!D848,""),"")</f>
        <v/>
      </c>
      <c r="B848" s="568">
        <f t="shared" si="85"/>
        <v>2</v>
      </c>
      <c r="C848" s="349">
        <f t="shared" si="86"/>
        <v>42794</v>
      </c>
      <c r="D848" s="349"/>
      <c r="E848" s="349">
        <v>42794</v>
      </c>
      <c r="F848" s="279" t="s">
        <v>617</v>
      </c>
      <c r="G848" s="348" t="s">
        <v>664</v>
      </c>
      <c r="H848" s="507" t="s">
        <v>468</v>
      </c>
      <c r="I848" s="340">
        <v>18</v>
      </c>
      <c r="J848" s="340">
        <v>20580</v>
      </c>
      <c r="K848" s="569">
        <f t="shared" si="87"/>
        <v>370440</v>
      </c>
      <c r="L848" s="571" t="s">
        <v>318</v>
      </c>
      <c r="M848" s="571" t="s">
        <v>8</v>
      </c>
      <c r="N848" s="561" t="str">
        <f>IF(AND('331-CT'!$E$7=TH!H848,OR(L848="331",M848="331")),"331",IF(AND(OR(L848="131",M848="131"),H848='131-CT'!$E$7),"131",""))</f>
        <v>331</v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2">
        <v>1</v>
      </c>
    </row>
    <row r="849" spans="1:27" s="539" customFormat="1" ht="15.75" customHeight="1">
      <c r="A849" s="567" t="str">
        <f>IF(B849&lt;&gt;"",IF(AND(B849&gt;=_TM1,B849&lt;=_TM2,OR(TH!L849="1111",TH!M849="1111")),TH!D849,""),"")</f>
        <v/>
      </c>
      <c r="B849" s="568">
        <f t="shared" si="85"/>
        <v>2</v>
      </c>
      <c r="C849" s="349">
        <f t="shared" si="86"/>
        <v>42794</v>
      </c>
      <c r="D849" s="349"/>
      <c r="E849" s="349">
        <v>42794</v>
      </c>
      <c r="F849" s="279" t="s">
        <v>758</v>
      </c>
      <c r="G849" s="348" t="s">
        <v>664</v>
      </c>
      <c r="H849" s="507" t="s">
        <v>468</v>
      </c>
      <c r="I849" s="340">
        <v>90</v>
      </c>
      <c r="J849" s="340">
        <v>17250</v>
      </c>
      <c r="K849" s="569">
        <f t="shared" si="87"/>
        <v>1552500</v>
      </c>
      <c r="L849" s="571" t="s">
        <v>318</v>
      </c>
      <c r="M849" s="571" t="s">
        <v>8</v>
      </c>
      <c r="N849" s="561" t="str">
        <f>IF(AND('331-CT'!$E$7=TH!H849,OR(L849="331",M849="331")),"331",IF(AND(OR(L849="131",M849="131"),H849='131-CT'!$E$7),"131",""))</f>
        <v>331</v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2">
        <v>1</v>
      </c>
    </row>
    <row r="850" spans="1:27" s="539" customFormat="1" ht="15.75" customHeight="1">
      <c r="A850" s="567" t="str">
        <f>IF(B850&lt;&gt;"",IF(AND(B850&gt;=_TM1,B850&lt;=_TM2,OR(TH!L850="1111",TH!M850="1111")),TH!D850,""),"")</f>
        <v/>
      </c>
      <c r="B850" s="568">
        <f t="shared" si="85"/>
        <v>2</v>
      </c>
      <c r="C850" s="349">
        <f t="shared" si="86"/>
        <v>42794</v>
      </c>
      <c r="D850" s="349"/>
      <c r="E850" s="349">
        <v>42794</v>
      </c>
      <c r="F850" s="279" t="s">
        <v>763</v>
      </c>
      <c r="G850" s="348" t="s">
        <v>664</v>
      </c>
      <c r="H850" s="507" t="s">
        <v>468</v>
      </c>
      <c r="I850" s="340">
        <v>24</v>
      </c>
      <c r="J850" s="340">
        <v>40351</v>
      </c>
      <c r="K850" s="569">
        <f t="shared" si="87"/>
        <v>968424</v>
      </c>
      <c r="L850" s="571" t="s">
        <v>318</v>
      </c>
      <c r="M850" s="571" t="s">
        <v>8</v>
      </c>
      <c r="N850" s="561" t="str">
        <f>IF(AND('331-CT'!$E$7=TH!H850,OR(L850="331",M850="331")),"331",IF(AND(OR(L850="131",M850="131"),H850='131-CT'!$E$7),"131",""))</f>
        <v>331</v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2">
        <v>1</v>
      </c>
    </row>
    <row r="851" spans="1:27" s="539" customFormat="1" ht="15.75" customHeight="1">
      <c r="A851" s="567" t="str">
        <f>IF(B851&lt;&gt;"",IF(AND(B851&gt;=_TM1,B851&lt;=_TM2,OR(TH!L851="1111",TH!M851="1111")),TH!D851,""),"")</f>
        <v/>
      </c>
      <c r="B851" s="568">
        <f t="shared" si="85"/>
        <v>2</v>
      </c>
      <c r="C851" s="349">
        <f t="shared" si="86"/>
        <v>42794</v>
      </c>
      <c r="D851" s="349"/>
      <c r="E851" s="349">
        <v>42794</v>
      </c>
      <c r="F851" s="279" t="s">
        <v>766</v>
      </c>
      <c r="G851" s="348" t="s">
        <v>664</v>
      </c>
      <c r="H851" s="507" t="s">
        <v>468</v>
      </c>
      <c r="I851" s="340">
        <v>24</v>
      </c>
      <c r="J851" s="340">
        <v>48271</v>
      </c>
      <c r="K851" s="569">
        <f t="shared" si="87"/>
        <v>1158504</v>
      </c>
      <c r="L851" s="571" t="s">
        <v>318</v>
      </c>
      <c r="M851" s="571" t="s">
        <v>8</v>
      </c>
      <c r="N851" s="561" t="str">
        <f>IF(AND('331-CT'!$E$7=TH!H851,OR(L851="331",M851="331")),"331",IF(AND(OR(L851="131",M851="131"),H851='131-CT'!$E$7),"131",""))</f>
        <v>331</v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2">
        <v>1</v>
      </c>
    </row>
    <row r="852" spans="1:27" s="539" customFormat="1" ht="15.75" customHeight="1">
      <c r="A852" s="567" t="str">
        <f>IF(B852&lt;&gt;"",IF(AND(B852&gt;=_TM1,B852&lt;=_TM2,OR(TH!L852="1111",TH!M852="1111")),TH!D852,""),"")</f>
        <v/>
      </c>
      <c r="B852" s="568">
        <f t="shared" si="85"/>
        <v>2</v>
      </c>
      <c r="C852" s="349">
        <f t="shared" si="86"/>
        <v>42794</v>
      </c>
      <c r="D852" s="349"/>
      <c r="E852" s="349">
        <v>42794</v>
      </c>
      <c r="F852" s="279" t="s">
        <v>778</v>
      </c>
      <c r="G852" s="348" t="s">
        <v>664</v>
      </c>
      <c r="H852" s="507" t="s">
        <v>468</v>
      </c>
      <c r="I852" s="340">
        <v>48</v>
      </c>
      <c r="J852" s="340">
        <v>8229</v>
      </c>
      <c r="K852" s="569">
        <f t="shared" si="87"/>
        <v>394992</v>
      </c>
      <c r="L852" s="571" t="s">
        <v>318</v>
      </c>
      <c r="M852" s="571" t="s">
        <v>8</v>
      </c>
      <c r="N852" s="561" t="str">
        <f>IF(AND('331-CT'!$E$7=TH!H852,OR(L852="331",M852="331")),"331",IF(AND(OR(L852="131",M852="131"),H852='131-CT'!$E$7),"131",""))</f>
        <v>331</v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2">
        <v>1</v>
      </c>
    </row>
    <row r="853" spans="1:27" s="539" customFormat="1" ht="15.75" customHeight="1">
      <c r="A853" s="567" t="str">
        <f>IF(B853&lt;&gt;"",IF(AND(B853&gt;=_TM1,B853&lt;=_TM2,OR(TH!L853="1111",TH!M853="1111")),TH!D853,""),"")</f>
        <v/>
      </c>
      <c r="B853" s="568">
        <f t="shared" si="85"/>
        <v>2</v>
      </c>
      <c r="C853" s="349">
        <f t="shared" si="86"/>
        <v>42794</v>
      </c>
      <c r="D853" s="349"/>
      <c r="E853" s="349">
        <v>42794</v>
      </c>
      <c r="F853" s="279" t="s">
        <v>803</v>
      </c>
      <c r="G853" s="348" t="s">
        <v>664</v>
      </c>
      <c r="H853" s="507" t="s">
        <v>468</v>
      </c>
      <c r="I853" s="340">
        <v>144</v>
      </c>
      <c r="J853" s="340">
        <v>6385</v>
      </c>
      <c r="K853" s="569">
        <f t="shared" si="87"/>
        <v>919440</v>
      </c>
      <c r="L853" s="571" t="s">
        <v>318</v>
      </c>
      <c r="M853" s="571" t="s">
        <v>8</v>
      </c>
      <c r="N853" s="561" t="str">
        <f>IF(AND('331-CT'!$E$7=TH!H853,OR(L853="331",M853="331")),"331",IF(AND(OR(L853="131",M853="131"),H853='131-CT'!$E$7),"131",""))</f>
        <v>331</v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2">
        <v>1</v>
      </c>
    </row>
    <row r="854" spans="1:27" s="539" customFormat="1" ht="15.75" customHeight="1">
      <c r="A854" s="567" t="str">
        <f>IF(B854&lt;&gt;"",IF(AND(B854&gt;=_TM1,B854&lt;=_TM2,OR(TH!L854="1111",TH!M854="1111")),TH!D854,""),"")</f>
        <v/>
      </c>
      <c r="B854" s="568">
        <f t="shared" si="85"/>
        <v>2</v>
      </c>
      <c r="C854" s="349">
        <f t="shared" si="86"/>
        <v>42794</v>
      </c>
      <c r="D854" s="349"/>
      <c r="E854" s="349">
        <v>42794</v>
      </c>
      <c r="F854" s="279" t="s">
        <v>724</v>
      </c>
      <c r="G854" s="348" t="s">
        <v>664</v>
      </c>
      <c r="H854" s="507" t="s">
        <v>468</v>
      </c>
      <c r="I854" s="340">
        <v>108</v>
      </c>
      <c r="J854" s="340">
        <v>9275</v>
      </c>
      <c r="K854" s="569">
        <f t="shared" si="87"/>
        <v>1001700</v>
      </c>
      <c r="L854" s="571" t="s">
        <v>318</v>
      </c>
      <c r="M854" s="571" t="s">
        <v>8</v>
      </c>
      <c r="N854" s="561" t="str">
        <f>IF(AND('331-CT'!$E$7=TH!H854,OR(L854="331",M854="331")),"331",IF(AND(OR(L854="131",M854="131"),H854='131-CT'!$E$7),"131",""))</f>
        <v>331</v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2">
        <v>1</v>
      </c>
    </row>
    <row r="855" spans="1:27" s="539" customFormat="1" ht="15.75" customHeight="1">
      <c r="A855" s="567" t="str">
        <f>IF(B855&lt;&gt;"",IF(AND(B855&gt;=_TM1,B855&lt;=_TM2,OR(TH!L855="1111",TH!M855="1111")),TH!D855,""),"")</f>
        <v/>
      </c>
      <c r="B855" s="568">
        <f t="shared" si="85"/>
        <v>2</v>
      </c>
      <c r="C855" s="349">
        <f t="shared" si="86"/>
        <v>42794</v>
      </c>
      <c r="D855" s="349"/>
      <c r="E855" s="349">
        <v>42794</v>
      </c>
      <c r="F855" s="279" t="s">
        <v>804</v>
      </c>
      <c r="G855" s="348" t="s">
        <v>664</v>
      </c>
      <c r="H855" s="507" t="s">
        <v>468</v>
      </c>
      <c r="I855" s="340">
        <v>8</v>
      </c>
      <c r="J855" s="340">
        <v>75446</v>
      </c>
      <c r="K855" s="569">
        <f t="shared" si="87"/>
        <v>603568</v>
      </c>
      <c r="L855" s="571" t="s">
        <v>318</v>
      </c>
      <c r="M855" s="571" t="s">
        <v>8</v>
      </c>
      <c r="N855" s="561" t="str">
        <f>IF(AND('331-CT'!$E$7=TH!H855,OR(L855="331",M855="331")),"331",IF(AND(OR(L855="131",M855="131"),H855='131-CT'!$E$7),"131",""))</f>
        <v>331</v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2">
        <v>1</v>
      </c>
    </row>
    <row r="856" spans="1:27" s="539" customFormat="1" ht="15.75" customHeight="1">
      <c r="A856" s="567" t="str">
        <f>IF(B856&lt;&gt;"",IF(AND(B856&gt;=_TM1,B856&lt;=_TM2,OR(TH!L856="1111",TH!M856="1111")),TH!D856,""),"")</f>
        <v/>
      </c>
      <c r="B856" s="568">
        <f t="shared" si="85"/>
        <v>2</v>
      </c>
      <c r="C856" s="349">
        <f t="shared" si="86"/>
        <v>42794</v>
      </c>
      <c r="D856" s="349"/>
      <c r="E856" s="349">
        <v>42794</v>
      </c>
      <c r="F856" s="279" t="s">
        <v>768</v>
      </c>
      <c r="G856" s="348" t="s">
        <v>664</v>
      </c>
      <c r="H856" s="507" t="s">
        <v>468</v>
      </c>
      <c r="I856" s="340">
        <v>24</v>
      </c>
      <c r="J856" s="340">
        <v>48224</v>
      </c>
      <c r="K856" s="569">
        <f t="shared" si="87"/>
        <v>1157376</v>
      </c>
      <c r="L856" s="571" t="s">
        <v>318</v>
      </c>
      <c r="M856" s="571" t="s">
        <v>8</v>
      </c>
      <c r="N856" s="561" t="str">
        <f>IF(AND('331-CT'!$E$7=TH!H856,OR(L856="331",M856="331")),"331",IF(AND(OR(L856="131",M856="131"),H856='131-CT'!$E$7),"131",""))</f>
        <v>331</v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2">
        <v>1</v>
      </c>
    </row>
    <row r="857" spans="1:27" s="539" customFormat="1" ht="15.75" customHeight="1">
      <c r="A857" s="567" t="str">
        <f>IF(B857&lt;&gt;"",IF(AND(B857&gt;=_TM1,B857&lt;=_TM2,OR(TH!L857="1111",TH!M857="1111")),TH!D857,""),"")</f>
        <v/>
      </c>
      <c r="B857" s="568">
        <f t="shared" si="85"/>
        <v>2</v>
      </c>
      <c r="C857" s="349">
        <f t="shared" si="86"/>
        <v>42794</v>
      </c>
      <c r="D857" s="349"/>
      <c r="E857" s="349">
        <v>42794</v>
      </c>
      <c r="F857" s="279" t="s">
        <v>805</v>
      </c>
      <c r="G857" s="348" t="s">
        <v>664</v>
      </c>
      <c r="H857" s="507" t="s">
        <v>468</v>
      </c>
      <c r="I857" s="340">
        <v>50</v>
      </c>
      <c r="J857" s="340">
        <v>15729</v>
      </c>
      <c r="K857" s="569">
        <f t="shared" si="87"/>
        <v>786450</v>
      </c>
      <c r="L857" s="571" t="s">
        <v>318</v>
      </c>
      <c r="M857" s="571" t="s">
        <v>8</v>
      </c>
      <c r="N857" s="561" t="str">
        <f>IF(AND('331-CT'!$E$7=TH!H857,OR(L857="331",M857="331")),"331",IF(AND(OR(L857="131",M857="131"),H857='131-CT'!$E$7),"131",""))</f>
        <v>331</v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2">
        <v>1</v>
      </c>
    </row>
    <row r="858" spans="1:27" s="539" customFormat="1" ht="15.75" customHeight="1">
      <c r="A858" s="567" t="str">
        <f>IF(B858&lt;&gt;"",IF(AND(B858&gt;=_TM1,B858&lt;=_TM2,OR(TH!L858="1111",TH!M858="1111")),TH!D858,""),"")</f>
        <v/>
      </c>
      <c r="B858" s="568">
        <f t="shared" si="85"/>
        <v>2</v>
      </c>
      <c r="C858" s="349">
        <f t="shared" si="86"/>
        <v>42794</v>
      </c>
      <c r="D858" s="349"/>
      <c r="E858" s="349">
        <v>42794</v>
      </c>
      <c r="F858" s="279" t="s">
        <v>806</v>
      </c>
      <c r="G858" s="348" t="s">
        <v>664</v>
      </c>
      <c r="H858" s="507" t="s">
        <v>468</v>
      </c>
      <c r="I858" s="340">
        <v>117</v>
      </c>
      <c r="J858" s="340">
        <v>10081</v>
      </c>
      <c r="K858" s="569">
        <f t="shared" si="87"/>
        <v>1179477</v>
      </c>
      <c r="L858" s="571" t="s">
        <v>318</v>
      </c>
      <c r="M858" s="571" t="s">
        <v>8</v>
      </c>
      <c r="N858" s="561" t="str">
        <f>IF(AND('331-CT'!$E$7=TH!H858,OR(L858="331",M858="331")),"331",IF(AND(OR(L858="131",M858="131"),H858='131-CT'!$E$7),"131",""))</f>
        <v>331</v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2">
        <v>1</v>
      </c>
    </row>
    <row r="859" spans="1:27" s="539" customFormat="1" ht="15.75" customHeight="1">
      <c r="A859" s="567" t="str">
        <f>IF(B859&lt;&gt;"",IF(AND(B859&gt;=_TM1,B859&lt;=_TM2,OR(TH!L859="1111",TH!M859="1111")),TH!D859,""),"")</f>
        <v/>
      </c>
      <c r="B859" s="568">
        <f t="shared" si="85"/>
        <v>2</v>
      </c>
      <c r="C859" s="349">
        <f t="shared" si="86"/>
        <v>42794</v>
      </c>
      <c r="D859" s="349"/>
      <c r="E859" s="349">
        <v>42794</v>
      </c>
      <c r="F859" s="279" t="s">
        <v>680</v>
      </c>
      <c r="G859" s="348" t="s">
        <v>664</v>
      </c>
      <c r="H859" s="507" t="s">
        <v>468</v>
      </c>
      <c r="I859" s="340">
        <v>50</v>
      </c>
      <c r="J859" s="340">
        <v>32556</v>
      </c>
      <c r="K859" s="569">
        <f t="shared" si="87"/>
        <v>1627800</v>
      </c>
      <c r="L859" s="571" t="s">
        <v>318</v>
      </c>
      <c r="M859" s="571" t="s">
        <v>8</v>
      </c>
      <c r="N859" s="561" t="str">
        <f>IF(AND('331-CT'!$E$7=TH!H859,OR(L859="331",M859="331")),"331",IF(AND(OR(L859="131",M859="131"),H859='131-CT'!$E$7),"131",""))</f>
        <v>331</v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2">
        <v>1</v>
      </c>
    </row>
    <row r="860" spans="1:27" s="539" customFormat="1" ht="15.75" customHeight="1">
      <c r="A860" s="567" t="str">
        <f>IF(B860&lt;&gt;"",IF(AND(B860&gt;=_TM1,B860&lt;=_TM2,OR(TH!L860="1111",TH!M860="1111")),TH!D860,""),"")</f>
        <v/>
      </c>
      <c r="B860" s="568">
        <f t="shared" si="85"/>
        <v>2</v>
      </c>
      <c r="C860" s="349">
        <f t="shared" si="86"/>
        <v>42794</v>
      </c>
      <c r="D860" s="349"/>
      <c r="E860" s="349">
        <v>42794</v>
      </c>
      <c r="F860" s="279" t="s">
        <v>807</v>
      </c>
      <c r="G860" s="348" t="s">
        <v>664</v>
      </c>
      <c r="H860" s="507" t="s">
        <v>468</v>
      </c>
      <c r="I860" s="340">
        <v>39</v>
      </c>
      <c r="J860" s="340">
        <v>38645</v>
      </c>
      <c r="K860" s="569">
        <f t="shared" si="87"/>
        <v>1507155</v>
      </c>
      <c r="L860" s="571" t="s">
        <v>318</v>
      </c>
      <c r="M860" s="571" t="s">
        <v>8</v>
      </c>
      <c r="N860" s="561" t="str">
        <f>IF(AND('331-CT'!$E$7=TH!H860,OR(L860="331",M860="331")),"331",IF(AND(OR(L860="131",M860="131"),H860='131-CT'!$E$7),"131",""))</f>
        <v>331</v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2">
        <v>1</v>
      </c>
    </row>
    <row r="861" spans="1:27" s="539" customFormat="1" ht="15.75" customHeight="1">
      <c r="A861" s="567" t="str">
        <f>IF(B861&lt;&gt;"",IF(AND(B861&gt;=_TM1,B861&lt;=_TM2,OR(TH!L861="1111",TH!M861="1111")),TH!D861,""),"")</f>
        <v/>
      </c>
      <c r="B861" s="568">
        <f t="shared" si="85"/>
        <v>2</v>
      </c>
      <c r="C861" s="349">
        <f t="shared" si="86"/>
        <v>42794</v>
      </c>
      <c r="D861" s="349"/>
      <c r="E861" s="349">
        <v>42794</v>
      </c>
      <c r="F861" s="279" t="s">
        <v>764</v>
      </c>
      <c r="G861" s="348" t="s">
        <v>664</v>
      </c>
      <c r="H861" s="507" t="s">
        <v>468</v>
      </c>
      <c r="I861" s="340">
        <v>12</v>
      </c>
      <c r="J861" s="340">
        <v>20357</v>
      </c>
      <c r="K861" s="569">
        <f t="shared" si="87"/>
        <v>244284</v>
      </c>
      <c r="L861" s="571" t="s">
        <v>318</v>
      </c>
      <c r="M861" s="571" t="s">
        <v>8</v>
      </c>
      <c r="N861" s="561" t="str">
        <f>IF(AND('331-CT'!$E$7=TH!H861,OR(L861="331",M861="331")),"331",IF(AND(OR(L861="131",M861="131"),H861='131-CT'!$E$7),"131",""))</f>
        <v>331</v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2">
        <v>1</v>
      </c>
    </row>
    <row r="862" spans="1:27" s="539" customFormat="1" ht="15.75" customHeight="1">
      <c r="A862" s="567" t="str">
        <f>IF(B862&lt;&gt;"",IF(AND(B862&gt;=_TM1,B862&lt;=_TM2,OR(TH!L862="1111",TH!M862="1111")),TH!D862,""),"")</f>
        <v/>
      </c>
      <c r="B862" s="568">
        <f t="shared" ref="B862:B874" si="88">IF(C862&lt;&gt;"",MONTH(C862),"")</f>
        <v>2</v>
      </c>
      <c r="C862" s="349">
        <f t="shared" ref="C862:C874" si="89">E862</f>
        <v>42794</v>
      </c>
      <c r="D862" s="349"/>
      <c r="E862" s="349">
        <v>42794</v>
      </c>
      <c r="F862" s="279" t="s">
        <v>808</v>
      </c>
      <c r="G862" s="348" t="s">
        <v>664</v>
      </c>
      <c r="H862" s="507" t="s">
        <v>468</v>
      </c>
      <c r="I862" s="340">
        <v>48</v>
      </c>
      <c r="J862" s="340">
        <v>59826</v>
      </c>
      <c r="K862" s="569">
        <f t="shared" si="87"/>
        <v>2871648</v>
      </c>
      <c r="L862" s="571" t="s">
        <v>318</v>
      </c>
      <c r="M862" s="571" t="s">
        <v>8</v>
      </c>
      <c r="N862" s="561" t="str">
        <f>IF(AND('331-CT'!$E$7=TH!H862,OR(L862="331",M862="331")),"331",IF(AND(OR(L862="131",M862="131"),H862='131-CT'!$E$7),"131",""))</f>
        <v>331</v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2">
        <v>1</v>
      </c>
    </row>
    <row r="863" spans="1:27" s="539" customFormat="1" ht="15.75" customHeight="1">
      <c r="A863" s="567" t="str">
        <f>IF(B863&lt;&gt;"",IF(AND(B863&gt;=_TM1,B863&lt;=_TM2,OR(TH!L863="1111",TH!M863="1111")),TH!D863,""),"")</f>
        <v/>
      </c>
      <c r="B863" s="568">
        <f t="shared" si="88"/>
        <v>2</v>
      </c>
      <c r="C863" s="349">
        <f t="shared" si="89"/>
        <v>42794</v>
      </c>
      <c r="D863" s="349"/>
      <c r="E863" s="349">
        <v>42794</v>
      </c>
      <c r="F863" s="279" t="s">
        <v>791</v>
      </c>
      <c r="G863" s="348" t="s">
        <v>664</v>
      </c>
      <c r="H863" s="507" t="s">
        <v>468</v>
      </c>
      <c r="I863" s="340">
        <v>15</v>
      </c>
      <c r="J863" s="340">
        <v>84068</v>
      </c>
      <c r="K863" s="569">
        <f t="shared" si="87"/>
        <v>1261020</v>
      </c>
      <c r="L863" s="571" t="s">
        <v>318</v>
      </c>
      <c r="M863" s="571" t="s">
        <v>8</v>
      </c>
      <c r="N863" s="561" t="str">
        <f>IF(AND('331-CT'!$E$7=TH!H863,OR(L863="331",M863="331")),"331",IF(AND(OR(L863="131",M863="131"),H863='131-CT'!$E$7),"131",""))</f>
        <v>331</v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2">
        <v>1</v>
      </c>
    </row>
    <row r="864" spans="1:27" s="539" customFormat="1" ht="15.75" customHeight="1">
      <c r="A864" s="567" t="str">
        <f>IF(B864&lt;&gt;"",IF(AND(B864&gt;=_TM1,B864&lt;=_TM2,OR(TH!L864="1111",TH!M864="1111")),TH!D864,""),"")</f>
        <v/>
      </c>
      <c r="B864" s="568">
        <f t="shared" si="88"/>
        <v>2</v>
      </c>
      <c r="C864" s="349">
        <f t="shared" si="89"/>
        <v>42794</v>
      </c>
      <c r="D864" s="349"/>
      <c r="E864" s="349">
        <v>42794</v>
      </c>
      <c r="F864" s="279" t="s">
        <v>809</v>
      </c>
      <c r="G864" s="348" t="s">
        <v>664</v>
      </c>
      <c r="H864" s="507" t="s">
        <v>468</v>
      </c>
      <c r="I864" s="340">
        <v>12</v>
      </c>
      <c r="J864" s="340">
        <v>65822</v>
      </c>
      <c r="K864" s="569">
        <f t="shared" si="87"/>
        <v>789864</v>
      </c>
      <c r="L864" s="571" t="s">
        <v>318</v>
      </c>
      <c r="M864" s="571" t="s">
        <v>8</v>
      </c>
      <c r="N864" s="561" t="str">
        <f>IF(AND('331-CT'!$E$7=TH!H864,OR(L864="331",M864="331")),"331",IF(AND(OR(L864="131",M864="131"),H864='131-CT'!$E$7),"131",""))</f>
        <v>331</v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2">
        <v>1</v>
      </c>
    </row>
    <row r="865" spans="1:29" s="539" customFormat="1" ht="15.75" customHeight="1">
      <c r="A865" s="567" t="str">
        <f>IF(B865&lt;&gt;"",IF(AND(B865&gt;=_TM1,B865&lt;=_TM2,OR(TH!L865="1111",TH!M865="1111")),TH!D865,""),"")</f>
        <v/>
      </c>
      <c r="B865" s="568">
        <f t="shared" si="88"/>
        <v>2</v>
      </c>
      <c r="C865" s="349">
        <f t="shared" si="89"/>
        <v>42794</v>
      </c>
      <c r="D865" s="349"/>
      <c r="E865" s="349">
        <v>42794</v>
      </c>
      <c r="F865" s="279" t="s">
        <v>721</v>
      </c>
      <c r="G865" s="348" t="s">
        <v>664</v>
      </c>
      <c r="H865" s="507" t="s">
        <v>468</v>
      </c>
      <c r="I865" s="340">
        <v>35</v>
      </c>
      <c r="J865" s="340">
        <v>58672</v>
      </c>
      <c r="K865" s="569">
        <f t="shared" si="87"/>
        <v>2053520</v>
      </c>
      <c r="L865" s="571" t="s">
        <v>318</v>
      </c>
      <c r="M865" s="571" t="s">
        <v>8</v>
      </c>
      <c r="N865" s="561" t="str">
        <f>IF(AND('331-CT'!$E$7=TH!H865,OR(L865="331",M865="331")),"331",IF(AND(OR(L865="131",M865="131"),H865='131-CT'!$E$7),"131",""))</f>
        <v>331</v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2">
        <v>1</v>
      </c>
    </row>
    <row r="866" spans="1:29" s="539" customFormat="1" ht="15.75" customHeight="1">
      <c r="A866" s="567" t="str">
        <f>IF(B866&lt;&gt;"",IF(AND(B866&gt;=_TM1,B866&lt;=_TM2,OR(TH!L866="1111",TH!M866="1111")),TH!D866,""),"")</f>
        <v/>
      </c>
      <c r="B866" s="568">
        <f t="shared" si="88"/>
        <v>2</v>
      </c>
      <c r="C866" s="349">
        <f t="shared" si="89"/>
        <v>42794</v>
      </c>
      <c r="D866" s="349"/>
      <c r="E866" s="349">
        <v>42794</v>
      </c>
      <c r="F866" s="279" t="s">
        <v>810</v>
      </c>
      <c r="G866" s="348" t="s">
        <v>664</v>
      </c>
      <c r="H866" s="507" t="s">
        <v>468</v>
      </c>
      <c r="I866" s="340">
        <v>70</v>
      </c>
      <c r="J866" s="340">
        <v>37751</v>
      </c>
      <c r="K866" s="569">
        <f t="shared" si="87"/>
        <v>2642570</v>
      </c>
      <c r="L866" s="571" t="s">
        <v>318</v>
      </c>
      <c r="M866" s="571" t="s">
        <v>8</v>
      </c>
      <c r="N866" s="561" t="str">
        <f>IF(AND('331-CT'!$E$7=TH!H866,OR(L866="331",M866="331")),"331",IF(AND(OR(L866="131",M866="131"),H866='131-CT'!$E$7),"131",""))</f>
        <v>331</v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2">
        <v>1</v>
      </c>
    </row>
    <row r="867" spans="1:29" s="539" customFormat="1" ht="15.75" customHeight="1">
      <c r="A867" s="567" t="str">
        <f>IF(B867&lt;&gt;"",IF(AND(B867&gt;=_TM1,B867&lt;=_TM2,OR(TH!L867="1111",TH!M867="1111")),TH!D867,""),"")</f>
        <v/>
      </c>
      <c r="B867" s="568">
        <f t="shared" si="88"/>
        <v>2</v>
      </c>
      <c r="C867" s="349">
        <f t="shared" si="89"/>
        <v>42794</v>
      </c>
      <c r="D867" s="349"/>
      <c r="E867" s="349">
        <v>42794</v>
      </c>
      <c r="F867" s="279" t="s">
        <v>811</v>
      </c>
      <c r="G867" s="348" t="s">
        <v>664</v>
      </c>
      <c r="H867" s="507" t="s">
        <v>468</v>
      </c>
      <c r="I867" s="340">
        <v>12</v>
      </c>
      <c r="J867" s="340">
        <v>44677</v>
      </c>
      <c r="K867" s="569">
        <f t="shared" si="87"/>
        <v>536124</v>
      </c>
      <c r="L867" s="571" t="s">
        <v>318</v>
      </c>
      <c r="M867" s="571" t="s">
        <v>8</v>
      </c>
      <c r="N867" s="561" t="str">
        <f>IF(AND('331-CT'!$E$7=TH!H867,OR(L867="331",M867="331")),"331",IF(AND(OR(L867="131",M867="131"),H867='131-CT'!$E$7),"131",""))</f>
        <v>331</v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2">
        <v>1</v>
      </c>
    </row>
    <row r="868" spans="1:29" s="539" customFormat="1" ht="15.75" customHeight="1">
      <c r="A868" s="567" t="str">
        <f>IF(B868&lt;&gt;"",IF(AND(B868&gt;=_TM1,B868&lt;=_TM2,OR(TH!L868="1111",TH!M868="1111")),TH!D868,""),"")</f>
        <v/>
      </c>
      <c r="B868" s="568">
        <f t="shared" si="88"/>
        <v>2</v>
      </c>
      <c r="C868" s="349">
        <f t="shared" si="89"/>
        <v>42794</v>
      </c>
      <c r="D868" s="349"/>
      <c r="E868" s="349">
        <v>42794</v>
      </c>
      <c r="F868" s="279" t="s">
        <v>812</v>
      </c>
      <c r="G868" s="348" t="s">
        <v>664</v>
      </c>
      <c r="H868" s="507" t="s">
        <v>468</v>
      </c>
      <c r="I868" s="340">
        <v>36</v>
      </c>
      <c r="J868" s="340">
        <v>77954</v>
      </c>
      <c r="K868" s="569">
        <f t="shared" si="87"/>
        <v>2806344</v>
      </c>
      <c r="L868" s="571" t="s">
        <v>318</v>
      </c>
      <c r="M868" s="571" t="s">
        <v>8</v>
      </c>
      <c r="N868" s="561" t="str">
        <f>IF(AND('331-CT'!$E$7=TH!H868,OR(L868="331",M868="331")),"331",IF(AND(OR(L868="131",M868="131"),H868='131-CT'!$E$7),"131",""))</f>
        <v>331</v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2">
        <v>1</v>
      </c>
    </row>
    <row r="869" spans="1:29" s="539" customFormat="1" ht="15.75" customHeight="1">
      <c r="A869" s="567" t="str">
        <f>IF(B869&lt;&gt;"",IF(AND(B869&gt;=_TM1,B869&lt;=_TM2,OR(TH!L869="1111",TH!M869="1111")),TH!D869,""),"")</f>
        <v/>
      </c>
      <c r="B869" s="568">
        <f t="shared" si="88"/>
        <v>2</v>
      </c>
      <c r="C869" s="349">
        <f t="shared" si="89"/>
        <v>42794</v>
      </c>
      <c r="D869" s="349"/>
      <c r="E869" s="349">
        <v>42794</v>
      </c>
      <c r="F869" s="279" t="s">
        <v>737</v>
      </c>
      <c r="G869" s="348" t="s">
        <v>664</v>
      </c>
      <c r="H869" s="507" t="s">
        <v>468</v>
      </c>
      <c r="I869" s="340">
        <v>10</v>
      </c>
      <c r="J869" s="340">
        <v>35341</v>
      </c>
      <c r="K869" s="569">
        <f t="shared" si="87"/>
        <v>353410</v>
      </c>
      <c r="L869" s="571" t="s">
        <v>318</v>
      </c>
      <c r="M869" s="571" t="s">
        <v>8</v>
      </c>
      <c r="N869" s="561" t="str">
        <f>IF(AND('331-CT'!$E$7=TH!H869,OR(L869="331",M869="331")),"331",IF(AND(OR(L869="131",M869="131"),H869='131-CT'!$E$7),"131",""))</f>
        <v>331</v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2">
        <v>1</v>
      </c>
    </row>
    <row r="870" spans="1:29" s="539" customFormat="1" ht="15.75" customHeight="1">
      <c r="A870" s="567" t="str">
        <f>IF(B870&lt;&gt;"",IF(AND(B870&gt;=_TM1,B870&lt;=_TM2,OR(TH!L870="1111",TH!M870="1111")),TH!D870,""),"")</f>
        <v/>
      </c>
      <c r="B870" s="568">
        <f t="shared" si="88"/>
        <v>2</v>
      </c>
      <c r="C870" s="349">
        <f t="shared" si="89"/>
        <v>42794</v>
      </c>
      <c r="D870" s="349"/>
      <c r="E870" s="349">
        <v>42794</v>
      </c>
      <c r="F870" s="279" t="s">
        <v>683</v>
      </c>
      <c r="G870" s="348" t="s">
        <v>664</v>
      </c>
      <c r="H870" s="507" t="s">
        <v>468</v>
      </c>
      <c r="I870" s="340">
        <v>36</v>
      </c>
      <c r="J870" s="340">
        <v>24752</v>
      </c>
      <c r="K870" s="569">
        <f t="shared" si="87"/>
        <v>891072</v>
      </c>
      <c r="L870" s="571" t="s">
        <v>318</v>
      </c>
      <c r="M870" s="571" t="s">
        <v>8</v>
      </c>
      <c r="N870" s="561" t="str">
        <f>IF(AND('331-CT'!$E$7=TH!H870,OR(L870="331",M870="331")),"331",IF(AND(OR(L870="131",M870="131"),H870='131-CT'!$E$7),"131",""))</f>
        <v>331</v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2">
        <v>1</v>
      </c>
    </row>
    <row r="871" spans="1:29" s="539" customFormat="1" ht="15.75" customHeight="1">
      <c r="A871" s="567" t="str">
        <f>IF(B871&lt;&gt;"",IF(AND(B871&gt;=_TM1,B871&lt;=_TM2,OR(TH!L871="1111",TH!M871="1111")),TH!D871,""),"")</f>
        <v/>
      </c>
      <c r="B871" s="568">
        <f t="shared" si="88"/>
        <v>2</v>
      </c>
      <c r="C871" s="349">
        <f t="shared" si="89"/>
        <v>42794</v>
      </c>
      <c r="D871" s="349"/>
      <c r="E871" s="349">
        <v>42794</v>
      </c>
      <c r="F871" s="279" t="s">
        <v>814</v>
      </c>
      <c r="G871" s="348" t="s">
        <v>664</v>
      </c>
      <c r="H871" s="507" t="s">
        <v>468</v>
      </c>
      <c r="I871" s="340">
        <v>40</v>
      </c>
      <c r="J871" s="340">
        <v>26336</v>
      </c>
      <c r="K871" s="569">
        <f t="shared" si="87"/>
        <v>1053440</v>
      </c>
      <c r="L871" s="571" t="s">
        <v>318</v>
      </c>
      <c r="M871" s="571" t="s">
        <v>8</v>
      </c>
      <c r="N871" s="561" t="str">
        <f>IF(AND('331-CT'!$E$7=TH!H871,OR(L871="331",M871="331")),"331",IF(AND(OR(L871="131",M871="131"),H871='131-CT'!$E$7),"131",""))</f>
        <v>331</v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2">
        <v>1</v>
      </c>
    </row>
    <row r="872" spans="1:29" s="539" customFormat="1" ht="15.75" customHeight="1">
      <c r="A872" s="567" t="str">
        <f>IF(B872&lt;&gt;"",IF(AND(B872&gt;=_TM1,B872&lt;=_TM2,OR(TH!L872="1111",TH!M872="1111")),TH!D872,""),"")</f>
        <v/>
      </c>
      <c r="B872" s="568">
        <f t="shared" si="88"/>
        <v>2</v>
      </c>
      <c r="C872" s="349">
        <f t="shared" si="89"/>
        <v>42794</v>
      </c>
      <c r="D872" s="349"/>
      <c r="E872" s="349">
        <v>42794</v>
      </c>
      <c r="F872" s="279" t="s">
        <v>815</v>
      </c>
      <c r="G872" s="348" t="s">
        <v>664</v>
      </c>
      <c r="H872" s="507" t="s">
        <v>468</v>
      </c>
      <c r="I872" s="340">
        <v>36</v>
      </c>
      <c r="J872" s="340">
        <v>34979</v>
      </c>
      <c r="K872" s="569">
        <f t="shared" si="87"/>
        <v>1259244</v>
      </c>
      <c r="L872" s="571" t="s">
        <v>318</v>
      </c>
      <c r="M872" s="571" t="s">
        <v>8</v>
      </c>
      <c r="N872" s="561" t="str">
        <f>IF(AND('331-CT'!$E$7=TH!H872,OR(L872="331",M872="331")),"331",IF(AND(OR(L872="131",M872="131"),H872='131-CT'!$E$7),"131",""))</f>
        <v>331</v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2">
        <v>1</v>
      </c>
    </row>
    <row r="873" spans="1:29" s="539" customFormat="1" ht="15.75" customHeight="1">
      <c r="A873" s="567" t="str">
        <f>IF(B873&lt;&gt;"",IF(AND(B873&gt;=_TM1,B873&lt;=_TM2,OR(TH!L873="1111",TH!M873="1111")),TH!D873,""),"")</f>
        <v/>
      </c>
      <c r="B873" s="568">
        <f t="shared" si="88"/>
        <v>2</v>
      </c>
      <c r="C873" s="349">
        <f t="shared" si="89"/>
        <v>42794</v>
      </c>
      <c r="D873" s="349"/>
      <c r="E873" s="349">
        <v>42794</v>
      </c>
      <c r="F873" s="279" t="s">
        <v>684</v>
      </c>
      <c r="G873" s="348" t="s">
        <v>664</v>
      </c>
      <c r="H873" s="507" t="s">
        <v>468</v>
      </c>
      <c r="I873" s="340">
        <v>12</v>
      </c>
      <c r="J873" s="340">
        <v>34801</v>
      </c>
      <c r="K873" s="569">
        <f t="shared" si="87"/>
        <v>417612</v>
      </c>
      <c r="L873" s="571" t="s">
        <v>318</v>
      </c>
      <c r="M873" s="571" t="s">
        <v>8</v>
      </c>
      <c r="N873" s="561" t="str">
        <f>IF(AND('331-CT'!$E$7=TH!H873,OR(L873="331",M873="331")),"331",IF(AND(OR(L873="131",M873="131"),H873='131-CT'!$E$7),"131",""))</f>
        <v>331</v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2">
        <v>1</v>
      </c>
    </row>
    <row r="874" spans="1:29" s="539" customFormat="1" ht="15.75" customHeight="1">
      <c r="A874" s="567" t="str">
        <f>IF(B874&lt;&gt;"",IF(AND(B874&gt;=_TM1,B874&lt;=_TM2,OR(TH!L874="1111",TH!M874="1111")),TH!D874,""),"")</f>
        <v/>
      </c>
      <c r="B874" s="568">
        <f t="shared" si="88"/>
        <v>2</v>
      </c>
      <c r="C874" s="349">
        <f t="shared" si="89"/>
        <v>42794</v>
      </c>
      <c r="D874" s="349"/>
      <c r="E874" s="349">
        <v>42794</v>
      </c>
      <c r="F874" s="279" t="s">
        <v>816</v>
      </c>
      <c r="G874" s="348" t="s">
        <v>664</v>
      </c>
      <c r="H874" s="507" t="s">
        <v>468</v>
      </c>
      <c r="I874" s="340">
        <v>24</v>
      </c>
      <c r="J874" s="340">
        <v>46680</v>
      </c>
      <c r="K874" s="569">
        <f t="shared" si="87"/>
        <v>1120320</v>
      </c>
      <c r="L874" s="571" t="s">
        <v>318</v>
      </c>
      <c r="M874" s="571" t="s">
        <v>8</v>
      </c>
      <c r="N874" s="561" t="str">
        <f>IF(AND('331-CT'!$E$7=TH!H874,OR(L874="331",M874="331")),"331",IF(AND(OR(L874="131",M874="131"),H874='131-CT'!$E$7),"131",""))</f>
        <v>331</v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2">
        <v>1</v>
      </c>
    </row>
    <row r="875" spans="1:29" s="539" customFormat="1" ht="15.75" customHeight="1">
      <c r="A875" s="567" t="str">
        <f>IF(B875&lt;&gt;"",IF(AND(B875&gt;=_TM1,B875&lt;=_TM2,OR(TH!L875="1111",TH!M875="1111")),TH!D875,""),"")</f>
        <v/>
      </c>
      <c r="B875" s="568">
        <f>IF(C875&lt;&gt;"",MONTH(C875),"")</f>
        <v>2</v>
      </c>
      <c r="C875" s="349">
        <f t="shared" si="58"/>
        <v>42794</v>
      </c>
      <c r="D875" s="349"/>
      <c r="E875" s="349">
        <v>42794</v>
      </c>
      <c r="F875" s="279" t="s">
        <v>545</v>
      </c>
      <c r="G875" s="348" t="s">
        <v>664</v>
      </c>
      <c r="H875" s="507" t="s">
        <v>468</v>
      </c>
      <c r="I875" s="340"/>
      <c r="J875" s="340"/>
      <c r="K875" s="569">
        <v>7926488</v>
      </c>
      <c r="L875" s="571" t="s">
        <v>9</v>
      </c>
      <c r="M875" s="571" t="s">
        <v>8</v>
      </c>
      <c r="N875" s="561" t="str">
        <f>IF(AND('331-CT'!$E$7=TH!H875,OR(L875="331",M875="331")),"331",IF(AND(OR(L875="131",M875="131"),H875='131-CT'!$E$7),"131",""))</f>
        <v>331</v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2">
        <v>1</v>
      </c>
      <c r="AB875" s="573"/>
    </row>
    <row r="876" spans="1:29" s="539" customFormat="1" ht="15.75" customHeight="1">
      <c r="A876" s="567" t="str">
        <f>IF(B876&lt;&gt;"",IF(AND(B876&gt;=_TM1,B876&lt;=_TM2,OR(TH!L876="1111",TH!M876="1111")),TH!D876,""),"")</f>
        <v/>
      </c>
      <c r="B876" s="568">
        <f>IF(C876&lt;&gt;"",MONTH(C876),"")</f>
        <v>2</v>
      </c>
      <c r="C876" s="349">
        <f t="shared" si="58"/>
        <v>42772</v>
      </c>
      <c r="D876" s="349"/>
      <c r="E876" s="349">
        <v>42772</v>
      </c>
      <c r="F876" s="279" t="s">
        <v>544</v>
      </c>
      <c r="G876" s="348" t="s">
        <v>732</v>
      </c>
      <c r="H876" s="507" t="s">
        <v>468</v>
      </c>
      <c r="I876" s="340">
        <v>4400</v>
      </c>
      <c r="J876" s="340">
        <v>8924</v>
      </c>
      <c r="K876" s="569">
        <f>ROUND(I876*J876,0)</f>
        <v>39265600</v>
      </c>
      <c r="L876" s="571" t="s">
        <v>318</v>
      </c>
      <c r="M876" s="571" t="s">
        <v>8</v>
      </c>
      <c r="N876" s="561" t="str">
        <f>IF(AND('331-CT'!$E$7=TH!H876,OR(L876="331",M876="331")),"331",IF(AND(OR(L876="131",M876="131"),H876='131-CT'!$E$7),"131",""))</f>
        <v>331</v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2">
        <v>1</v>
      </c>
    </row>
    <row r="877" spans="1:29" s="539" customFormat="1" ht="15.75" customHeight="1">
      <c r="A877" s="567" t="str">
        <f>IF(B877&lt;&gt;"",IF(AND(B877&gt;=_TM1,B877&lt;=_TM2,OR(TH!L877="1111",TH!M877="1111")),TH!D877,""),"")</f>
        <v/>
      </c>
      <c r="B877" s="568">
        <f>IF(C877&lt;&gt;"",MONTH(C877),"")</f>
        <v>2</v>
      </c>
      <c r="C877" s="349">
        <f>E877</f>
        <v>42772</v>
      </c>
      <c r="D877" s="349"/>
      <c r="E877" s="349">
        <v>42772</v>
      </c>
      <c r="F877" s="275" t="s">
        <v>556</v>
      </c>
      <c r="G877" s="348" t="s">
        <v>732</v>
      </c>
      <c r="H877" s="507" t="s">
        <v>468</v>
      </c>
      <c r="I877" s="340">
        <v>2000</v>
      </c>
      <c r="J877" s="340">
        <v>8245</v>
      </c>
      <c r="K877" s="569">
        <f>ROUND(I877*J877,0)</f>
        <v>16490000</v>
      </c>
      <c r="L877" s="571" t="s">
        <v>318</v>
      </c>
      <c r="M877" s="571" t="s">
        <v>8</v>
      </c>
      <c r="N877" s="561" t="str">
        <f>IF(AND('331-CT'!$E$7=TH!H877,OR(L877="331",M877="331")),"331",IF(AND(OR(L877="131",M877="131"),H877='131-CT'!$E$7),"131",""))</f>
        <v>331</v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2">
        <v>1</v>
      </c>
    </row>
    <row r="878" spans="1:29" s="539" customFormat="1" ht="15.75" customHeight="1">
      <c r="A878" s="567" t="str">
        <f>IF(B878&lt;&gt;"",IF(AND(B878&gt;=_TM1,B878&lt;=_TM2,OR(TH!L878="1111",TH!M878="1111")),TH!D878,""),"")</f>
        <v/>
      </c>
      <c r="B878" s="568">
        <f>IF(C878&lt;&gt;"",MONTH(C878),"")</f>
        <v>2</v>
      </c>
      <c r="C878" s="349">
        <f t="shared" si="58"/>
        <v>42772</v>
      </c>
      <c r="D878" s="349"/>
      <c r="E878" s="349">
        <v>42772</v>
      </c>
      <c r="F878" s="279" t="s">
        <v>553</v>
      </c>
      <c r="G878" s="348" t="s">
        <v>732</v>
      </c>
      <c r="H878" s="507" t="s">
        <v>468</v>
      </c>
      <c r="I878" s="340">
        <v>300</v>
      </c>
      <c r="J878" s="340">
        <v>7789</v>
      </c>
      <c r="K878" s="569">
        <f>ROUND(I878*J878,0)</f>
        <v>2336700</v>
      </c>
      <c r="L878" s="571" t="s">
        <v>318</v>
      </c>
      <c r="M878" s="571" t="s">
        <v>8</v>
      </c>
      <c r="N878" s="561" t="str">
        <f>IF(AND('331-CT'!$E$7=TH!H878,OR(L878="331",M878="331")),"331",IF(AND(OR(L878="131",M878="131"),H878='131-CT'!$E$7),"131",""))</f>
        <v>331</v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2">
        <v>1</v>
      </c>
    </row>
    <row r="879" spans="1:29" s="539" customFormat="1" ht="15.75" customHeight="1">
      <c r="A879" s="567" t="str">
        <f>IF(B879&lt;&gt;"",IF(AND(B879&gt;=_TM1,B879&lt;=_TM2,OR(TH!L879="1111",TH!M879="1111")),TH!D879,""),"")</f>
        <v/>
      </c>
      <c r="B879" s="568">
        <f>IF(C879&lt;&gt;"",MONTH(C879),"")</f>
        <v>2</v>
      </c>
      <c r="C879" s="349">
        <f t="shared" si="58"/>
        <v>42772</v>
      </c>
      <c r="D879" s="349"/>
      <c r="E879" s="349">
        <v>42772</v>
      </c>
      <c r="F879" s="279" t="s">
        <v>545</v>
      </c>
      <c r="G879" s="348" t="s">
        <v>732</v>
      </c>
      <c r="H879" s="507" t="s">
        <v>468</v>
      </c>
      <c r="I879" s="340"/>
      <c r="J879" s="340"/>
      <c r="K879" s="569">
        <v>5809230</v>
      </c>
      <c r="L879" s="571" t="s">
        <v>9</v>
      </c>
      <c r="M879" s="571" t="s">
        <v>8</v>
      </c>
      <c r="N879" s="561" t="str">
        <f>IF(AND('331-CT'!$E$7=TH!H879,OR(L879="331",M879="331")),"331",IF(AND(OR(L879="131",M879="131"),H879='131-CT'!$E$7),"131",""))</f>
        <v>331</v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2">
        <v>1</v>
      </c>
    </row>
    <row r="880" spans="1:29" s="617" customFormat="1" ht="15.75" customHeight="1">
      <c r="A880" s="553" t="str">
        <f>IF(B880&lt;&gt;"",IF(AND(B880&gt;=_TM1,B880&lt;=_TM2,OR(TH!L880="1111",TH!M880="1111")),TH!D880,""),"")</f>
        <v/>
      </c>
      <c r="B880" s="554">
        <f t="shared" ref="B880:B886" si="90">IF(C880&lt;&gt;"",MONTH(C880),"")</f>
        <v>3</v>
      </c>
      <c r="C880" s="612">
        <f t="shared" ref="C880:C886" si="91">E880</f>
        <v>42820</v>
      </c>
      <c r="D880" s="612"/>
      <c r="E880" s="612">
        <v>42820</v>
      </c>
      <c r="F880" s="613" t="s">
        <v>544</v>
      </c>
      <c r="G880" s="614" t="s">
        <v>920</v>
      </c>
      <c r="H880" s="615" t="s">
        <v>498</v>
      </c>
      <c r="I880" s="559">
        <v>4750</v>
      </c>
      <c r="J880" s="559">
        <v>9016</v>
      </c>
      <c r="K880" s="616">
        <f t="shared" ref="K880:K886" si="92">ROUND(I880*J880,0)</f>
        <v>42826000</v>
      </c>
      <c r="L880" s="561" t="s">
        <v>318</v>
      </c>
      <c r="M880" s="561" t="s">
        <v>8</v>
      </c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2">
        <v>1</v>
      </c>
      <c r="AC880" s="539"/>
    </row>
    <row r="881" spans="1:29" s="617" customFormat="1" ht="15.75" customHeight="1">
      <c r="A881" s="553" t="str">
        <f>IF(B881&lt;&gt;"",IF(AND(B881&gt;=_TM1,B881&lt;=_TM2,OR(TH!L881="1111",TH!M881="1111")),TH!D881,""),"")</f>
        <v/>
      </c>
      <c r="B881" s="554">
        <f t="shared" si="90"/>
        <v>3</v>
      </c>
      <c r="C881" s="612">
        <f t="shared" si="91"/>
        <v>42820</v>
      </c>
      <c r="D881" s="612"/>
      <c r="E881" s="612">
        <v>42820</v>
      </c>
      <c r="F881" s="669" t="s">
        <v>553</v>
      </c>
      <c r="G881" s="614" t="s">
        <v>920</v>
      </c>
      <c r="H881" s="615" t="s">
        <v>498</v>
      </c>
      <c r="I881" s="559">
        <v>210</v>
      </c>
      <c r="J881" s="559">
        <v>7869.4</v>
      </c>
      <c r="K881" s="616">
        <f t="shared" si="92"/>
        <v>1652574</v>
      </c>
      <c r="L881" s="561" t="s">
        <v>318</v>
      </c>
      <c r="M881" s="561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2">
        <v>1</v>
      </c>
      <c r="AC881" s="539"/>
    </row>
    <row r="882" spans="1:29" s="617" customFormat="1" ht="15.75" customHeight="1">
      <c r="A882" s="553" t="str">
        <f>IF(B882&lt;&gt;"",IF(AND(B882&gt;=_TM1,B882&lt;=_TM2,OR(TH!L882="1111",TH!M882="1111")),TH!D882,""),"")</f>
        <v/>
      </c>
      <c r="B882" s="554">
        <f t="shared" si="90"/>
        <v>3</v>
      </c>
      <c r="C882" s="612">
        <f t="shared" si="91"/>
        <v>42820</v>
      </c>
      <c r="D882" s="612"/>
      <c r="E882" s="612">
        <v>42820</v>
      </c>
      <c r="F882" s="613" t="s">
        <v>642</v>
      </c>
      <c r="G882" s="614" t="s">
        <v>920</v>
      </c>
      <c r="H882" s="615" t="s">
        <v>498</v>
      </c>
      <c r="I882" s="559">
        <v>250</v>
      </c>
      <c r="J882" s="559">
        <v>31585.4</v>
      </c>
      <c r="K882" s="616">
        <f t="shared" si="92"/>
        <v>7896350</v>
      </c>
      <c r="L882" s="561" t="s">
        <v>318</v>
      </c>
      <c r="M882" s="561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2">
        <v>1</v>
      </c>
      <c r="AC882" s="539"/>
    </row>
    <row r="883" spans="1:29" s="617" customFormat="1" ht="15.75" customHeight="1">
      <c r="A883" s="553" t="str">
        <f>IF(B883&lt;&gt;"",IF(AND(B883&gt;=_TM1,B883&lt;=_TM2,OR(TH!L883="1111",TH!M883="1111")),TH!D883,""),"")</f>
        <v/>
      </c>
      <c r="B883" s="554">
        <f t="shared" si="90"/>
        <v>3</v>
      </c>
      <c r="C883" s="612">
        <f t="shared" si="91"/>
        <v>42820</v>
      </c>
      <c r="D883" s="612"/>
      <c r="E883" s="612">
        <v>42820</v>
      </c>
      <c r="F883" s="669" t="s">
        <v>643</v>
      </c>
      <c r="G883" s="614" t="s">
        <v>920</v>
      </c>
      <c r="H883" s="615" t="s">
        <v>498</v>
      </c>
      <c r="I883" s="559">
        <v>288</v>
      </c>
      <c r="J883" s="559">
        <v>16170</v>
      </c>
      <c r="K883" s="616">
        <f t="shared" si="92"/>
        <v>4656960</v>
      </c>
      <c r="L883" s="561" t="s">
        <v>318</v>
      </c>
      <c r="M883" s="561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2">
        <v>1</v>
      </c>
      <c r="AC883" s="539"/>
    </row>
    <row r="884" spans="1:29" s="617" customFormat="1" ht="15.75" customHeight="1">
      <c r="A884" s="553" t="str">
        <f>IF(B884&lt;&gt;"",IF(AND(B884&gt;=_TM1,B884&lt;=_TM2,OR(TH!L884="1111",TH!M884="1111")),TH!D884,""),"")</f>
        <v/>
      </c>
      <c r="B884" s="554">
        <f t="shared" si="90"/>
        <v>3</v>
      </c>
      <c r="C884" s="612">
        <f t="shared" si="91"/>
        <v>42820</v>
      </c>
      <c r="D884" s="612"/>
      <c r="E884" s="612">
        <v>42820</v>
      </c>
      <c r="F884" s="613" t="s">
        <v>644</v>
      </c>
      <c r="G884" s="614" t="s">
        <v>920</v>
      </c>
      <c r="H884" s="615" t="s">
        <v>498</v>
      </c>
      <c r="I884" s="559">
        <v>309</v>
      </c>
      <c r="J884" s="559">
        <v>13980.68</v>
      </c>
      <c r="K884" s="616">
        <f t="shared" si="92"/>
        <v>4320030</v>
      </c>
      <c r="L884" s="561" t="s">
        <v>318</v>
      </c>
      <c r="M884" s="561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2">
        <v>1</v>
      </c>
      <c r="AC884" s="539"/>
    </row>
    <row r="885" spans="1:29" s="617" customFormat="1" ht="15.75" customHeight="1">
      <c r="A885" s="553" t="str">
        <f>IF(B885&lt;&gt;"",IF(AND(B885&gt;=_TM1,B885&lt;=_TM2,OR(TH!L885="1111",TH!M885="1111")),TH!D885,""),"")</f>
        <v/>
      </c>
      <c r="B885" s="554">
        <f t="shared" si="90"/>
        <v>3</v>
      </c>
      <c r="C885" s="612">
        <f t="shared" si="91"/>
        <v>42820</v>
      </c>
      <c r="D885" s="612"/>
      <c r="E885" s="612">
        <v>42820</v>
      </c>
      <c r="F885" s="613" t="s">
        <v>645</v>
      </c>
      <c r="G885" s="614" t="s">
        <v>920</v>
      </c>
      <c r="H885" s="615" t="s">
        <v>498</v>
      </c>
      <c r="I885" s="559">
        <v>306</v>
      </c>
      <c r="J885" s="559">
        <v>13622</v>
      </c>
      <c r="K885" s="616">
        <f t="shared" si="92"/>
        <v>4168332</v>
      </c>
      <c r="L885" s="561" t="s">
        <v>318</v>
      </c>
      <c r="M885" s="561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2">
        <v>1</v>
      </c>
      <c r="AC885" s="539"/>
    </row>
    <row r="886" spans="1:29" s="617" customFormat="1" ht="15.75" customHeight="1">
      <c r="A886" s="553" t="str">
        <f>IF(B886&lt;&gt;"",IF(AND(B886&gt;=_TM1,B886&lt;=_TM2,OR(TH!L886="1111",TH!M886="1111")),TH!D886,""),"")</f>
        <v/>
      </c>
      <c r="B886" s="554">
        <f t="shared" si="90"/>
        <v>3</v>
      </c>
      <c r="C886" s="612">
        <f t="shared" si="91"/>
        <v>42820</v>
      </c>
      <c r="D886" s="612"/>
      <c r="E886" s="612">
        <v>42820</v>
      </c>
      <c r="F886" s="613" t="s">
        <v>556</v>
      </c>
      <c r="G886" s="614" t="s">
        <v>920</v>
      </c>
      <c r="H886" s="615" t="s">
        <v>498</v>
      </c>
      <c r="I886" s="559">
        <v>5931</v>
      </c>
      <c r="J886" s="559">
        <v>8330</v>
      </c>
      <c r="K886" s="616">
        <f t="shared" si="92"/>
        <v>49405230</v>
      </c>
      <c r="L886" s="561" t="s">
        <v>318</v>
      </c>
      <c r="M886" s="561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2">
        <v>1</v>
      </c>
      <c r="AC886" s="539"/>
    </row>
    <row r="887" spans="1:29" s="617" customFormat="1" ht="15.75" customHeight="1">
      <c r="A887" s="553" t="str">
        <f>IF(B887&lt;&gt;"",IF(AND(B887&gt;=_TM1,B887&lt;=_TM2,OR(TH!L887="1111",TH!M887="1111")),TH!D887,""),"")</f>
        <v/>
      </c>
      <c r="B887" s="554">
        <f t="shared" ref="B887:B906" si="93">IF(C887&lt;&gt;"",MONTH(C887),"")</f>
        <v>3</v>
      </c>
      <c r="C887" s="612">
        <f t="shared" ref="C887:C906" si="94">E887</f>
        <v>42820</v>
      </c>
      <c r="D887" s="612"/>
      <c r="E887" s="612">
        <v>42820</v>
      </c>
      <c r="F887" s="669" t="s">
        <v>868</v>
      </c>
      <c r="G887" s="614" t="s">
        <v>920</v>
      </c>
      <c r="H887" s="615" t="s">
        <v>498</v>
      </c>
      <c r="I887" s="559">
        <v>2</v>
      </c>
      <c r="J887" s="559">
        <v>1950000</v>
      </c>
      <c r="K887" s="616">
        <f t="shared" ref="K887:K895" si="95">ROUND(I887*J887,0)</f>
        <v>3900000</v>
      </c>
      <c r="L887" s="561" t="s">
        <v>318</v>
      </c>
      <c r="M887" s="561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2">
        <v>1</v>
      </c>
      <c r="AC887" s="539"/>
    </row>
    <row r="888" spans="1:29" s="617" customFormat="1" ht="15.75" customHeight="1">
      <c r="A888" s="553" t="str">
        <f>IF(B888&lt;&gt;"",IF(AND(B888&gt;=_TM1,B888&lt;=_TM2,OR(TH!L888="1111",TH!M888="1111")),TH!D888,""),"")</f>
        <v/>
      </c>
      <c r="B888" s="554">
        <f t="shared" si="93"/>
        <v>3</v>
      </c>
      <c r="C888" s="612">
        <f t="shared" si="94"/>
        <v>42820</v>
      </c>
      <c r="D888" s="612"/>
      <c r="E888" s="612">
        <v>42820</v>
      </c>
      <c r="F888" s="279" t="s">
        <v>817</v>
      </c>
      <c r="G888" s="614" t="s">
        <v>920</v>
      </c>
      <c r="H888" s="615" t="s">
        <v>498</v>
      </c>
      <c r="I888" s="559">
        <v>7240</v>
      </c>
      <c r="J888" s="559">
        <v>3700</v>
      </c>
      <c r="K888" s="616">
        <f t="shared" si="95"/>
        <v>26788000</v>
      </c>
      <c r="L888" s="561" t="s">
        <v>318</v>
      </c>
      <c r="M888" s="561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2">
        <v>1</v>
      </c>
      <c r="AC888" s="539"/>
    </row>
    <row r="889" spans="1:29" s="617" customFormat="1" ht="15.75" customHeight="1">
      <c r="A889" s="553" t="str">
        <f>IF(B889&lt;&gt;"",IF(AND(B889&gt;=_TM1,B889&lt;=_TM2,OR(TH!L889="1111",TH!M889="1111")),TH!D889,""),"")</f>
        <v/>
      </c>
      <c r="B889" s="554">
        <f t="shared" si="93"/>
        <v>3</v>
      </c>
      <c r="C889" s="612">
        <f t="shared" si="94"/>
        <v>42820</v>
      </c>
      <c r="D889" s="612"/>
      <c r="E889" s="612">
        <v>42820</v>
      </c>
      <c r="F889" s="613" t="s">
        <v>558</v>
      </c>
      <c r="G889" s="614" t="s">
        <v>920</v>
      </c>
      <c r="H889" s="615" t="s">
        <v>498</v>
      </c>
      <c r="I889" s="559">
        <v>1500</v>
      </c>
      <c r="J889" s="559">
        <v>31850</v>
      </c>
      <c r="K889" s="616">
        <f t="shared" si="95"/>
        <v>47775000</v>
      </c>
      <c r="L889" s="561" t="s">
        <v>318</v>
      </c>
      <c r="M889" s="561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>x</v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2">
        <v>1</v>
      </c>
      <c r="AC889" s="539"/>
    </row>
    <row r="890" spans="1:29" s="617" customFormat="1" ht="15.75" customHeight="1">
      <c r="A890" s="553" t="str">
        <f>IF(B890&lt;&gt;"",IF(AND(B890&gt;=_TM1,B890&lt;=_TM2,OR(TH!L890="1111",TH!M890="1111")),TH!D890,""),"")</f>
        <v/>
      </c>
      <c r="B890" s="554">
        <f t="shared" si="93"/>
        <v>3</v>
      </c>
      <c r="C890" s="612">
        <f t="shared" si="94"/>
        <v>42820</v>
      </c>
      <c r="D890" s="612"/>
      <c r="E890" s="612">
        <v>42820</v>
      </c>
      <c r="F890" s="669" t="s">
        <v>557</v>
      </c>
      <c r="G890" s="614" t="s">
        <v>920</v>
      </c>
      <c r="H890" s="615" t="s">
        <v>498</v>
      </c>
      <c r="I890" s="559">
        <v>1700</v>
      </c>
      <c r="J890" s="559">
        <v>34300</v>
      </c>
      <c r="K890" s="616">
        <f t="shared" si="95"/>
        <v>58310000</v>
      </c>
      <c r="L890" s="561" t="s">
        <v>318</v>
      </c>
      <c r="M890" s="561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2">
        <v>1</v>
      </c>
      <c r="AC890" s="539"/>
    </row>
    <row r="891" spans="1:29" s="617" customFormat="1" ht="15.75" customHeight="1">
      <c r="A891" s="553" t="str">
        <f>IF(B891&lt;&gt;"",IF(AND(B891&gt;=_TM1,B891&lt;=_TM2,OR(TH!L891="1111",TH!M891="1111")),TH!D891,""),"")</f>
        <v/>
      </c>
      <c r="B891" s="554">
        <f t="shared" si="93"/>
        <v>3</v>
      </c>
      <c r="C891" s="612">
        <f t="shared" si="94"/>
        <v>42820</v>
      </c>
      <c r="D891" s="612"/>
      <c r="E891" s="612">
        <v>42820</v>
      </c>
      <c r="F891" s="613" t="s">
        <v>294</v>
      </c>
      <c r="G891" s="614" t="s">
        <v>920</v>
      </c>
      <c r="H891" s="615" t="s">
        <v>498</v>
      </c>
      <c r="I891" s="559">
        <v>4600</v>
      </c>
      <c r="J891" s="559">
        <v>18130</v>
      </c>
      <c r="K891" s="616">
        <f t="shared" si="95"/>
        <v>83398000</v>
      </c>
      <c r="L891" s="561" t="s">
        <v>318</v>
      </c>
      <c r="M891" s="561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>x</v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2">
        <v>1</v>
      </c>
      <c r="AC891" s="539"/>
    </row>
    <row r="892" spans="1:29" s="617" customFormat="1" ht="15.75" customHeight="1">
      <c r="A892" s="553" t="str">
        <f>IF(B892&lt;&gt;"",IF(AND(B892&gt;=_TM1,B892&lt;=_TM2,OR(TH!L892="1111",TH!M892="1111")),TH!D892,""),"")</f>
        <v/>
      </c>
      <c r="B892" s="554">
        <f t="shared" si="93"/>
        <v>3</v>
      </c>
      <c r="C892" s="612">
        <f t="shared" si="94"/>
        <v>42820</v>
      </c>
      <c r="D892" s="612"/>
      <c r="E892" s="612">
        <v>42820</v>
      </c>
      <c r="F892" s="669" t="s">
        <v>556</v>
      </c>
      <c r="G892" s="614" t="s">
        <v>920</v>
      </c>
      <c r="H892" s="615" t="s">
        <v>498</v>
      </c>
      <c r="I892" s="559">
        <v>4500</v>
      </c>
      <c r="J892" s="559">
        <v>18130</v>
      </c>
      <c r="K892" s="616">
        <f t="shared" si="95"/>
        <v>81585000</v>
      </c>
      <c r="L892" s="561" t="s">
        <v>318</v>
      </c>
      <c r="M892" s="561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2">
        <v>1</v>
      </c>
      <c r="AC892" s="539"/>
    </row>
    <row r="893" spans="1:29" s="617" customFormat="1" ht="15.75" customHeight="1">
      <c r="A893" s="553" t="str">
        <f>IF(B893&lt;&gt;"",IF(AND(B893&gt;=_TM1,B893&lt;=_TM2,OR(TH!L893="1111",TH!M893="1111")),TH!D893,""),"")</f>
        <v/>
      </c>
      <c r="B893" s="554">
        <f t="shared" si="93"/>
        <v>3</v>
      </c>
      <c r="C893" s="612">
        <f t="shared" si="94"/>
        <v>42820</v>
      </c>
      <c r="D893" s="612"/>
      <c r="E893" s="612">
        <v>42820</v>
      </c>
      <c r="F893" s="279" t="s">
        <v>641</v>
      </c>
      <c r="G893" s="614" t="s">
        <v>920</v>
      </c>
      <c r="H893" s="615" t="s">
        <v>498</v>
      </c>
      <c r="I893" s="559">
        <v>310</v>
      </c>
      <c r="J893" s="559">
        <v>13980.68</v>
      </c>
      <c r="K893" s="616">
        <f t="shared" si="95"/>
        <v>4334011</v>
      </c>
      <c r="L893" s="561" t="s">
        <v>318</v>
      </c>
      <c r="M893" s="561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2">
        <v>1</v>
      </c>
      <c r="AC893" s="539"/>
    </row>
    <row r="894" spans="1:29" s="617" customFormat="1" ht="15.75" customHeight="1">
      <c r="A894" s="553" t="str">
        <f>IF(B894&lt;&gt;"",IF(AND(B894&gt;=_TM1,B894&lt;=_TM2,OR(TH!L894="1111",TH!M894="1111")),TH!D894,""),"")</f>
        <v/>
      </c>
      <c r="B894" s="554">
        <f t="shared" si="93"/>
        <v>3</v>
      </c>
      <c r="C894" s="612">
        <f t="shared" si="94"/>
        <v>42820</v>
      </c>
      <c r="D894" s="612"/>
      <c r="E894" s="612">
        <v>42820</v>
      </c>
      <c r="F894" s="613" t="s">
        <v>640</v>
      </c>
      <c r="G894" s="614" t="s">
        <v>920</v>
      </c>
      <c r="H894" s="615" t="s">
        <v>498</v>
      </c>
      <c r="I894" s="559">
        <v>620</v>
      </c>
      <c r="J894" s="559">
        <v>2450</v>
      </c>
      <c r="K894" s="616">
        <f t="shared" si="95"/>
        <v>1519000</v>
      </c>
      <c r="L894" s="561" t="s">
        <v>318</v>
      </c>
      <c r="M894" s="561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2">
        <v>1</v>
      </c>
      <c r="AC894" s="539"/>
    </row>
    <row r="895" spans="1:29" s="617" customFormat="1" ht="15.75" customHeight="1">
      <c r="A895" s="553" t="str">
        <f>IF(B895&lt;&gt;"",IF(AND(B895&gt;=_TM1,B895&lt;=_TM2,OR(TH!L895="1111",TH!M895="1111")),TH!D895,""),"")</f>
        <v/>
      </c>
      <c r="B895" s="554">
        <f t="shared" si="93"/>
        <v>3</v>
      </c>
      <c r="C895" s="612">
        <f t="shared" si="94"/>
        <v>42820</v>
      </c>
      <c r="D895" s="612"/>
      <c r="E895" s="612">
        <v>42820</v>
      </c>
      <c r="F895" s="669" t="s">
        <v>828</v>
      </c>
      <c r="G895" s="614" t="s">
        <v>920</v>
      </c>
      <c r="H895" s="615" t="s">
        <v>498</v>
      </c>
      <c r="I895" s="559">
        <v>500</v>
      </c>
      <c r="J895" s="559">
        <v>29400</v>
      </c>
      <c r="K895" s="616">
        <f t="shared" si="95"/>
        <v>14700000</v>
      </c>
      <c r="L895" s="561" t="s">
        <v>318</v>
      </c>
      <c r="M895" s="561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2">
        <v>1</v>
      </c>
      <c r="AC895" s="539"/>
    </row>
    <row r="896" spans="1:29" s="617" customFormat="1" ht="15.75" customHeight="1">
      <c r="A896" s="553" t="str">
        <f>IF(B896&lt;&gt;"",IF(AND(B896&gt;=_TM1,B896&lt;=_TM2,OR(TH!L896="1111",TH!M896="1111")),TH!D896,""),"")</f>
        <v/>
      </c>
      <c r="B896" s="554">
        <f t="shared" si="93"/>
        <v>3</v>
      </c>
      <c r="C896" s="612">
        <f t="shared" si="94"/>
        <v>42820</v>
      </c>
      <c r="D896" s="612"/>
      <c r="E896" s="612">
        <v>42820</v>
      </c>
      <c r="F896" s="613" t="s">
        <v>545</v>
      </c>
      <c r="G896" s="614" t="s">
        <v>920</v>
      </c>
      <c r="H896" s="615" t="s">
        <v>498</v>
      </c>
      <c r="I896" s="559"/>
      <c r="J896" s="559"/>
      <c r="K896" s="616">
        <v>43723449</v>
      </c>
      <c r="L896" s="561" t="s">
        <v>9</v>
      </c>
      <c r="M896" s="561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2">
        <v>1</v>
      </c>
    </row>
    <row r="897" spans="1:29" s="617" customFormat="1" ht="15.75" customHeight="1">
      <c r="A897" s="553" t="str">
        <f>IF(B897&lt;&gt;"",IF(AND(B897&gt;=_TM1,B897&lt;=_TM2,OR(TH!L897="1111",TH!M897="1111")),TH!D897,""),"")</f>
        <v/>
      </c>
      <c r="B897" s="554">
        <f t="shared" si="93"/>
        <v>3</v>
      </c>
      <c r="C897" s="612">
        <f t="shared" si="94"/>
        <v>42824</v>
      </c>
      <c r="D897" s="555"/>
      <c r="E897" s="675">
        <v>42824</v>
      </c>
      <c r="F897" s="613" t="s">
        <v>761</v>
      </c>
      <c r="G897" s="676" t="s">
        <v>945</v>
      </c>
      <c r="H897" s="615" t="s">
        <v>498</v>
      </c>
      <c r="I897" s="559">
        <v>16</v>
      </c>
      <c r="J897" s="559">
        <v>29746</v>
      </c>
      <c r="K897" s="616">
        <f t="shared" ref="K897:K928" si="96">ROUND(I897*J897,0)</f>
        <v>475936</v>
      </c>
      <c r="L897" s="561" t="s">
        <v>318</v>
      </c>
      <c r="M897" s="561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2">
        <v>1</v>
      </c>
      <c r="AC897" s="539"/>
    </row>
    <row r="898" spans="1:29" s="617" customFormat="1" ht="15.75" customHeight="1">
      <c r="A898" s="553" t="str">
        <f>IF(B898&lt;&gt;"",IF(AND(B898&gt;=_TM1,B898&lt;=_TM2,OR(TH!L898="1111",TH!M898="1111")),TH!D898,""),"")</f>
        <v/>
      </c>
      <c r="B898" s="554">
        <f t="shared" si="93"/>
        <v>3</v>
      </c>
      <c r="C898" s="612">
        <f t="shared" si="94"/>
        <v>42824</v>
      </c>
      <c r="D898" s="555"/>
      <c r="E898" s="675">
        <v>42824</v>
      </c>
      <c r="F898" s="613" t="s">
        <v>762</v>
      </c>
      <c r="G898" s="676" t="s">
        <v>945</v>
      </c>
      <c r="H898" s="615" t="s">
        <v>498</v>
      </c>
      <c r="I898" s="559">
        <v>48</v>
      </c>
      <c r="J898" s="559">
        <v>35663</v>
      </c>
      <c r="K898" s="616">
        <f t="shared" si="96"/>
        <v>1711824</v>
      </c>
      <c r="L898" s="561" t="s">
        <v>318</v>
      </c>
      <c r="M898" s="561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2">
        <v>1</v>
      </c>
      <c r="AC898" s="539"/>
    </row>
    <row r="899" spans="1:29" s="617" customFormat="1" ht="15.75" customHeight="1">
      <c r="A899" s="553" t="str">
        <f>IF(B899&lt;&gt;"",IF(AND(B899&gt;=_TM1,B899&lt;=_TM2,OR(TH!L899="1111",TH!M899="1111")),TH!D899,""),"")</f>
        <v/>
      </c>
      <c r="B899" s="554">
        <f t="shared" si="93"/>
        <v>3</v>
      </c>
      <c r="C899" s="612">
        <f t="shared" si="94"/>
        <v>42824</v>
      </c>
      <c r="D899" s="555"/>
      <c r="E899" s="675">
        <v>42824</v>
      </c>
      <c r="F899" s="613" t="s">
        <v>763</v>
      </c>
      <c r="G899" s="676" t="s">
        <v>945</v>
      </c>
      <c r="H899" s="615" t="s">
        <v>498</v>
      </c>
      <c r="I899" s="559">
        <v>48</v>
      </c>
      <c r="J899" s="559">
        <v>40351</v>
      </c>
      <c r="K899" s="616">
        <f t="shared" si="96"/>
        <v>1936848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2">
        <v>1</v>
      </c>
      <c r="AC899" s="539"/>
    </row>
    <row r="900" spans="1:29" s="617" customFormat="1" ht="15.75" customHeight="1">
      <c r="A900" s="553" t="str">
        <f>IF(B900&lt;&gt;"",IF(AND(B900&gt;=_TM1,B900&lt;=_TM2,OR(TH!L900="1111",TH!M900="1111")),TH!D900,""),"")</f>
        <v/>
      </c>
      <c r="B900" s="554">
        <f t="shared" si="93"/>
        <v>3</v>
      </c>
      <c r="C900" s="612">
        <f t="shared" si="94"/>
        <v>42824</v>
      </c>
      <c r="D900" s="555"/>
      <c r="E900" s="675">
        <v>42824</v>
      </c>
      <c r="F900" s="613" t="s">
        <v>767</v>
      </c>
      <c r="G900" s="676" t="s">
        <v>945</v>
      </c>
      <c r="H900" s="615" t="s">
        <v>498</v>
      </c>
      <c r="I900" s="559">
        <v>30</v>
      </c>
      <c r="J900" s="559">
        <v>33167</v>
      </c>
      <c r="K900" s="616">
        <f t="shared" si="96"/>
        <v>995010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2">
        <v>1</v>
      </c>
      <c r="AC900" s="539"/>
    </row>
    <row r="901" spans="1:29" s="617" customFormat="1" ht="15.75" customHeight="1">
      <c r="A901" s="553" t="str">
        <f>IF(B901&lt;&gt;"",IF(AND(B901&gt;=_TM1,B901&lt;=_TM2,OR(TH!L901="1111",TH!M901="1111")),TH!D901,""),"")</f>
        <v/>
      </c>
      <c r="B901" s="554">
        <f t="shared" si="93"/>
        <v>3</v>
      </c>
      <c r="C901" s="612">
        <f t="shared" si="94"/>
        <v>42824</v>
      </c>
      <c r="D901" s="555"/>
      <c r="E901" s="675">
        <v>42824</v>
      </c>
      <c r="F901" s="613" t="s">
        <v>673</v>
      </c>
      <c r="G901" s="676" t="s">
        <v>945</v>
      </c>
      <c r="H901" s="615" t="s">
        <v>498</v>
      </c>
      <c r="I901" s="559">
        <v>24</v>
      </c>
      <c r="J901" s="559">
        <v>19834</v>
      </c>
      <c r="K901" s="616">
        <f t="shared" si="96"/>
        <v>476016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2">
        <v>1</v>
      </c>
      <c r="AC901" s="539"/>
    </row>
    <row r="902" spans="1:29" s="617" customFormat="1" ht="15.75" customHeight="1">
      <c r="A902" s="553" t="str">
        <f>IF(B902&lt;&gt;"",IF(AND(B902&gt;=_TM1,B902&lt;=_TM2,OR(TH!L902="1111",TH!M902="1111")),TH!D902,""),"")</f>
        <v/>
      </c>
      <c r="B902" s="554">
        <f t="shared" si="93"/>
        <v>3</v>
      </c>
      <c r="C902" s="612">
        <f t="shared" si="94"/>
        <v>42824</v>
      </c>
      <c r="D902" s="555"/>
      <c r="E902" s="675">
        <v>42824</v>
      </c>
      <c r="F902" s="613" t="s">
        <v>770</v>
      </c>
      <c r="G902" s="676" t="s">
        <v>945</v>
      </c>
      <c r="H902" s="615" t="s">
        <v>498</v>
      </c>
      <c r="I902" s="559">
        <v>24</v>
      </c>
      <c r="J902" s="559">
        <v>27705</v>
      </c>
      <c r="K902" s="616">
        <f t="shared" si="96"/>
        <v>664920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2">
        <v>1</v>
      </c>
      <c r="AC902" s="539"/>
    </row>
    <row r="903" spans="1:29" s="617" customFormat="1" ht="15.75" customHeight="1">
      <c r="A903" s="553" t="str">
        <f>IF(B903&lt;&gt;"",IF(AND(B903&gt;=_TM1,B903&lt;=_TM2,OR(TH!L903="1111",TH!M903="1111")),TH!D903,""),"")</f>
        <v/>
      </c>
      <c r="B903" s="554">
        <f t="shared" si="93"/>
        <v>3</v>
      </c>
      <c r="C903" s="612">
        <f t="shared" si="94"/>
        <v>42824</v>
      </c>
      <c r="D903" s="555"/>
      <c r="E903" s="675">
        <v>42824</v>
      </c>
      <c r="F903" s="613" t="s">
        <v>771</v>
      </c>
      <c r="G903" s="676" t="s">
        <v>945</v>
      </c>
      <c r="H903" s="615" t="s">
        <v>498</v>
      </c>
      <c r="I903" s="559">
        <v>24</v>
      </c>
      <c r="J903" s="559">
        <v>23657</v>
      </c>
      <c r="K903" s="616">
        <f t="shared" si="96"/>
        <v>567768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2">
        <v>1</v>
      </c>
      <c r="AC903" s="539"/>
    </row>
    <row r="904" spans="1:29" s="617" customFormat="1" ht="15.75" customHeight="1">
      <c r="A904" s="553" t="str">
        <f>IF(B904&lt;&gt;"",IF(AND(B904&gt;=_TM1,B904&lt;=_TM2,OR(TH!L904="1111",TH!M904="1111")),TH!D904,""),"")</f>
        <v/>
      </c>
      <c r="B904" s="554">
        <f t="shared" si="93"/>
        <v>3</v>
      </c>
      <c r="C904" s="612">
        <f t="shared" si="94"/>
        <v>42824</v>
      </c>
      <c r="D904" s="555"/>
      <c r="E904" s="675">
        <v>42824</v>
      </c>
      <c r="F904" s="613" t="s">
        <v>680</v>
      </c>
      <c r="G904" s="676" t="s">
        <v>945</v>
      </c>
      <c r="H904" s="615" t="s">
        <v>498</v>
      </c>
      <c r="I904" s="559">
        <v>12</v>
      </c>
      <c r="J904" s="559">
        <v>21761</v>
      </c>
      <c r="K904" s="616">
        <f t="shared" si="96"/>
        <v>261132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2">
        <v>1</v>
      </c>
      <c r="AC904" s="539"/>
    </row>
    <row r="905" spans="1:29" s="617" customFormat="1" ht="15.75" customHeight="1">
      <c r="A905" s="553" t="str">
        <f>IF(B905&lt;&gt;"",IF(AND(B905&gt;=_TM1,B905&lt;=_TM2,OR(TH!L905="1111",TH!M905="1111")),TH!D905,""),"")</f>
        <v/>
      </c>
      <c r="B905" s="554">
        <f t="shared" si="93"/>
        <v>3</v>
      </c>
      <c r="C905" s="612">
        <f t="shared" si="94"/>
        <v>42824</v>
      </c>
      <c r="D905" s="555"/>
      <c r="E905" s="675">
        <v>42824</v>
      </c>
      <c r="F905" s="613" t="s">
        <v>773</v>
      </c>
      <c r="G905" s="676" t="s">
        <v>945</v>
      </c>
      <c r="H905" s="615" t="s">
        <v>498</v>
      </c>
      <c r="I905" s="559">
        <v>36</v>
      </c>
      <c r="J905" s="559">
        <v>13106</v>
      </c>
      <c r="K905" s="616">
        <f t="shared" si="96"/>
        <v>471816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2">
        <v>1</v>
      </c>
      <c r="AC905" s="539"/>
    </row>
    <row r="906" spans="1:29" s="617" customFormat="1" ht="15.75" customHeight="1">
      <c r="A906" s="553" t="str">
        <f>IF(B906&lt;&gt;"",IF(AND(B906&gt;=_TM1,B906&lt;=_TM2,OR(TH!L906="1111",TH!M906="1111")),TH!D906,""),"")</f>
        <v/>
      </c>
      <c r="B906" s="554">
        <f t="shared" si="93"/>
        <v>3</v>
      </c>
      <c r="C906" s="612">
        <f t="shared" si="94"/>
        <v>42824</v>
      </c>
      <c r="D906" s="555"/>
      <c r="E906" s="675">
        <v>42824</v>
      </c>
      <c r="F906" s="613" t="s">
        <v>774</v>
      </c>
      <c r="G906" s="676" t="s">
        <v>945</v>
      </c>
      <c r="H906" s="615" t="s">
        <v>498</v>
      </c>
      <c r="I906" s="559">
        <v>48</v>
      </c>
      <c r="J906" s="559">
        <v>7667</v>
      </c>
      <c r="K906" s="616">
        <f t="shared" si="96"/>
        <v>368016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2">
        <v>1</v>
      </c>
      <c r="AC906" s="539"/>
    </row>
    <row r="907" spans="1:29" s="617" customFormat="1" ht="15.75" customHeight="1">
      <c r="A907" s="553" t="str">
        <f>IF(B907&lt;&gt;"",IF(AND(B907&gt;=_TM1,B907&lt;=_TM2,OR(TH!L907="1111",TH!M907="1111")),TH!D907,""),"")</f>
        <v/>
      </c>
      <c r="B907" s="554">
        <f t="shared" ref="B907:B928" si="97">IF(C907&lt;&gt;"",MONTH(C907),"")</f>
        <v>3</v>
      </c>
      <c r="C907" s="612">
        <f t="shared" ref="C907:C928" si="98">E907</f>
        <v>42824</v>
      </c>
      <c r="D907" s="555"/>
      <c r="E907" s="675">
        <v>42824</v>
      </c>
      <c r="F907" s="613" t="s">
        <v>727</v>
      </c>
      <c r="G907" s="676" t="s">
        <v>945</v>
      </c>
      <c r="H907" s="615" t="s">
        <v>498</v>
      </c>
      <c r="I907" s="559">
        <v>3</v>
      </c>
      <c r="J907" s="559">
        <v>15212</v>
      </c>
      <c r="K907" s="616">
        <f t="shared" si="96"/>
        <v>45636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2">
        <v>1</v>
      </c>
      <c r="AC907" s="539"/>
    </row>
    <row r="908" spans="1:29" s="617" customFormat="1" ht="15.75" customHeight="1">
      <c r="A908" s="553" t="str">
        <f>IF(B908&lt;&gt;"",IF(AND(B908&gt;=_TM1,B908&lt;=_TM2,OR(TH!L908="1111",TH!M908="1111")),TH!D908,""),"")</f>
        <v/>
      </c>
      <c r="B908" s="554">
        <f t="shared" si="97"/>
        <v>3</v>
      </c>
      <c r="C908" s="612">
        <f t="shared" si="98"/>
        <v>42824</v>
      </c>
      <c r="D908" s="555"/>
      <c r="E908" s="675">
        <v>42824</v>
      </c>
      <c r="F908" s="613" t="s">
        <v>775</v>
      </c>
      <c r="G908" s="676" t="s">
        <v>945</v>
      </c>
      <c r="H908" s="615" t="s">
        <v>498</v>
      </c>
      <c r="I908" s="559">
        <v>24</v>
      </c>
      <c r="J908" s="559">
        <v>7804</v>
      </c>
      <c r="K908" s="616">
        <f t="shared" si="96"/>
        <v>187296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2">
        <v>1</v>
      </c>
      <c r="AC908" s="539"/>
    </row>
    <row r="909" spans="1:29" s="617" customFormat="1" ht="15.75" customHeight="1">
      <c r="A909" s="553" t="str">
        <f>IF(B909&lt;&gt;"",IF(AND(B909&gt;=_TM1,B909&lt;=_TM2,OR(TH!L909="1111",TH!M909="1111")),TH!D909,""),"")</f>
        <v/>
      </c>
      <c r="B909" s="554">
        <f t="shared" si="97"/>
        <v>3</v>
      </c>
      <c r="C909" s="612">
        <f t="shared" si="98"/>
        <v>42824</v>
      </c>
      <c r="D909" s="555"/>
      <c r="E909" s="675">
        <v>42824</v>
      </c>
      <c r="F909" s="613" t="s">
        <v>776</v>
      </c>
      <c r="G909" s="676" t="s">
        <v>945</v>
      </c>
      <c r="H909" s="615" t="s">
        <v>498</v>
      </c>
      <c r="I909" s="559">
        <v>24</v>
      </c>
      <c r="J909" s="559">
        <v>11341</v>
      </c>
      <c r="K909" s="616">
        <f t="shared" si="96"/>
        <v>272184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2">
        <v>1</v>
      </c>
      <c r="AC909" s="539"/>
    </row>
    <row r="910" spans="1:29" s="617" customFormat="1" ht="15.75" customHeight="1">
      <c r="A910" s="553" t="str">
        <f>IF(B910&lt;&gt;"",IF(AND(B910&gt;=_TM1,B910&lt;=_TM2,OR(TH!L910="1111",TH!M910="1111")),TH!D910,""),"")</f>
        <v/>
      </c>
      <c r="B910" s="554">
        <f t="shared" si="97"/>
        <v>3</v>
      </c>
      <c r="C910" s="612">
        <f t="shared" si="98"/>
        <v>42824</v>
      </c>
      <c r="D910" s="555"/>
      <c r="E910" s="675">
        <v>42824</v>
      </c>
      <c r="F910" s="613" t="s">
        <v>777</v>
      </c>
      <c r="G910" s="676" t="s">
        <v>945</v>
      </c>
      <c r="H910" s="615" t="s">
        <v>498</v>
      </c>
      <c r="I910" s="559">
        <v>16</v>
      </c>
      <c r="J910" s="559">
        <v>10507</v>
      </c>
      <c r="K910" s="616">
        <f t="shared" si="96"/>
        <v>168112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2">
        <v>1</v>
      </c>
      <c r="AC910" s="539"/>
    </row>
    <row r="911" spans="1:29" s="617" customFormat="1" ht="15.75" customHeight="1">
      <c r="A911" s="553" t="str">
        <f>IF(B911&lt;&gt;"",IF(AND(B911&gt;=_TM1,B911&lt;=_TM2,OR(TH!L911="1111",TH!M911="1111")),TH!D911,""),"")</f>
        <v/>
      </c>
      <c r="B911" s="554">
        <f t="shared" si="97"/>
        <v>3</v>
      </c>
      <c r="C911" s="612">
        <f t="shared" si="98"/>
        <v>42824</v>
      </c>
      <c r="D911" s="555"/>
      <c r="E911" s="675">
        <v>42824</v>
      </c>
      <c r="F911" s="613" t="s">
        <v>778</v>
      </c>
      <c r="G911" s="676" t="s">
        <v>945</v>
      </c>
      <c r="H911" s="615" t="s">
        <v>498</v>
      </c>
      <c r="I911" s="559">
        <v>16</v>
      </c>
      <c r="J911" s="559">
        <v>8229</v>
      </c>
      <c r="K911" s="616">
        <f t="shared" si="96"/>
        <v>131664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2">
        <v>1</v>
      </c>
      <c r="AC911" s="539"/>
    </row>
    <row r="912" spans="1:29" s="617" customFormat="1" ht="15.75" customHeight="1">
      <c r="A912" s="553" t="str">
        <f>IF(B912&lt;&gt;"",IF(AND(B912&gt;=_TM1,B912&lt;=_TM2,OR(TH!L912="1111",TH!M912="1111")),TH!D912,""),"")</f>
        <v/>
      </c>
      <c r="B912" s="554">
        <f t="shared" si="97"/>
        <v>3</v>
      </c>
      <c r="C912" s="612">
        <f t="shared" si="98"/>
        <v>42824</v>
      </c>
      <c r="D912" s="555"/>
      <c r="E912" s="675">
        <v>42824</v>
      </c>
      <c r="F912" s="613" t="s">
        <v>779</v>
      </c>
      <c r="G912" s="676" t="s">
        <v>945</v>
      </c>
      <c r="H912" s="615" t="s">
        <v>498</v>
      </c>
      <c r="I912" s="559">
        <v>12</v>
      </c>
      <c r="J912" s="559">
        <v>18973</v>
      </c>
      <c r="K912" s="616">
        <f t="shared" si="96"/>
        <v>227676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2">
        <v>1</v>
      </c>
      <c r="AC912" s="539"/>
    </row>
    <row r="913" spans="1:29" s="617" customFormat="1" ht="15.75" customHeight="1">
      <c r="A913" s="553" t="str">
        <f>IF(B913&lt;&gt;"",IF(AND(B913&gt;=_TM1,B913&lt;=_TM2,OR(TH!L913="1111",TH!M913="1111")),TH!D913,""),"")</f>
        <v/>
      </c>
      <c r="B913" s="554">
        <f t="shared" si="97"/>
        <v>3</v>
      </c>
      <c r="C913" s="612">
        <f t="shared" si="98"/>
        <v>42824</v>
      </c>
      <c r="D913" s="555"/>
      <c r="E913" s="675">
        <v>42824</v>
      </c>
      <c r="F913" s="613" t="s">
        <v>780</v>
      </c>
      <c r="G913" s="676" t="s">
        <v>945</v>
      </c>
      <c r="H913" s="615" t="s">
        <v>498</v>
      </c>
      <c r="I913" s="559">
        <v>18</v>
      </c>
      <c r="J913" s="559">
        <v>7838</v>
      </c>
      <c r="K913" s="616">
        <f t="shared" si="96"/>
        <v>141084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2">
        <v>1</v>
      </c>
      <c r="AC913" s="539"/>
    </row>
    <row r="914" spans="1:29" s="617" customFormat="1" ht="15.75" customHeight="1">
      <c r="A914" s="553" t="str">
        <f>IF(B914&lt;&gt;"",IF(AND(B914&gt;=_TM1,B914&lt;=_TM2,OR(TH!L914="1111",TH!M914="1111")),TH!D914,""),"")</f>
        <v/>
      </c>
      <c r="B914" s="554">
        <f t="shared" si="97"/>
        <v>3</v>
      </c>
      <c r="C914" s="612">
        <f t="shared" si="98"/>
        <v>42824</v>
      </c>
      <c r="D914" s="555"/>
      <c r="E914" s="675">
        <v>42824</v>
      </c>
      <c r="F914" s="613" t="s">
        <v>781</v>
      </c>
      <c r="G914" s="676" t="s">
        <v>945</v>
      </c>
      <c r="H914" s="615" t="s">
        <v>498</v>
      </c>
      <c r="I914" s="559">
        <v>24</v>
      </c>
      <c r="J914" s="559">
        <v>22519</v>
      </c>
      <c r="K914" s="616">
        <f t="shared" si="96"/>
        <v>540456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2">
        <v>1</v>
      </c>
      <c r="AC914" s="539"/>
    </row>
    <row r="915" spans="1:29" s="617" customFormat="1" ht="15.75" customHeight="1">
      <c r="A915" s="553" t="str">
        <f>IF(B915&lt;&gt;"",IF(AND(B915&gt;=_TM1,B915&lt;=_TM2,OR(TH!L915="1111",TH!M915="1111")),TH!D915,""),"")</f>
        <v/>
      </c>
      <c r="B915" s="554">
        <f t="shared" si="97"/>
        <v>3</v>
      </c>
      <c r="C915" s="612">
        <f t="shared" si="98"/>
        <v>42824</v>
      </c>
      <c r="D915" s="555"/>
      <c r="E915" s="675">
        <v>42824</v>
      </c>
      <c r="F915" s="613" t="s">
        <v>782</v>
      </c>
      <c r="G915" s="676" t="s">
        <v>945</v>
      </c>
      <c r="H915" s="615" t="s">
        <v>498</v>
      </c>
      <c r="I915" s="559">
        <v>12</v>
      </c>
      <c r="J915" s="559">
        <v>20041</v>
      </c>
      <c r="K915" s="616">
        <f t="shared" si="96"/>
        <v>240492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2">
        <v>1</v>
      </c>
      <c r="AC915" s="539"/>
    </row>
    <row r="916" spans="1:29" s="617" customFormat="1" ht="15.75" customHeight="1">
      <c r="A916" s="553" t="str">
        <f>IF(B916&lt;&gt;"",IF(AND(B916&gt;=_TM1,B916&lt;=_TM2,OR(TH!L916="1111",TH!M916="1111")),TH!D916,""),"")</f>
        <v/>
      </c>
      <c r="B916" s="554">
        <f t="shared" si="97"/>
        <v>3</v>
      </c>
      <c r="C916" s="612">
        <f t="shared" si="98"/>
        <v>42824</v>
      </c>
      <c r="D916" s="555"/>
      <c r="E916" s="675">
        <v>42824</v>
      </c>
      <c r="F916" s="613" t="s">
        <v>783</v>
      </c>
      <c r="G916" s="676" t="s">
        <v>945</v>
      </c>
      <c r="H916" s="615" t="s">
        <v>498</v>
      </c>
      <c r="I916" s="559">
        <v>24</v>
      </c>
      <c r="J916" s="559">
        <v>11841</v>
      </c>
      <c r="K916" s="616">
        <f t="shared" si="96"/>
        <v>284184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2">
        <v>1</v>
      </c>
      <c r="AC916" s="539"/>
    </row>
    <row r="917" spans="1:29" s="617" customFormat="1" ht="15.75" customHeight="1">
      <c r="A917" s="553" t="str">
        <f>IF(B917&lt;&gt;"",IF(AND(B917&gt;=_TM1,B917&lt;=_TM2,OR(TH!L917="1111",TH!M917="1111")),TH!D917,""),"")</f>
        <v/>
      </c>
      <c r="B917" s="554">
        <f t="shared" si="97"/>
        <v>3</v>
      </c>
      <c r="C917" s="612">
        <f t="shared" si="98"/>
        <v>42824</v>
      </c>
      <c r="D917" s="555"/>
      <c r="E917" s="675">
        <v>42824</v>
      </c>
      <c r="F917" s="613" t="s">
        <v>703</v>
      </c>
      <c r="G917" s="676" t="s">
        <v>945</v>
      </c>
      <c r="H917" s="615" t="s">
        <v>498</v>
      </c>
      <c r="I917" s="559">
        <v>40</v>
      </c>
      <c r="J917" s="559">
        <v>61491</v>
      </c>
      <c r="K917" s="616">
        <f t="shared" si="96"/>
        <v>2459640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2">
        <v>1</v>
      </c>
      <c r="AC917" s="539"/>
    </row>
    <row r="918" spans="1:29" s="617" customFormat="1" ht="15.75" customHeight="1">
      <c r="A918" s="553" t="str">
        <f>IF(B918&lt;&gt;"",IF(AND(B918&gt;=_TM1,B918&lt;=_TM2,OR(TH!L918="1111",TH!M918="1111")),TH!D918,""),"")</f>
        <v/>
      </c>
      <c r="B918" s="554">
        <f t="shared" si="97"/>
        <v>3</v>
      </c>
      <c r="C918" s="612">
        <f t="shared" si="98"/>
        <v>42824</v>
      </c>
      <c r="D918" s="555"/>
      <c r="E918" s="675">
        <v>42824</v>
      </c>
      <c r="F918" s="613" t="s">
        <v>707</v>
      </c>
      <c r="G918" s="676" t="s">
        <v>945</v>
      </c>
      <c r="H918" s="615" t="s">
        <v>498</v>
      </c>
      <c r="I918" s="559">
        <v>15</v>
      </c>
      <c r="J918" s="559">
        <v>63708</v>
      </c>
      <c r="K918" s="616">
        <f t="shared" si="96"/>
        <v>955620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2">
        <v>1</v>
      </c>
      <c r="AC918" s="539"/>
    </row>
    <row r="919" spans="1:29" s="617" customFormat="1" ht="15.75" customHeight="1">
      <c r="A919" s="553" t="str">
        <f>IF(B919&lt;&gt;"",IF(AND(B919&gt;=_TM1,B919&lt;=_TM2,OR(TH!L919="1111",TH!M919="1111")),TH!D919,""),"")</f>
        <v/>
      </c>
      <c r="B919" s="554">
        <f t="shared" si="97"/>
        <v>3</v>
      </c>
      <c r="C919" s="612">
        <f t="shared" si="98"/>
        <v>42824</v>
      </c>
      <c r="D919" s="555"/>
      <c r="E919" s="675">
        <v>42824</v>
      </c>
      <c r="F919" s="613" t="s">
        <v>708</v>
      </c>
      <c r="G919" s="676" t="s">
        <v>945</v>
      </c>
      <c r="H919" s="615" t="s">
        <v>498</v>
      </c>
      <c r="I919" s="559">
        <v>20</v>
      </c>
      <c r="J919" s="559">
        <v>71765</v>
      </c>
      <c r="K919" s="616">
        <f t="shared" si="96"/>
        <v>1435300</v>
      </c>
      <c r="L919" s="561" t="s">
        <v>318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2">
        <v>1</v>
      </c>
      <c r="AC919" s="539"/>
    </row>
    <row r="920" spans="1:29" s="617" customFormat="1" ht="15.75" customHeight="1">
      <c r="A920" s="553" t="str">
        <f>IF(B920&lt;&gt;"",IF(AND(B920&gt;=_TM1,B920&lt;=_TM2,OR(TH!L920="1111",TH!M920="1111")),TH!D920,""),"")</f>
        <v/>
      </c>
      <c r="B920" s="554">
        <f t="shared" si="97"/>
        <v>3</v>
      </c>
      <c r="C920" s="612">
        <f t="shared" si="98"/>
        <v>42824</v>
      </c>
      <c r="D920" s="555"/>
      <c r="E920" s="675">
        <v>42824</v>
      </c>
      <c r="F920" s="613" t="s">
        <v>791</v>
      </c>
      <c r="G920" s="676" t="s">
        <v>945</v>
      </c>
      <c r="H920" s="615" t="s">
        <v>498</v>
      </c>
      <c r="I920" s="559">
        <v>30</v>
      </c>
      <c r="J920" s="559">
        <v>84069</v>
      </c>
      <c r="K920" s="616">
        <f t="shared" si="96"/>
        <v>2522070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2">
        <v>1</v>
      </c>
      <c r="AC920" s="539"/>
    </row>
    <row r="921" spans="1:29" s="617" customFormat="1" ht="15.75" customHeight="1">
      <c r="A921" s="553" t="str">
        <f>IF(B921&lt;&gt;"",IF(AND(B921&gt;=_TM1,B921&lt;=_TM2,OR(TH!L921="1111",TH!M921="1111")),TH!D921,""),"")</f>
        <v/>
      </c>
      <c r="B921" s="554">
        <f t="shared" si="97"/>
        <v>3</v>
      </c>
      <c r="C921" s="612">
        <f t="shared" si="98"/>
        <v>42824</v>
      </c>
      <c r="D921" s="555"/>
      <c r="E921" s="675">
        <v>42824</v>
      </c>
      <c r="F921" s="613" t="s">
        <v>784</v>
      </c>
      <c r="G921" s="676" t="s">
        <v>945</v>
      </c>
      <c r="H921" s="615" t="s">
        <v>498</v>
      </c>
      <c r="I921" s="559">
        <v>6</v>
      </c>
      <c r="J921" s="559">
        <v>36740</v>
      </c>
      <c r="K921" s="616">
        <f t="shared" si="96"/>
        <v>220440</v>
      </c>
      <c r="L921" s="561" t="s">
        <v>318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2">
        <v>1</v>
      </c>
      <c r="AC921" s="539"/>
    </row>
    <row r="922" spans="1:29" s="617" customFormat="1" ht="15.75" customHeight="1">
      <c r="A922" s="553" t="str">
        <f>IF(B922&lt;&gt;"",IF(AND(B922&gt;=_TM1,B922&lt;=_TM2,OR(TH!L922="1111",TH!M922="1111")),TH!D922,""),"")</f>
        <v/>
      </c>
      <c r="B922" s="554">
        <f t="shared" si="97"/>
        <v>3</v>
      </c>
      <c r="C922" s="612">
        <f t="shared" si="98"/>
        <v>42824</v>
      </c>
      <c r="D922" s="555"/>
      <c r="E922" s="675">
        <v>42824</v>
      </c>
      <c r="F922" s="613" t="s">
        <v>792</v>
      </c>
      <c r="G922" s="676" t="s">
        <v>945</v>
      </c>
      <c r="H922" s="615" t="s">
        <v>498</v>
      </c>
      <c r="I922" s="559">
        <v>8</v>
      </c>
      <c r="J922" s="559">
        <v>147559</v>
      </c>
      <c r="K922" s="616">
        <f t="shared" si="96"/>
        <v>1180472</v>
      </c>
      <c r="L922" s="561" t="s">
        <v>318</v>
      </c>
      <c r="M922" s="561" t="s">
        <v>8</v>
      </c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561" t="str">
        <f>IF(OR(TH!L922=TH!$Y$7,M922=TH!$Y$7),"x","")</f>
        <v/>
      </c>
      <c r="Z922" s="561" t="str">
        <f>IF(AND(B922&lt;=NKC!$N$8,B922&gt;=NKC!$M$8),"x","")</f>
        <v>x</v>
      </c>
      <c r="AA922" s="572">
        <v>1</v>
      </c>
      <c r="AC922" s="539"/>
    </row>
    <row r="923" spans="1:29" s="617" customFormat="1" ht="15.75" customHeight="1">
      <c r="A923" s="553" t="str">
        <f>IF(B923&lt;&gt;"",IF(AND(B923&gt;=_TM1,B923&lt;=_TM2,OR(TH!L923="1111",TH!M923="1111")),TH!D923,""),"")</f>
        <v/>
      </c>
      <c r="B923" s="554">
        <f t="shared" si="97"/>
        <v>3</v>
      </c>
      <c r="C923" s="612">
        <f t="shared" si="98"/>
        <v>42824</v>
      </c>
      <c r="D923" s="555"/>
      <c r="E923" s="675">
        <v>42824</v>
      </c>
      <c r="F923" s="613" t="s">
        <v>747</v>
      </c>
      <c r="G923" s="676" t="s">
        <v>945</v>
      </c>
      <c r="H923" s="615" t="s">
        <v>498</v>
      </c>
      <c r="I923" s="559">
        <v>20</v>
      </c>
      <c r="J923" s="559">
        <v>101418</v>
      </c>
      <c r="K923" s="616">
        <f t="shared" si="96"/>
        <v>2028360</v>
      </c>
      <c r="L923" s="561" t="s">
        <v>318</v>
      </c>
      <c r="M923" s="561" t="s">
        <v>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2">
        <v>1</v>
      </c>
      <c r="AC923" s="539"/>
    </row>
    <row r="924" spans="1:29" s="617" customFormat="1" ht="15.75" customHeight="1">
      <c r="A924" s="553" t="str">
        <f>IF(B924&lt;&gt;"",IF(AND(B924&gt;=_TM1,B924&lt;=_TM2,OR(TH!L924="1111",TH!M924="1111")),TH!D924,""),"")</f>
        <v/>
      </c>
      <c r="B924" s="554">
        <f t="shared" si="97"/>
        <v>3</v>
      </c>
      <c r="C924" s="612">
        <f t="shared" si="98"/>
        <v>42824</v>
      </c>
      <c r="D924" s="555"/>
      <c r="E924" s="675">
        <v>42824</v>
      </c>
      <c r="F924" s="613" t="s">
        <v>665</v>
      </c>
      <c r="G924" s="676" t="s">
        <v>945</v>
      </c>
      <c r="H924" s="615" t="s">
        <v>498</v>
      </c>
      <c r="I924" s="559">
        <v>12</v>
      </c>
      <c r="J924" s="559">
        <v>41816</v>
      </c>
      <c r="K924" s="616">
        <f t="shared" si="96"/>
        <v>501792</v>
      </c>
      <c r="L924" s="561" t="s">
        <v>318</v>
      </c>
      <c r="M924" s="561" t="s">
        <v>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2">
        <v>1</v>
      </c>
      <c r="AC924" s="539"/>
    </row>
    <row r="925" spans="1:29" s="617" customFormat="1" ht="15.75" customHeight="1">
      <c r="A925" s="553" t="str">
        <f>IF(B925&lt;&gt;"",IF(AND(B925&gt;=_TM1,B925&lt;=_TM2,OR(TH!L925="1111",TH!M925="1111")),TH!D925,""),"")</f>
        <v/>
      </c>
      <c r="B925" s="554">
        <f t="shared" si="97"/>
        <v>3</v>
      </c>
      <c r="C925" s="612">
        <f t="shared" si="98"/>
        <v>42824</v>
      </c>
      <c r="D925" s="555"/>
      <c r="E925" s="675">
        <v>42824</v>
      </c>
      <c r="F925" s="613" t="s">
        <v>793</v>
      </c>
      <c r="G925" s="676" t="s">
        <v>945</v>
      </c>
      <c r="H925" s="615" t="s">
        <v>498</v>
      </c>
      <c r="I925" s="559">
        <v>14</v>
      </c>
      <c r="J925" s="559">
        <v>48000</v>
      </c>
      <c r="K925" s="616">
        <f t="shared" si="96"/>
        <v>672000</v>
      </c>
      <c r="L925" s="561" t="s">
        <v>318</v>
      </c>
      <c r="M925" s="561" t="s">
        <v>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2">
        <v>1</v>
      </c>
      <c r="AC925" s="539"/>
    </row>
    <row r="926" spans="1:29" s="617" customFormat="1" ht="15.75" customHeight="1">
      <c r="A926" s="553" t="str">
        <f>IF(B926&lt;&gt;"",IF(AND(B926&gt;=_TM1,B926&lt;=_TM2,OR(TH!L926="1111",TH!M926="1111")),TH!D926,""),"")</f>
        <v/>
      </c>
      <c r="B926" s="554">
        <f t="shared" si="97"/>
        <v>3</v>
      </c>
      <c r="C926" s="612">
        <f t="shared" si="98"/>
        <v>42824</v>
      </c>
      <c r="D926" s="555"/>
      <c r="E926" s="675">
        <v>42824</v>
      </c>
      <c r="F926" s="613" t="s">
        <v>794</v>
      </c>
      <c r="G926" s="676" t="s">
        <v>945</v>
      </c>
      <c r="H926" s="615" t="s">
        <v>498</v>
      </c>
      <c r="I926" s="559">
        <v>4</v>
      </c>
      <c r="J926" s="559">
        <v>160236</v>
      </c>
      <c r="K926" s="616">
        <f t="shared" si="96"/>
        <v>640944</v>
      </c>
      <c r="L926" s="561" t="s">
        <v>318</v>
      </c>
      <c r="M926" s="561" t="s">
        <v>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2">
        <v>1</v>
      </c>
      <c r="AC926" s="539"/>
    </row>
    <row r="927" spans="1:29" s="617" customFormat="1" ht="15.75" customHeight="1">
      <c r="A927" s="553" t="str">
        <f>IF(B927&lt;&gt;"",IF(AND(B927&gt;=_TM1,B927&lt;=_TM2,OR(TH!L927="1111",TH!M927="1111")),TH!D927,""),"")</f>
        <v/>
      </c>
      <c r="B927" s="554">
        <f t="shared" si="97"/>
        <v>3</v>
      </c>
      <c r="C927" s="612">
        <f t="shared" si="98"/>
        <v>42824</v>
      </c>
      <c r="D927" s="555"/>
      <c r="E927" s="675">
        <v>42824</v>
      </c>
      <c r="F927" s="613" t="s">
        <v>795</v>
      </c>
      <c r="G927" s="676" t="s">
        <v>945</v>
      </c>
      <c r="H927" s="615" t="s">
        <v>498</v>
      </c>
      <c r="I927" s="559">
        <v>4</v>
      </c>
      <c r="J927" s="559">
        <v>210369</v>
      </c>
      <c r="K927" s="616">
        <f t="shared" si="96"/>
        <v>841476</v>
      </c>
      <c r="L927" s="561" t="s">
        <v>318</v>
      </c>
      <c r="M927" s="561" t="s">
        <v>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2">
        <v>1</v>
      </c>
      <c r="AC927" s="539"/>
    </row>
    <row r="928" spans="1:29" s="617" customFormat="1" ht="15.75" customHeight="1">
      <c r="A928" s="553" t="str">
        <f>IF(B928&lt;&gt;"",IF(AND(B928&gt;=_TM1,B928&lt;=_TM2,OR(TH!L928="1111",TH!M928="1111")),TH!D928,""),"")</f>
        <v/>
      </c>
      <c r="B928" s="554">
        <f t="shared" si="97"/>
        <v>3</v>
      </c>
      <c r="C928" s="612">
        <f t="shared" si="98"/>
        <v>42824</v>
      </c>
      <c r="D928" s="555"/>
      <c r="E928" s="675">
        <v>42824</v>
      </c>
      <c r="F928" s="613" t="s">
        <v>557</v>
      </c>
      <c r="G928" s="676" t="s">
        <v>945</v>
      </c>
      <c r="H928" s="615" t="s">
        <v>498</v>
      </c>
      <c r="I928" s="559">
        <v>1700</v>
      </c>
      <c r="J928" s="559">
        <v>34750</v>
      </c>
      <c r="K928" s="616">
        <f t="shared" si="96"/>
        <v>59075000</v>
      </c>
      <c r="L928" s="561" t="s">
        <v>318</v>
      </c>
      <c r="M928" s="561" t="s">
        <v>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2">
        <v>1</v>
      </c>
      <c r="AC928" s="539"/>
    </row>
    <row r="929" spans="1:31" s="617" customFormat="1" ht="15.75" customHeight="1">
      <c r="A929" s="553" t="str">
        <f>IF(B929&lt;&gt;"",IF(AND(B929&gt;=_TM1,B929&lt;=_TM2,OR(TH!L929="1111",TH!M929="1111")),TH!D929,""),"")</f>
        <v/>
      </c>
      <c r="B929" s="554">
        <f t="shared" ref="B929:B935" si="99">IF(C929&lt;&gt;"",MONTH(C929),"")</f>
        <v>3</v>
      </c>
      <c r="C929" s="612">
        <f t="shared" ref="C929:C935" si="100">E929</f>
        <v>42824</v>
      </c>
      <c r="D929" s="612"/>
      <c r="E929" s="675">
        <v>42824</v>
      </c>
      <c r="F929" s="613" t="s">
        <v>831</v>
      </c>
      <c r="G929" s="676" t="s">
        <v>945</v>
      </c>
      <c r="H929" s="615" t="s">
        <v>498</v>
      </c>
      <c r="I929" s="559">
        <v>100</v>
      </c>
      <c r="J929" s="559">
        <v>14126.7</v>
      </c>
      <c r="K929" s="616">
        <f t="shared" ref="K929:K934" si="101">ROUND(I929*J929,0)</f>
        <v>1412670</v>
      </c>
      <c r="L929" s="561" t="s">
        <v>318</v>
      </c>
      <c r="M929" s="561" t="s">
        <v>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2">
        <v>1</v>
      </c>
      <c r="AC929" s="539"/>
    </row>
    <row r="930" spans="1:31" s="617" customFormat="1" ht="15.75" customHeight="1">
      <c r="A930" s="553" t="str">
        <f>IF(B930&lt;&gt;"",IF(AND(B930&gt;=_TM1,B930&lt;=_TM2,OR(TH!L930="1111",TH!M930="1111")),TH!D930,""),"")</f>
        <v/>
      </c>
      <c r="B930" s="554">
        <f t="shared" si="99"/>
        <v>3</v>
      </c>
      <c r="C930" s="612">
        <f t="shared" si="100"/>
        <v>42824</v>
      </c>
      <c r="D930" s="612"/>
      <c r="E930" s="675">
        <v>42824</v>
      </c>
      <c r="F930" s="669" t="s">
        <v>832</v>
      </c>
      <c r="G930" s="676" t="s">
        <v>945</v>
      </c>
      <c r="H930" s="615" t="s">
        <v>498</v>
      </c>
      <c r="I930" s="559">
        <v>100</v>
      </c>
      <c r="J930" s="559">
        <v>8507.3799999999992</v>
      </c>
      <c r="K930" s="616">
        <f t="shared" si="101"/>
        <v>850738</v>
      </c>
      <c r="L930" s="561" t="s">
        <v>318</v>
      </c>
      <c r="M930" s="561" t="s">
        <v>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2">
        <v>1</v>
      </c>
      <c r="AC930" s="539"/>
    </row>
    <row r="931" spans="1:31" s="617" customFormat="1" ht="15.75" customHeight="1">
      <c r="A931" s="553" t="str">
        <f>IF(B931&lt;&gt;"",IF(AND(B931&gt;=_TM1,B931&lt;=_TM2,OR(TH!L931="1111",TH!M931="1111")),TH!D931,""),"")</f>
        <v/>
      </c>
      <c r="B931" s="554">
        <f t="shared" si="99"/>
        <v>3</v>
      </c>
      <c r="C931" s="612">
        <f t="shared" si="100"/>
        <v>42824</v>
      </c>
      <c r="D931" s="612"/>
      <c r="E931" s="675">
        <v>42824</v>
      </c>
      <c r="F931" s="613" t="s">
        <v>833</v>
      </c>
      <c r="G931" s="676" t="s">
        <v>945</v>
      </c>
      <c r="H931" s="615" t="s">
        <v>498</v>
      </c>
      <c r="I931" s="559">
        <v>200</v>
      </c>
      <c r="J931" s="559">
        <v>3343.76</v>
      </c>
      <c r="K931" s="616">
        <f t="shared" si="101"/>
        <v>668752</v>
      </c>
      <c r="L931" s="561" t="s">
        <v>318</v>
      </c>
      <c r="M931" s="561" t="s">
        <v>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2">
        <v>1</v>
      </c>
      <c r="AC931" s="539"/>
    </row>
    <row r="932" spans="1:31" s="617" customFormat="1" ht="15.75" customHeight="1">
      <c r="A932" s="553" t="str">
        <f>IF(B932&lt;&gt;"",IF(AND(B932&gt;=_TM1,B932&lt;=_TM2,OR(TH!L932="1111",TH!M932="1111")),TH!D932,""),"")</f>
        <v/>
      </c>
      <c r="B932" s="554">
        <f t="shared" si="99"/>
        <v>3</v>
      </c>
      <c r="C932" s="612">
        <f t="shared" si="100"/>
        <v>42824</v>
      </c>
      <c r="D932" s="612"/>
      <c r="E932" s="675">
        <v>42824</v>
      </c>
      <c r="F932" s="669" t="s">
        <v>834</v>
      </c>
      <c r="G932" s="676" t="s">
        <v>945</v>
      </c>
      <c r="H932" s="615" t="s">
        <v>498</v>
      </c>
      <c r="I932" s="559">
        <v>200</v>
      </c>
      <c r="J932" s="559">
        <v>1987.44</v>
      </c>
      <c r="K932" s="616">
        <f t="shared" si="101"/>
        <v>397488</v>
      </c>
      <c r="L932" s="561" t="s">
        <v>318</v>
      </c>
      <c r="M932" s="561" t="s">
        <v>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2">
        <v>1</v>
      </c>
      <c r="AC932" s="539"/>
    </row>
    <row r="933" spans="1:31" s="617" customFormat="1" ht="15.75" customHeight="1">
      <c r="A933" s="553" t="str">
        <f>IF(B933&lt;&gt;"",IF(AND(B933&gt;=_TM1,B933&lt;=_TM2,OR(TH!L933="1111",TH!M933="1111")),TH!D933,""),"")</f>
        <v/>
      </c>
      <c r="B933" s="554">
        <f t="shared" si="99"/>
        <v>3</v>
      </c>
      <c r="C933" s="612">
        <f t="shared" si="100"/>
        <v>42824</v>
      </c>
      <c r="D933" s="612"/>
      <c r="E933" s="675">
        <v>42824</v>
      </c>
      <c r="F933" s="613" t="s">
        <v>836</v>
      </c>
      <c r="G933" s="676" t="s">
        <v>945</v>
      </c>
      <c r="H933" s="615" t="s">
        <v>498</v>
      </c>
      <c r="I933" s="559">
        <v>200</v>
      </c>
      <c r="J933" s="559">
        <v>6945.26</v>
      </c>
      <c r="K933" s="616">
        <f t="shared" si="101"/>
        <v>1389052</v>
      </c>
      <c r="L933" s="561" t="s">
        <v>318</v>
      </c>
      <c r="M933" s="561" t="s">
        <v>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2">
        <v>1</v>
      </c>
      <c r="AC933" s="539"/>
    </row>
    <row r="934" spans="1:31" s="617" customFormat="1" ht="15.75" customHeight="1">
      <c r="A934" s="553" t="str">
        <f>IF(B934&lt;&gt;"",IF(AND(B934&gt;=_TM1,B934&lt;=_TM2,OR(TH!L934="1111",TH!M934="1111")),TH!D934,""),"")</f>
        <v/>
      </c>
      <c r="B934" s="554">
        <f t="shared" si="99"/>
        <v>3</v>
      </c>
      <c r="C934" s="612">
        <f t="shared" si="100"/>
        <v>42824</v>
      </c>
      <c r="D934" s="612"/>
      <c r="E934" s="675">
        <v>42824</v>
      </c>
      <c r="F934" s="669" t="s">
        <v>422</v>
      </c>
      <c r="G934" s="676" t="s">
        <v>945</v>
      </c>
      <c r="H934" s="615" t="s">
        <v>498</v>
      </c>
      <c r="I934" s="559">
        <v>29800</v>
      </c>
      <c r="J934" s="559">
        <v>8300</v>
      </c>
      <c r="K934" s="616">
        <f t="shared" si="101"/>
        <v>247340000</v>
      </c>
      <c r="L934" s="561" t="s">
        <v>318</v>
      </c>
      <c r="M934" s="561" t="s">
        <v>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72">
        <v>1</v>
      </c>
      <c r="AC934" s="539"/>
    </row>
    <row r="935" spans="1:31" s="617" customFormat="1" ht="15.75" customHeight="1">
      <c r="A935" s="553" t="str">
        <f>IF(B935&lt;&gt;"",IF(AND(B935&gt;=_TM1,B935&lt;=_TM2,OR(TH!L935="1111",TH!M935="1111")),TH!D935,""),"")</f>
        <v/>
      </c>
      <c r="B935" s="554">
        <f t="shared" si="99"/>
        <v>3</v>
      </c>
      <c r="C935" s="612">
        <f t="shared" si="100"/>
        <v>42824</v>
      </c>
      <c r="D935" s="612"/>
      <c r="E935" s="675">
        <v>42824</v>
      </c>
      <c r="F935" s="613" t="s">
        <v>545</v>
      </c>
      <c r="G935" s="676" t="s">
        <v>945</v>
      </c>
      <c r="H935" s="615" t="s">
        <v>498</v>
      </c>
      <c r="I935" s="559"/>
      <c r="J935" s="559"/>
      <c r="K935" s="616">
        <v>33475988</v>
      </c>
      <c r="L935" s="561" t="s">
        <v>9</v>
      </c>
      <c r="M935" s="561" t="s">
        <v>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72">
        <v>1</v>
      </c>
    </row>
    <row r="936" spans="1:31" s="617" customFormat="1" ht="15.75" customHeight="1">
      <c r="A936" s="553" t="str">
        <f>IF(B936&lt;&gt;"",IF(AND(B936&gt;=_TM1,B936&lt;=_TM2,OR(TH!L936="1111",TH!M936="1111")),TH!D936,""),"")</f>
        <v/>
      </c>
      <c r="B936" s="554">
        <f>IF(C936&lt;&gt;"",MONTH(C936),"")</f>
        <v>2</v>
      </c>
      <c r="C936" s="612">
        <f>E936</f>
        <v>42773</v>
      </c>
      <c r="D936" s="555"/>
      <c r="E936" s="555">
        <v>42773</v>
      </c>
      <c r="F936" s="279" t="s">
        <v>557</v>
      </c>
      <c r="G936" s="614" t="s">
        <v>948</v>
      </c>
      <c r="H936" s="615" t="s">
        <v>498</v>
      </c>
      <c r="I936" s="559">
        <v>850</v>
      </c>
      <c r="J936" s="559">
        <v>34632</v>
      </c>
      <c r="K936" s="616">
        <f>ROUND(I936*J936,0)</f>
        <v>29437200</v>
      </c>
      <c r="L936" s="561" t="s">
        <v>318</v>
      </c>
      <c r="M936" s="561" t="s">
        <v>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72">
        <v>1</v>
      </c>
      <c r="AC936" s="539"/>
    </row>
    <row r="937" spans="1:31" s="617" customFormat="1" ht="15.75" customHeight="1">
      <c r="A937" s="553" t="str">
        <f>IF(B937&lt;&gt;"",IF(AND(B937&gt;=_TM1,B937&lt;=_TM2,OR(TH!L937="1111",TH!M937="1111")),TH!D937,""),"")</f>
        <v/>
      </c>
      <c r="B937" s="554">
        <f>IF(C937&lt;&gt;"",MONTH(C937),"")</f>
        <v>2</v>
      </c>
      <c r="C937" s="612">
        <f>E937</f>
        <v>42773</v>
      </c>
      <c r="D937" s="555"/>
      <c r="E937" s="555">
        <v>42773</v>
      </c>
      <c r="F937" s="613" t="s">
        <v>545</v>
      </c>
      <c r="G937" s="614" t="s">
        <v>948</v>
      </c>
      <c r="H937" s="615" t="s">
        <v>498</v>
      </c>
      <c r="I937" s="559"/>
      <c r="J937" s="559"/>
      <c r="K937" s="616">
        <v>2943720</v>
      </c>
      <c r="L937" s="561" t="s">
        <v>9</v>
      </c>
      <c r="M937" s="561" t="s">
        <v>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2">
        <v>1</v>
      </c>
    </row>
    <row r="938" spans="1:31" s="611" customFormat="1" ht="15.75" customHeight="1">
      <c r="A938" s="601" t="str">
        <f>IF(B938&lt;&gt;"",IF(AND(B938&gt;=_TM1,B938&lt;=_TM2,OR(TH!L938="1111",TH!M938="1111")),TH!D938,""),"")</f>
        <v/>
      </c>
      <c r="B938" s="602">
        <f t="shared" ref="B938:B958" si="102">IF(C938&lt;&gt;"",MONTH(C938),"")</f>
        <v>1</v>
      </c>
      <c r="C938" s="603">
        <f t="shared" ref="C938:C997" si="103">E938</f>
        <v>42741</v>
      </c>
      <c r="D938" s="645"/>
      <c r="E938" s="646">
        <v>42741</v>
      </c>
      <c r="F938" s="604" t="s">
        <v>548</v>
      </c>
      <c r="G938" s="647" t="s">
        <v>531</v>
      </c>
      <c r="H938" s="606" t="s">
        <v>865</v>
      </c>
      <c r="I938" s="607">
        <v>25</v>
      </c>
      <c r="J938" s="607">
        <v>32126</v>
      </c>
      <c r="K938" s="608">
        <f>ROUND(I938*J938,0)</f>
        <v>803150</v>
      </c>
      <c r="L938" s="648" t="s">
        <v>160</v>
      </c>
      <c r="M938" s="648" t="s">
        <v>318</v>
      </c>
      <c r="N938" s="609" t="str">
        <f>IF(AND('331-CT'!$E$7=TH!H938,OR(L938="331",M938="331")),"331",IF(AND(OR(L938="131",M938="131"),H938='131-CT'!$E$7),"131",""))</f>
        <v/>
      </c>
      <c r="O938" s="609" t="str">
        <f>IF(AND($B938&gt;='111'!$N$11,$B938&lt;='111'!$O$11,OR($L938=$O$7,$M938=$O$7)),"x","")</f>
        <v/>
      </c>
      <c r="P938" s="609" t="str">
        <f>IF(AND($L938=$O$7,$B938&lt;'111'!$N$11),"x","")</f>
        <v/>
      </c>
      <c r="Q938" s="609" t="str">
        <f>IF(AND($M938=$O$7,$B938&lt;'111'!$N$11),"x","")</f>
        <v/>
      </c>
      <c r="R938" s="609" t="str">
        <f>IF(ISERROR(FIND('112'!$M$9,G938,1)),"",IF((AND(FIND('112'!$M$9,G938,1)&gt;=1,$B938&gt;='112'!$N$8,$B938&lt;='112'!$O$8,OR($L938='112'!$I$6,$M938='112'!$I$6))),"x",""))</f>
        <v/>
      </c>
      <c r="S938" s="609" t="str">
        <f>IF(ISERROR(FIND('112'!$M$9,G938,1)),"",IF((AND(LEFT(G938,2)=LEFT('112'!$M$9,2),B938&lt;'112'!$N$8,$L938='112'!$I$6)),"x",""))</f>
        <v/>
      </c>
      <c r="T938" s="609" t="str">
        <f>IF(ISERROR(FIND('112'!$M$9,G938,1)),"",IF((AND(RIGHT(G938,2)=RIGHT('112'!$M$9,2),B938&lt;'112'!$N$8,$M938='112'!$I$6)),"x",""))</f>
        <v/>
      </c>
      <c r="U938" s="609" t="str">
        <f>IF(AND(B938&gt;='IN-NX'!$P$3,B938&lt;='IN-NX'!$Q$3,'IN-NX'!$D$7=D938,OR(LEFT(L938,2)="15",AND(LEFT(M938,2)&lt;&gt;"15",LEFT(M938,2)&lt;&gt;"33"))),"x","")</f>
        <v/>
      </c>
      <c r="V938" s="609" t="str">
        <f>IF(AND(OR(LEFT(TH!L938,2)="15",LEFT(TH!M938,2)="15"),'152-CT'!$J$8=TH!F938),"x","")</f>
        <v/>
      </c>
      <c r="W938" s="609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609" t="str">
        <f>IF(OR(TH!L938=TH!$Y$7,M938=TH!$Y$7),"x","")</f>
        <v/>
      </c>
      <c r="Z938" s="609" t="str">
        <f>IF(AND(B938&lt;=NKC!$N$8,B938&gt;=NKC!$M$8),"x","")</f>
        <v>x</v>
      </c>
      <c r="AA938" s="610"/>
      <c r="AB938" s="649"/>
    </row>
    <row r="939" spans="1:31" s="539" customFormat="1" ht="15.75" customHeight="1">
      <c r="A939" s="567" t="str">
        <f>IF(B939&lt;&gt;"",IF(AND(B939&gt;=_TM1,B939&lt;=_TM2,OR(TH!L939="1111",TH!M939="1111")),TH!D939,""),"")</f>
        <v/>
      </c>
      <c r="B939" s="568">
        <f t="shared" si="102"/>
        <v>1</v>
      </c>
      <c r="C939" s="349">
        <f t="shared" si="103"/>
        <v>42741</v>
      </c>
      <c r="D939" s="574"/>
      <c r="E939" s="585">
        <v>42741</v>
      </c>
      <c r="F939" s="279" t="s">
        <v>549</v>
      </c>
      <c r="G939" s="575" t="s">
        <v>531</v>
      </c>
      <c r="H939" s="507" t="s">
        <v>865</v>
      </c>
      <c r="I939" s="340">
        <v>100</v>
      </c>
      <c r="J939" s="340">
        <v>8197</v>
      </c>
      <c r="K939" s="569">
        <f>ROUND(I939*J939,0)</f>
        <v>819700</v>
      </c>
      <c r="L939" s="576" t="s">
        <v>160</v>
      </c>
      <c r="M939" s="576" t="s">
        <v>318</v>
      </c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561" t="str">
        <f>IF(OR(TH!L939=TH!$Y$7,M939=TH!$Y$7),"x","")</f>
        <v/>
      </c>
      <c r="Z939" s="561" t="str">
        <f>IF(AND(B939&lt;=NKC!$N$8,B939&gt;=NKC!$M$8),"x","")</f>
        <v>x</v>
      </c>
      <c r="AA939" s="572"/>
    </row>
    <row r="940" spans="1:31" s="539" customFormat="1" ht="15.75" customHeight="1">
      <c r="A940" s="567" t="str">
        <f>IF(B940&lt;&gt;"",IF(AND(B940&gt;=_TM1,B940&lt;=_TM2,OR(TH!L940="1111",TH!M940="1111")),TH!D940,""),"")</f>
        <v/>
      </c>
      <c r="B940" s="568">
        <f t="shared" si="102"/>
        <v>1</v>
      </c>
      <c r="C940" s="349">
        <f t="shared" si="103"/>
        <v>42741</v>
      </c>
      <c r="D940" s="349"/>
      <c r="E940" s="583">
        <v>42741</v>
      </c>
      <c r="F940" s="279" t="s">
        <v>422</v>
      </c>
      <c r="G940" s="578" t="s">
        <v>532</v>
      </c>
      <c r="H940" s="507" t="s">
        <v>865</v>
      </c>
      <c r="I940" s="340">
        <v>37000</v>
      </c>
      <c r="J940" s="340">
        <v>8148</v>
      </c>
      <c r="K940" s="569">
        <f t="shared" ref="K940:K1003" si="104">ROUND(I940*J940,0)</f>
        <v>301476000</v>
      </c>
      <c r="L940" s="576" t="s">
        <v>160</v>
      </c>
      <c r="M940" s="576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2"/>
    </row>
    <row r="941" spans="1:31" s="539" customFormat="1" ht="15.75" customHeight="1">
      <c r="A941" s="567" t="str">
        <f>IF(B941&lt;&gt;"",IF(AND(B941&gt;=_TM1,B941&lt;=_TM2,OR(TH!L941="1111",TH!M941="1111")),TH!D941,""),"")</f>
        <v/>
      </c>
      <c r="B941" s="568">
        <f t="shared" si="102"/>
        <v>1</v>
      </c>
      <c r="C941" s="349">
        <f t="shared" si="103"/>
        <v>42747</v>
      </c>
      <c r="D941" s="349"/>
      <c r="E941" s="583">
        <v>42747</v>
      </c>
      <c r="F941" s="279" t="s">
        <v>294</v>
      </c>
      <c r="G941" s="578" t="s">
        <v>535</v>
      </c>
      <c r="H941" s="507" t="s">
        <v>865</v>
      </c>
      <c r="I941" s="340">
        <v>437</v>
      </c>
      <c r="J941" s="340">
        <v>10670</v>
      </c>
      <c r="K941" s="569">
        <f t="shared" si="104"/>
        <v>4662790</v>
      </c>
      <c r="L941" s="576" t="s">
        <v>160</v>
      </c>
      <c r="M941" s="576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>x</v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2"/>
    </row>
    <row r="942" spans="1:31" s="539" customFormat="1" ht="15.75" customHeight="1">
      <c r="A942" s="567" t="str">
        <f>IF(B942&lt;&gt;"",IF(AND(B942&gt;=_TM1,B942&lt;=_TM2,OR(TH!L942="1111",TH!M942="1111")),TH!D942,""),"")</f>
        <v/>
      </c>
      <c r="B942" s="568">
        <f t="shared" si="102"/>
        <v>1</v>
      </c>
      <c r="C942" s="349">
        <f t="shared" si="103"/>
        <v>42749</v>
      </c>
      <c r="D942" s="349"/>
      <c r="E942" s="583">
        <v>42749</v>
      </c>
      <c r="F942" s="279" t="s">
        <v>294</v>
      </c>
      <c r="G942" s="348" t="s">
        <v>536</v>
      </c>
      <c r="H942" s="507" t="s">
        <v>865</v>
      </c>
      <c r="I942" s="340">
        <v>520</v>
      </c>
      <c r="J942" s="340">
        <v>10185</v>
      </c>
      <c r="K942" s="569">
        <f t="shared" si="104"/>
        <v>5296200</v>
      </c>
      <c r="L942" s="576" t="s">
        <v>160</v>
      </c>
      <c r="M942" s="576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>x</v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2"/>
      <c r="AB942" s="573"/>
      <c r="AE942" s="573"/>
    </row>
    <row r="943" spans="1:31" s="539" customFormat="1" ht="15.75" customHeight="1">
      <c r="A943" s="567" t="str">
        <f>IF(B943&lt;&gt;"",IF(AND(B943&gt;=_TM1,B943&lt;=_TM2,OR(TH!L943="1111",TH!M943="1111")),TH!D943,""),"")</f>
        <v/>
      </c>
      <c r="B943" s="568">
        <f t="shared" si="102"/>
        <v>1</v>
      </c>
      <c r="C943" s="349">
        <f t="shared" si="103"/>
        <v>42751</v>
      </c>
      <c r="D943" s="349"/>
      <c r="E943" s="583">
        <v>42751</v>
      </c>
      <c r="F943" s="279" t="s">
        <v>555</v>
      </c>
      <c r="G943" s="348" t="s">
        <v>537</v>
      </c>
      <c r="H943" s="507" t="s">
        <v>865</v>
      </c>
      <c r="I943" s="340">
        <v>50</v>
      </c>
      <c r="J943" s="340">
        <v>12375</v>
      </c>
      <c r="K943" s="569">
        <f t="shared" si="104"/>
        <v>618750</v>
      </c>
      <c r="L943" s="576" t="s">
        <v>160</v>
      </c>
      <c r="M943" s="576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2"/>
      <c r="AB943" s="573"/>
      <c r="AE943" s="573"/>
    </row>
    <row r="944" spans="1:31" s="539" customFormat="1" ht="15.75" customHeight="1">
      <c r="A944" s="567" t="str">
        <f>IF(B944&lt;&gt;"",IF(AND(B944&gt;=_TM1,B944&lt;=_TM2,OR(TH!L944="1111",TH!M944="1111")),TH!D944,""),"")</f>
        <v/>
      </c>
      <c r="B944" s="568">
        <f t="shared" si="102"/>
        <v>1</v>
      </c>
      <c r="C944" s="349">
        <f t="shared" si="103"/>
        <v>42753</v>
      </c>
      <c r="D944" s="349"/>
      <c r="E944" s="583">
        <v>42753</v>
      </c>
      <c r="F944" s="279" t="s">
        <v>556</v>
      </c>
      <c r="G944" s="348" t="s">
        <v>539</v>
      </c>
      <c r="H944" s="507" t="s">
        <v>865</v>
      </c>
      <c r="I944" s="340">
        <v>2100</v>
      </c>
      <c r="J944" s="340">
        <v>8245</v>
      </c>
      <c r="K944" s="569">
        <f t="shared" si="104"/>
        <v>17314500</v>
      </c>
      <c r="L944" s="576" t="s">
        <v>160</v>
      </c>
      <c r="M944" s="576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2"/>
      <c r="AB944" s="573"/>
      <c r="AE944" s="573"/>
    </row>
    <row r="945" spans="1:31" s="539" customFormat="1" ht="15.75" customHeight="1">
      <c r="A945" s="567" t="str">
        <f>IF(B945&lt;&gt;"",IF(AND(B945&gt;=_TM1,B945&lt;=_TM2,OR(TH!L945="1111",TH!M945="1111")),TH!D945,""),"")</f>
        <v/>
      </c>
      <c r="B945" s="568">
        <f t="shared" si="102"/>
        <v>1</v>
      </c>
      <c r="C945" s="349">
        <f t="shared" si="103"/>
        <v>42754</v>
      </c>
      <c r="D945" s="349"/>
      <c r="E945" s="583">
        <v>42754</v>
      </c>
      <c r="F945" s="279" t="s">
        <v>556</v>
      </c>
      <c r="G945" s="348" t="s">
        <v>541</v>
      </c>
      <c r="H945" s="507" t="s">
        <v>865</v>
      </c>
      <c r="I945" s="340">
        <v>1995</v>
      </c>
      <c r="J945" s="340">
        <v>8245</v>
      </c>
      <c r="K945" s="569">
        <f t="shared" si="104"/>
        <v>16448775</v>
      </c>
      <c r="L945" s="576" t="s">
        <v>160</v>
      </c>
      <c r="M945" s="576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2"/>
      <c r="AB945" s="573"/>
      <c r="AE945" s="573"/>
    </row>
    <row r="946" spans="1:31" s="539" customFormat="1" ht="15.75" customHeight="1">
      <c r="A946" s="567" t="str">
        <f>IF(B946&lt;&gt;"",IF(AND(B946&gt;=_TM1,B946&lt;=_TM2,OR(TH!L946="1111",TH!M946="1111")),TH!D946,""),"")</f>
        <v/>
      </c>
      <c r="B946" s="568">
        <f t="shared" si="102"/>
        <v>1</v>
      </c>
      <c r="C946" s="349">
        <f t="shared" si="103"/>
        <v>42755</v>
      </c>
      <c r="D946" s="349"/>
      <c r="E946" s="583">
        <v>42755</v>
      </c>
      <c r="F946" s="279" t="s">
        <v>294</v>
      </c>
      <c r="G946" s="348" t="s">
        <v>542</v>
      </c>
      <c r="H946" s="507" t="s">
        <v>865</v>
      </c>
      <c r="I946" s="340">
        <v>4600</v>
      </c>
      <c r="J946" s="340">
        <v>17945</v>
      </c>
      <c r="K946" s="569">
        <f t="shared" si="104"/>
        <v>82547000</v>
      </c>
      <c r="L946" s="576" t="s">
        <v>160</v>
      </c>
      <c r="M946" s="576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>x</v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2"/>
      <c r="AB946" s="573"/>
      <c r="AE946" s="573"/>
    </row>
    <row r="947" spans="1:31" s="539" customFormat="1" ht="15.75" customHeight="1">
      <c r="A947" s="567" t="str">
        <f>IF(B947&lt;&gt;"",IF(AND(B947&gt;=_TM1,B947&lt;=_TM2,OR(TH!L947="1111",TH!M947="1111")),TH!D947,""),"")</f>
        <v/>
      </c>
      <c r="B947" s="568">
        <f t="shared" si="102"/>
        <v>1</v>
      </c>
      <c r="C947" s="349">
        <f t="shared" si="103"/>
        <v>42755</v>
      </c>
      <c r="D947" s="349"/>
      <c r="E947" s="583">
        <v>42755</v>
      </c>
      <c r="F947" s="279" t="s">
        <v>293</v>
      </c>
      <c r="G947" s="348" t="s">
        <v>542</v>
      </c>
      <c r="H947" s="507" t="s">
        <v>865</v>
      </c>
      <c r="I947" s="340">
        <v>4500</v>
      </c>
      <c r="J947" s="340">
        <v>17945</v>
      </c>
      <c r="K947" s="569">
        <f t="shared" si="104"/>
        <v>80752500</v>
      </c>
      <c r="L947" s="576" t="s">
        <v>160</v>
      </c>
      <c r="M947" s="576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2"/>
      <c r="AB947" s="573"/>
      <c r="AE947" s="573"/>
    </row>
    <row r="948" spans="1:31" s="539" customFormat="1" ht="15.75" customHeight="1">
      <c r="A948" s="567" t="str">
        <f>IF(B948&lt;&gt;"",IF(AND(B948&gt;=_TM1,B948&lt;=_TM2,OR(TH!L948="1111",TH!M948="1111")),TH!D948,""),"")</f>
        <v/>
      </c>
      <c r="B948" s="568">
        <f t="shared" si="102"/>
        <v>1</v>
      </c>
      <c r="C948" s="349">
        <f t="shared" si="103"/>
        <v>42756</v>
      </c>
      <c r="D948" s="349"/>
      <c r="E948" s="583">
        <v>42756</v>
      </c>
      <c r="F948" s="279" t="s">
        <v>556</v>
      </c>
      <c r="G948" s="348" t="s">
        <v>560</v>
      </c>
      <c r="H948" s="507" t="s">
        <v>865</v>
      </c>
      <c r="I948" s="340">
        <v>1800</v>
      </c>
      <c r="J948" s="340">
        <v>8245</v>
      </c>
      <c r="K948" s="569">
        <f t="shared" si="104"/>
        <v>14841000</v>
      </c>
      <c r="L948" s="576" t="s">
        <v>160</v>
      </c>
      <c r="M948" s="576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2"/>
      <c r="AB948" s="573"/>
      <c r="AE948" s="573"/>
    </row>
    <row r="949" spans="1:31" s="539" customFormat="1" ht="15.75" customHeight="1">
      <c r="A949" s="567" t="str">
        <f>IF(B949&lt;&gt;"",IF(AND(B949&gt;=_TM1,B949&lt;=_TM2,OR(TH!L949="1111",TH!M949="1111")),TH!D949,""),"")</f>
        <v/>
      </c>
      <c r="B949" s="568">
        <f t="shared" si="102"/>
        <v>1</v>
      </c>
      <c r="C949" s="349">
        <f t="shared" si="103"/>
        <v>42758</v>
      </c>
      <c r="D949" s="349"/>
      <c r="E949" s="583">
        <v>42758</v>
      </c>
      <c r="F949" s="279" t="s">
        <v>556</v>
      </c>
      <c r="G949" s="348" t="s">
        <v>561</v>
      </c>
      <c r="H949" s="507" t="s">
        <v>865</v>
      </c>
      <c r="I949" s="340">
        <v>2001</v>
      </c>
      <c r="J949" s="340">
        <v>8245</v>
      </c>
      <c r="K949" s="569">
        <f t="shared" si="104"/>
        <v>16498245</v>
      </c>
      <c r="L949" s="576" t="s">
        <v>160</v>
      </c>
      <c r="M949" s="576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2"/>
      <c r="AB949" s="573"/>
      <c r="AE949" s="573"/>
    </row>
    <row r="950" spans="1:31" s="539" customFormat="1" ht="15.75" customHeight="1">
      <c r="A950" s="567" t="str">
        <f>IF(B950&lt;&gt;"",IF(AND(B950&gt;=_TM1,B950&lt;=_TM2,OR(TH!L950="1111",TH!M950="1111")),TH!D950,""),"")</f>
        <v/>
      </c>
      <c r="B950" s="568">
        <f t="shared" si="102"/>
        <v>1</v>
      </c>
      <c r="C950" s="349">
        <f t="shared" si="103"/>
        <v>42758</v>
      </c>
      <c r="D950" s="349"/>
      <c r="E950" s="583">
        <v>42758</v>
      </c>
      <c r="F950" s="279" t="s">
        <v>665</v>
      </c>
      <c r="G950" s="578" t="s">
        <v>563</v>
      </c>
      <c r="H950" s="507" t="s">
        <v>865</v>
      </c>
      <c r="I950" s="340">
        <v>111</v>
      </c>
      <c r="J950" s="340">
        <v>40545.990990990991</v>
      </c>
      <c r="K950" s="569">
        <f t="shared" si="104"/>
        <v>4500605</v>
      </c>
      <c r="L950" s="576" t="s">
        <v>160</v>
      </c>
      <c r="M950" s="576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84"/>
      <c r="AB950" s="573"/>
      <c r="AE950" s="573"/>
    </row>
    <row r="951" spans="1:31" s="539" customFormat="1" ht="15.75" customHeight="1">
      <c r="A951" s="567" t="str">
        <f>IF(B951&lt;&gt;"",IF(AND(B951&gt;=_TM1,B951&lt;=_TM2,OR(TH!L951="1111",TH!M951="1111")),TH!D951,""),"")</f>
        <v/>
      </c>
      <c r="B951" s="568">
        <f t="shared" si="102"/>
        <v>1</v>
      </c>
      <c r="C951" s="349">
        <f t="shared" si="103"/>
        <v>42758</v>
      </c>
      <c r="D951" s="349"/>
      <c r="E951" s="583">
        <v>42758</v>
      </c>
      <c r="F951" s="279" t="s">
        <v>666</v>
      </c>
      <c r="G951" s="578" t="s">
        <v>563</v>
      </c>
      <c r="H951" s="507" t="s">
        <v>865</v>
      </c>
      <c r="I951" s="340">
        <v>80</v>
      </c>
      <c r="J951" s="340">
        <v>67377.987500000003</v>
      </c>
      <c r="K951" s="569">
        <f t="shared" si="104"/>
        <v>5390239</v>
      </c>
      <c r="L951" s="576" t="s">
        <v>160</v>
      </c>
      <c r="M951" s="576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84"/>
      <c r="AB951" s="573"/>
      <c r="AE951" s="573"/>
    </row>
    <row r="952" spans="1:31" s="539" customFormat="1" ht="15.75" customHeight="1">
      <c r="A952" s="567" t="str">
        <f>IF(B952&lt;&gt;"",IF(AND(B952&gt;=_TM1,B952&lt;=_TM2,OR(TH!L952="1111",TH!M952="1111")),TH!D952,""),"")</f>
        <v/>
      </c>
      <c r="B952" s="568">
        <f t="shared" si="102"/>
        <v>1</v>
      </c>
      <c r="C952" s="349">
        <f t="shared" si="103"/>
        <v>42758</v>
      </c>
      <c r="D952" s="581"/>
      <c r="E952" s="583">
        <v>42758</v>
      </c>
      <c r="F952" s="279" t="s">
        <v>667</v>
      </c>
      <c r="G952" s="578" t="s">
        <v>563</v>
      </c>
      <c r="H952" s="507" t="s">
        <v>865</v>
      </c>
      <c r="I952" s="340">
        <v>130</v>
      </c>
      <c r="J952" s="340">
        <v>88624</v>
      </c>
      <c r="K952" s="569">
        <f t="shared" si="104"/>
        <v>11521120</v>
      </c>
      <c r="L952" s="576" t="s">
        <v>160</v>
      </c>
      <c r="M952" s="576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84"/>
      <c r="AB952" s="573"/>
      <c r="AE952" s="573"/>
    </row>
    <row r="953" spans="1:31" s="539" customFormat="1" ht="15.75" customHeight="1">
      <c r="A953" s="567" t="str">
        <f>IF(B953&lt;&gt;"",IF(AND(B953&gt;=_TM1,B953&lt;=_TM2,OR(TH!L953="1111",TH!M953="1111")),TH!D953,""),"")</f>
        <v/>
      </c>
      <c r="B953" s="568">
        <f t="shared" si="102"/>
        <v>1</v>
      </c>
      <c r="C953" s="349">
        <f t="shared" si="103"/>
        <v>42758</v>
      </c>
      <c r="D953" s="574"/>
      <c r="E953" s="586">
        <v>42758</v>
      </c>
      <c r="F953" s="280" t="s">
        <v>668</v>
      </c>
      <c r="G953" s="577" t="s">
        <v>563</v>
      </c>
      <c r="H953" s="507" t="s">
        <v>865</v>
      </c>
      <c r="I953" s="340">
        <v>140</v>
      </c>
      <c r="J953" s="340">
        <v>17678</v>
      </c>
      <c r="K953" s="569">
        <f t="shared" si="104"/>
        <v>2474920</v>
      </c>
      <c r="L953" s="576" t="s">
        <v>160</v>
      </c>
      <c r="M953" s="576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72"/>
    </row>
    <row r="954" spans="1:31" s="539" customFormat="1" ht="15.75" customHeight="1">
      <c r="A954" s="567" t="str">
        <f>IF(B954&lt;&gt;"",IF(AND(B954&gt;=_TM1,B954&lt;=_TM2,OR(TH!L954="1111",TH!M954="1111")),TH!D954,""),"")</f>
        <v/>
      </c>
      <c r="B954" s="568">
        <f t="shared" si="102"/>
        <v>1</v>
      </c>
      <c r="C954" s="349">
        <f t="shared" si="103"/>
        <v>42758</v>
      </c>
      <c r="D954" s="574"/>
      <c r="E954" s="310">
        <v>42758</v>
      </c>
      <c r="F954" s="279" t="s">
        <v>669</v>
      </c>
      <c r="G954" s="577" t="s">
        <v>563</v>
      </c>
      <c r="H954" s="507" t="s">
        <v>865</v>
      </c>
      <c r="I954" s="340">
        <v>70</v>
      </c>
      <c r="J954" s="340">
        <v>35806</v>
      </c>
      <c r="K954" s="569">
        <f t="shared" si="104"/>
        <v>2506420</v>
      </c>
      <c r="L954" s="576" t="s">
        <v>160</v>
      </c>
      <c r="M954" s="576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2"/>
    </row>
    <row r="955" spans="1:31" s="539" customFormat="1" ht="15.75" customHeight="1">
      <c r="A955" s="567" t="str">
        <f>IF(B955&lt;&gt;"",IF(AND(B955&gt;=_TM1,B955&lt;=_TM2,OR(TH!L955="1111",TH!M955="1111")),TH!D955,""),"")</f>
        <v/>
      </c>
      <c r="B955" s="568">
        <f t="shared" si="102"/>
        <v>1</v>
      </c>
      <c r="C955" s="349">
        <f t="shared" si="103"/>
        <v>42758</v>
      </c>
      <c r="D955" s="349"/>
      <c r="E955" s="310">
        <v>42758</v>
      </c>
      <c r="F955" s="277" t="s">
        <v>670</v>
      </c>
      <c r="G955" s="348" t="s">
        <v>563</v>
      </c>
      <c r="H955" s="507" t="s">
        <v>865</v>
      </c>
      <c r="I955" s="340">
        <v>80</v>
      </c>
      <c r="J955" s="340">
        <v>12002</v>
      </c>
      <c r="K955" s="569">
        <f t="shared" si="104"/>
        <v>960160</v>
      </c>
      <c r="L955" s="576" t="s">
        <v>160</v>
      </c>
      <c r="M955" s="576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2"/>
    </row>
    <row r="956" spans="1:31" s="539" customFormat="1" ht="15.75" customHeight="1">
      <c r="A956" s="567" t="str">
        <f>IF(B956&lt;&gt;"",IF(AND(B956&gt;=_TM1,B956&lt;=_TM2,OR(TH!L956="1111",TH!M956="1111")),TH!D956,""),"")</f>
        <v/>
      </c>
      <c r="B956" s="568">
        <f t="shared" si="102"/>
        <v>1</v>
      </c>
      <c r="C956" s="349">
        <f t="shared" si="103"/>
        <v>42758</v>
      </c>
      <c r="D956" s="574"/>
      <c r="E956" s="585">
        <v>42758</v>
      </c>
      <c r="F956" s="279" t="s">
        <v>671</v>
      </c>
      <c r="G956" s="578" t="s">
        <v>563</v>
      </c>
      <c r="H956" s="507" t="s">
        <v>865</v>
      </c>
      <c r="I956" s="340">
        <v>15</v>
      </c>
      <c r="J956" s="340">
        <v>56030</v>
      </c>
      <c r="K956" s="569">
        <f t="shared" si="104"/>
        <v>840450</v>
      </c>
      <c r="L956" s="576" t="s">
        <v>160</v>
      </c>
      <c r="M956" s="576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2"/>
    </row>
    <row r="957" spans="1:31" s="539" customFormat="1" ht="15.75" customHeight="1">
      <c r="A957" s="567" t="str">
        <f>IF(B957&lt;&gt;"",IF(AND(B957&gt;=_TM1,B957&lt;=_TM2,OR(TH!L957="1111",TH!M957="1111")),TH!D957,""),"")</f>
        <v/>
      </c>
      <c r="B957" s="568">
        <f t="shared" si="102"/>
        <v>1</v>
      </c>
      <c r="C957" s="349">
        <f t="shared" si="103"/>
        <v>42758</v>
      </c>
      <c r="D957" s="574"/>
      <c r="E957" s="585">
        <v>42758</v>
      </c>
      <c r="F957" s="279" t="s">
        <v>672</v>
      </c>
      <c r="G957" s="578" t="s">
        <v>563</v>
      </c>
      <c r="H957" s="507" t="s">
        <v>865</v>
      </c>
      <c r="I957" s="340">
        <v>5</v>
      </c>
      <c r="J957" s="340">
        <v>56794</v>
      </c>
      <c r="K957" s="569">
        <f t="shared" si="104"/>
        <v>283970</v>
      </c>
      <c r="L957" s="576" t="s">
        <v>160</v>
      </c>
      <c r="M957" s="576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2"/>
    </row>
    <row r="958" spans="1:31" s="539" customFormat="1" ht="15.75" customHeight="1">
      <c r="A958" s="567" t="str">
        <f>IF(B958&lt;&gt;"",IF(AND(B958&gt;=_TM1,B958&lt;=_TM2,OR(TH!L958="1111",TH!M958="1111")),TH!D958,""),"")</f>
        <v/>
      </c>
      <c r="B958" s="568">
        <f t="shared" si="102"/>
        <v>1</v>
      </c>
      <c r="C958" s="349">
        <f t="shared" si="103"/>
        <v>42758</v>
      </c>
      <c r="D958" s="349"/>
      <c r="E958" s="583">
        <v>42758</v>
      </c>
      <c r="F958" s="279" t="s">
        <v>673</v>
      </c>
      <c r="G958" s="348" t="s">
        <v>563</v>
      </c>
      <c r="H958" s="507" t="s">
        <v>865</v>
      </c>
      <c r="I958" s="340">
        <v>94</v>
      </c>
      <c r="J958" s="340">
        <v>20239</v>
      </c>
      <c r="K958" s="569">
        <f t="shared" si="104"/>
        <v>1902466</v>
      </c>
      <c r="L958" s="576" t="s">
        <v>160</v>
      </c>
      <c r="M958" s="576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2"/>
      <c r="AB958" s="573"/>
      <c r="AE958" s="573"/>
    </row>
    <row r="959" spans="1:31" s="539" customFormat="1" ht="15.75" customHeight="1">
      <c r="A959" s="567" t="str">
        <f>IF(B959&lt;&gt;"",IF(AND(B959&gt;=_TM1,B959&lt;=_TM2,OR(TH!L959="1111",TH!M959="1111")),TH!D959,""),"")</f>
        <v/>
      </c>
      <c r="B959" s="568">
        <f t="shared" ref="B959:B1022" si="105">IF(C959&lt;&gt;"",MONTH(C959),"")</f>
        <v>1</v>
      </c>
      <c r="C959" s="349">
        <f t="shared" si="103"/>
        <v>42758</v>
      </c>
      <c r="D959" s="349"/>
      <c r="E959" s="583">
        <v>42758</v>
      </c>
      <c r="F959" s="279" t="s">
        <v>674</v>
      </c>
      <c r="G959" s="348" t="s">
        <v>563</v>
      </c>
      <c r="H959" s="507" t="s">
        <v>865</v>
      </c>
      <c r="I959" s="340">
        <v>40</v>
      </c>
      <c r="J959" s="340">
        <v>22150</v>
      </c>
      <c r="K959" s="569">
        <f t="shared" si="104"/>
        <v>886000</v>
      </c>
      <c r="L959" s="576" t="s">
        <v>160</v>
      </c>
      <c r="M959" s="576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2"/>
      <c r="AB959" s="573"/>
      <c r="AE959" s="573"/>
    </row>
    <row r="960" spans="1:31" s="539" customFormat="1" ht="15.75" customHeight="1">
      <c r="A960" s="567" t="str">
        <f>IF(B960&lt;&gt;"",IF(AND(B960&gt;=_TM1,B960&lt;=_TM2,OR(TH!L960="1111",TH!M960="1111")),TH!D960,""),"")</f>
        <v/>
      </c>
      <c r="B960" s="568">
        <f t="shared" si="105"/>
        <v>1</v>
      </c>
      <c r="C960" s="349">
        <f t="shared" si="103"/>
        <v>42758</v>
      </c>
      <c r="D960" s="349"/>
      <c r="E960" s="583">
        <v>42758</v>
      </c>
      <c r="F960" s="279" t="s">
        <v>675</v>
      </c>
      <c r="G960" s="348" t="s">
        <v>563</v>
      </c>
      <c r="H960" s="507" t="s">
        <v>865</v>
      </c>
      <c r="I960" s="340">
        <v>50</v>
      </c>
      <c r="J960" s="340">
        <v>62005</v>
      </c>
      <c r="K960" s="569">
        <f t="shared" si="104"/>
        <v>3100250</v>
      </c>
      <c r="L960" s="576" t="s">
        <v>160</v>
      </c>
      <c r="M960" s="576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2"/>
      <c r="AB960" s="573"/>
      <c r="AE960" s="573"/>
    </row>
    <row r="961" spans="1:31" s="539" customFormat="1" ht="15.75" customHeight="1">
      <c r="A961" s="567" t="str">
        <f>IF(B961&lt;&gt;"",IF(AND(B961&gt;=_TM1,B961&lt;=_TM2,OR(TH!L961="1111",TH!M961="1111")),TH!D961,""),"")</f>
        <v/>
      </c>
      <c r="B961" s="568">
        <f t="shared" si="105"/>
        <v>1</v>
      </c>
      <c r="C961" s="349">
        <f t="shared" si="103"/>
        <v>42758</v>
      </c>
      <c r="D961" s="349"/>
      <c r="E961" s="583">
        <v>42758</v>
      </c>
      <c r="F961" s="279" t="s">
        <v>676</v>
      </c>
      <c r="G961" s="348" t="s">
        <v>563</v>
      </c>
      <c r="H961" s="507" t="s">
        <v>865</v>
      </c>
      <c r="I961" s="340">
        <v>170</v>
      </c>
      <c r="J961" s="340">
        <v>8242</v>
      </c>
      <c r="K961" s="569">
        <f t="shared" si="104"/>
        <v>1401140</v>
      </c>
      <c r="L961" s="576" t="s">
        <v>160</v>
      </c>
      <c r="M961" s="576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2"/>
      <c r="AB961" s="573"/>
      <c r="AE961" s="573"/>
    </row>
    <row r="962" spans="1:31" s="539" customFormat="1" ht="15.75" customHeight="1">
      <c r="A962" s="567" t="str">
        <f>IF(B962&lt;&gt;"",IF(AND(B962&gt;=_TM1,B962&lt;=_TM2,OR(TH!L962="1111",TH!M962="1111")),TH!D962,""),"")</f>
        <v/>
      </c>
      <c r="B962" s="568">
        <f t="shared" si="105"/>
        <v>1</v>
      </c>
      <c r="C962" s="349">
        <f t="shared" si="103"/>
        <v>42758</v>
      </c>
      <c r="D962" s="349"/>
      <c r="E962" s="583">
        <v>42758</v>
      </c>
      <c r="F962" s="279" t="s">
        <v>677</v>
      </c>
      <c r="G962" s="348" t="s">
        <v>563</v>
      </c>
      <c r="H962" s="507" t="s">
        <v>865</v>
      </c>
      <c r="I962" s="340">
        <v>58</v>
      </c>
      <c r="J962" s="340">
        <v>45217</v>
      </c>
      <c r="K962" s="569">
        <f t="shared" si="104"/>
        <v>2622586</v>
      </c>
      <c r="L962" s="576" t="s">
        <v>160</v>
      </c>
      <c r="M962" s="576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2"/>
      <c r="AB962" s="573"/>
      <c r="AE962" s="573"/>
    </row>
    <row r="963" spans="1:31" s="539" customFormat="1" ht="15.75" customHeight="1">
      <c r="A963" s="567" t="str">
        <f>IF(B963&lt;&gt;"",IF(AND(B963&gt;=_TM1,B963&lt;=_TM2,OR(TH!L963="1111",TH!M963="1111")),TH!D963,""),"")</f>
        <v/>
      </c>
      <c r="B963" s="568">
        <f t="shared" si="105"/>
        <v>1</v>
      </c>
      <c r="C963" s="349">
        <f t="shared" si="103"/>
        <v>42758</v>
      </c>
      <c r="D963" s="349"/>
      <c r="E963" s="583">
        <v>42758</v>
      </c>
      <c r="F963" s="279" t="s">
        <v>678</v>
      </c>
      <c r="G963" s="348" t="s">
        <v>563</v>
      </c>
      <c r="H963" s="507" t="s">
        <v>865</v>
      </c>
      <c r="I963" s="340">
        <v>5</v>
      </c>
      <c r="J963" s="340">
        <v>35387</v>
      </c>
      <c r="K963" s="569">
        <f t="shared" si="104"/>
        <v>176935</v>
      </c>
      <c r="L963" s="576" t="s">
        <v>160</v>
      </c>
      <c r="M963" s="576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2"/>
      <c r="AB963" s="573"/>
      <c r="AE963" s="573"/>
    </row>
    <row r="964" spans="1:31" s="539" customFormat="1" ht="15.75" customHeight="1">
      <c r="A964" s="567" t="str">
        <f>IF(B964&lt;&gt;"",IF(AND(B964&gt;=_TM1,B964&lt;=_TM2,OR(TH!L964="1111",TH!M964="1111")),TH!D964,""),"")</f>
        <v/>
      </c>
      <c r="B964" s="568">
        <f t="shared" si="105"/>
        <v>1</v>
      </c>
      <c r="C964" s="349">
        <f t="shared" si="103"/>
        <v>42758</v>
      </c>
      <c r="D964" s="349"/>
      <c r="E964" s="583">
        <v>42758</v>
      </c>
      <c r="F964" s="279" t="s">
        <v>679</v>
      </c>
      <c r="G964" s="348" t="s">
        <v>563</v>
      </c>
      <c r="H964" s="507" t="s">
        <v>865</v>
      </c>
      <c r="I964" s="340">
        <v>12</v>
      </c>
      <c r="J964" s="340">
        <v>38130</v>
      </c>
      <c r="K964" s="569">
        <f t="shared" si="104"/>
        <v>457560</v>
      </c>
      <c r="L964" s="576" t="s">
        <v>160</v>
      </c>
      <c r="M964" s="576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2"/>
      <c r="AB964" s="573"/>
      <c r="AE964" s="573"/>
    </row>
    <row r="965" spans="1:31" s="539" customFormat="1" ht="15.75" customHeight="1">
      <c r="A965" s="567" t="str">
        <f>IF(B965&lt;&gt;"",IF(AND(B965&gt;=_TM1,B965&lt;=_TM2,OR(TH!L965="1111",TH!M965="1111")),TH!D965,""),"")</f>
        <v/>
      </c>
      <c r="B965" s="568">
        <f t="shared" si="105"/>
        <v>1</v>
      </c>
      <c r="C965" s="349">
        <f t="shared" si="103"/>
        <v>42758</v>
      </c>
      <c r="D965" s="349"/>
      <c r="E965" s="583">
        <v>42758</v>
      </c>
      <c r="F965" s="279" t="s">
        <v>680</v>
      </c>
      <c r="G965" s="348" t="s">
        <v>563</v>
      </c>
      <c r="H965" s="507" t="s">
        <v>865</v>
      </c>
      <c r="I965" s="340">
        <v>25</v>
      </c>
      <c r="J965" s="340">
        <v>22205</v>
      </c>
      <c r="K965" s="569">
        <f t="shared" si="104"/>
        <v>555125</v>
      </c>
      <c r="L965" s="576" t="s">
        <v>160</v>
      </c>
      <c r="M965" s="576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2"/>
      <c r="AB965" s="573"/>
      <c r="AE965" s="573"/>
    </row>
    <row r="966" spans="1:31" s="539" customFormat="1" ht="15.75" customHeight="1">
      <c r="A966" s="567" t="str">
        <f>IF(B966&lt;&gt;"",IF(AND(B966&gt;=_TM1,B966&lt;=_TM2,OR(TH!L966="1111",TH!M966="1111")),TH!D966,""),"")</f>
        <v/>
      </c>
      <c r="B966" s="568">
        <f t="shared" si="105"/>
        <v>1</v>
      </c>
      <c r="C966" s="349">
        <f t="shared" si="103"/>
        <v>42758</v>
      </c>
      <c r="D966" s="349"/>
      <c r="E966" s="583">
        <v>42758</v>
      </c>
      <c r="F966" s="279" t="s">
        <v>681</v>
      </c>
      <c r="G966" s="348" t="s">
        <v>563</v>
      </c>
      <c r="H966" s="507" t="s">
        <v>865</v>
      </c>
      <c r="I966" s="340">
        <v>5</v>
      </c>
      <c r="J966" s="340">
        <v>33299</v>
      </c>
      <c r="K966" s="569">
        <f t="shared" si="104"/>
        <v>166495</v>
      </c>
      <c r="L966" s="576" t="s">
        <v>160</v>
      </c>
      <c r="M966" s="576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2"/>
      <c r="AB966" s="573"/>
      <c r="AE966" s="573"/>
    </row>
    <row r="967" spans="1:31" s="539" customFormat="1" ht="15.75" customHeight="1">
      <c r="A967" s="567" t="str">
        <f>IF(B967&lt;&gt;"",IF(AND(B967&gt;=_TM1,B967&lt;=_TM2,OR(TH!L967="1111",TH!M967="1111")),TH!D967,""),"")</f>
        <v/>
      </c>
      <c r="B967" s="568">
        <f t="shared" si="105"/>
        <v>1</v>
      </c>
      <c r="C967" s="349">
        <f t="shared" si="103"/>
        <v>42758</v>
      </c>
      <c r="D967" s="349"/>
      <c r="E967" s="583">
        <v>42758</v>
      </c>
      <c r="F967" s="279" t="s">
        <v>682</v>
      </c>
      <c r="G967" s="348" t="s">
        <v>563</v>
      </c>
      <c r="H967" s="507" t="s">
        <v>865</v>
      </c>
      <c r="I967" s="340">
        <v>5</v>
      </c>
      <c r="J967" s="340">
        <v>99212</v>
      </c>
      <c r="K967" s="569">
        <f t="shared" si="104"/>
        <v>496060</v>
      </c>
      <c r="L967" s="576" t="s">
        <v>160</v>
      </c>
      <c r="M967" s="576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2"/>
      <c r="AB967" s="573"/>
      <c r="AE967" s="573"/>
    </row>
    <row r="968" spans="1:31" s="539" customFormat="1" ht="15.75" customHeight="1">
      <c r="A968" s="567" t="str">
        <f>IF(B968&lt;&gt;"",IF(AND(B968&gt;=_TM1,B968&lt;=_TM2,OR(TH!L968="1111",TH!M968="1111")),TH!D968,""),"")</f>
        <v/>
      </c>
      <c r="B968" s="568">
        <f t="shared" si="105"/>
        <v>1</v>
      </c>
      <c r="C968" s="349">
        <f t="shared" si="103"/>
        <v>42758</v>
      </c>
      <c r="D968" s="349"/>
      <c r="E968" s="583">
        <v>42758</v>
      </c>
      <c r="F968" s="279" t="s">
        <v>683</v>
      </c>
      <c r="G968" s="348" t="s">
        <v>563</v>
      </c>
      <c r="H968" s="507" t="s">
        <v>865</v>
      </c>
      <c r="I968" s="340">
        <v>10</v>
      </c>
      <c r="J968" s="340">
        <v>25258</v>
      </c>
      <c r="K968" s="569">
        <f t="shared" si="104"/>
        <v>252580</v>
      </c>
      <c r="L968" s="576" t="s">
        <v>160</v>
      </c>
      <c r="M968" s="576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2"/>
      <c r="AB968" s="573"/>
      <c r="AE968" s="573"/>
    </row>
    <row r="969" spans="1:31" s="539" customFormat="1" ht="15.75" customHeight="1">
      <c r="A969" s="567" t="str">
        <f>IF(B969&lt;&gt;"",IF(AND(B969&gt;=_TM1,B969&lt;=_TM2,OR(TH!L969="1111",TH!M969="1111")),TH!D969,""),"")</f>
        <v/>
      </c>
      <c r="B969" s="568">
        <f t="shared" si="105"/>
        <v>1</v>
      </c>
      <c r="C969" s="349">
        <f t="shared" si="103"/>
        <v>42758</v>
      </c>
      <c r="D969" s="349"/>
      <c r="E969" s="583">
        <v>42758</v>
      </c>
      <c r="F969" s="279" t="s">
        <v>684</v>
      </c>
      <c r="G969" s="348" t="s">
        <v>563</v>
      </c>
      <c r="H969" s="507" t="s">
        <v>865</v>
      </c>
      <c r="I969" s="340">
        <v>5</v>
      </c>
      <c r="J969" s="340">
        <v>23736</v>
      </c>
      <c r="K969" s="569">
        <f t="shared" si="104"/>
        <v>118680</v>
      </c>
      <c r="L969" s="576" t="s">
        <v>160</v>
      </c>
      <c r="M969" s="576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2"/>
      <c r="AB969" s="573"/>
      <c r="AE969" s="573"/>
    </row>
    <row r="970" spans="1:31" s="539" customFormat="1" ht="15.75" customHeight="1">
      <c r="A970" s="567" t="str">
        <f>IF(B970&lt;&gt;"",IF(AND(B970&gt;=_TM1,B970&lt;=_TM2,OR(TH!L970="1111",TH!M970="1111")),TH!D970,""),"")</f>
        <v/>
      </c>
      <c r="B970" s="568">
        <f t="shared" si="105"/>
        <v>1</v>
      </c>
      <c r="C970" s="349">
        <f t="shared" si="103"/>
        <v>42758</v>
      </c>
      <c r="D970" s="349"/>
      <c r="E970" s="583">
        <v>42758</v>
      </c>
      <c r="F970" s="279" t="s">
        <v>685</v>
      </c>
      <c r="G970" s="348" t="s">
        <v>563</v>
      </c>
      <c r="H970" s="507" t="s">
        <v>865</v>
      </c>
      <c r="I970" s="340">
        <v>3</v>
      </c>
      <c r="J970" s="340">
        <v>28583</v>
      </c>
      <c r="K970" s="569">
        <f t="shared" si="104"/>
        <v>85749</v>
      </c>
      <c r="L970" s="576" t="s">
        <v>160</v>
      </c>
      <c r="M970" s="576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2"/>
      <c r="AB970" s="573"/>
      <c r="AE970" s="573"/>
    </row>
    <row r="971" spans="1:31" s="539" customFormat="1" ht="15.75" customHeight="1">
      <c r="A971" s="567" t="str">
        <f>IF(B971&lt;&gt;"",IF(AND(B971&gt;=_TM1,B971&lt;=_TM2,OR(TH!L971="1111",TH!M971="1111")),TH!D971,""),"")</f>
        <v/>
      </c>
      <c r="B971" s="568">
        <f t="shared" si="105"/>
        <v>1</v>
      </c>
      <c r="C971" s="349">
        <f t="shared" si="103"/>
        <v>42758</v>
      </c>
      <c r="D971" s="349"/>
      <c r="E971" s="583">
        <v>42758</v>
      </c>
      <c r="F971" s="279" t="s">
        <v>686</v>
      </c>
      <c r="G971" s="348" t="s">
        <v>563</v>
      </c>
      <c r="H971" s="507" t="s">
        <v>865</v>
      </c>
      <c r="I971" s="340">
        <v>10</v>
      </c>
      <c r="J971" s="340">
        <v>53873</v>
      </c>
      <c r="K971" s="569">
        <f t="shared" si="104"/>
        <v>538730</v>
      </c>
      <c r="L971" s="576" t="s">
        <v>160</v>
      </c>
      <c r="M971" s="576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2"/>
      <c r="AB971" s="573"/>
      <c r="AE971" s="573"/>
    </row>
    <row r="972" spans="1:31" s="539" customFormat="1" ht="15.75" customHeight="1">
      <c r="A972" s="567" t="str">
        <f>IF(B972&lt;&gt;"",IF(AND(B972&gt;=_TM1,B972&lt;=_TM2,OR(TH!L972="1111",TH!M972="1111")),TH!D972,""),"")</f>
        <v/>
      </c>
      <c r="B972" s="568">
        <f t="shared" si="105"/>
        <v>1</v>
      </c>
      <c r="C972" s="349">
        <f t="shared" si="103"/>
        <v>42758</v>
      </c>
      <c r="D972" s="349"/>
      <c r="E972" s="583">
        <v>42758</v>
      </c>
      <c r="F972" s="279" t="s">
        <v>687</v>
      </c>
      <c r="G972" s="348" t="s">
        <v>563</v>
      </c>
      <c r="H972" s="507" t="s">
        <v>865</v>
      </c>
      <c r="I972" s="340">
        <v>15</v>
      </c>
      <c r="J972" s="340">
        <v>42021</v>
      </c>
      <c r="K972" s="569">
        <f t="shared" si="104"/>
        <v>630315</v>
      </c>
      <c r="L972" s="576" t="s">
        <v>160</v>
      </c>
      <c r="M972" s="576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2"/>
      <c r="AB972" s="573"/>
      <c r="AE972" s="573"/>
    </row>
    <row r="973" spans="1:31" s="539" customFormat="1" ht="15.75" customHeight="1">
      <c r="A973" s="567" t="str">
        <f>IF(B973&lt;&gt;"",IF(AND(B973&gt;=_TM1,B973&lt;=_TM2,OR(TH!L973="1111",TH!M973="1111")),TH!D973,""),"")</f>
        <v/>
      </c>
      <c r="B973" s="568">
        <f t="shared" si="105"/>
        <v>1</v>
      </c>
      <c r="C973" s="349">
        <f t="shared" si="103"/>
        <v>42758</v>
      </c>
      <c r="D973" s="349"/>
      <c r="E973" s="583">
        <v>42758</v>
      </c>
      <c r="F973" s="279" t="s">
        <v>688</v>
      </c>
      <c r="G973" s="348" t="s">
        <v>563</v>
      </c>
      <c r="H973" s="507" t="s">
        <v>865</v>
      </c>
      <c r="I973" s="340">
        <v>10</v>
      </c>
      <c r="J973" s="340">
        <v>31547</v>
      </c>
      <c r="K973" s="569">
        <f t="shared" si="104"/>
        <v>315470</v>
      </c>
      <c r="L973" s="576" t="s">
        <v>160</v>
      </c>
      <c r="M973" s="576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2"/>
      <c r="AB973" s="573"/>
      <c r="AE973" s="573"/>
    </row>
    <row r="974" spans="1:31" s="539" customFormat="1" ht="15.75" customHeight="1">
      <c r="A974" s="567" t="str">
        <f>IF(B974&lt;&gt;"",IF(AND(B974&gt;=_TM1,B974&lt;=_TM2,OR(TH!L974="1111",TH!M974="1111")),TH!D974,""),"")</f>
        <v/>
      </c>
      <c r="B974" s="568">
        <f t="shared" si="105"/>
        <v>1</v>
      </c>
      <c r="C974" s="349">
        <f t="shared" si="103"/>
        <v>42758</v>
      </c>
      <c r="D974" s="349"/>
      <c r="E974" s="583">
        <v>42758</v>
      </c>
      <c r="F974" s="279" t="s">
        <v>689</v>
      </c>
      <c r="G974" s="348" t="s">
        <v>563</v>
      </c>
      <c r="H974" s="507" t="s">
        <v>865</v>
      </c>
      <c r="I974" s="340">
        <v>16</v>
      </c>
      <c r="J974" s="340">
        <v>135786</v>
      </c>
      <c r="K974" s="569">
        <f t="shared" si="104"/>
        <v>2172576</v>
      </c>
      <c r="L974" s="576" t="s">
        <v>160</v>
      </c>
      <c r="M974" s="576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2"/>
      <c r="AB974" s="573"/>
      <c r="AE974" s="573"/>
    </row>
    <row r="975" spans="1:31" s="539" customFormat="1" ht="15.75" customHeight="1">
      <c r="A975" s="567" t="str">
        <f>IF(B975&lt;&gt;"",IF(AND(B975&gt;=_TM1,B975&lt;=_TM2,OR(TH!L975="1111",TH!M975="1111")),TH!D975,""),"")</f>
        <v/>
      </c>
      <c r="B975" s="568">
        <f t="shared" si="105"/>
        <v>1</v>
      </c>
      <c r="C975" s="349">
        <f t="shared" si="103"/>
        <v>42758</v>
      </c>
      <c r="D975" s="349"/>
      <c r="E975" s="583">
        <v>42758</v>
      </c>
      <c r="F975" s="279" t="s">
        <v>690</v>
      </c>
      <c r="G975" s="348" t="s">
        <v>563</v>
      </c>
      <c r="H975" s="507" t="s">
        <v>865</v>
      </c>
      <c r="I975" s="340">
        <v>16</v>
      </c>
      <c r="J975" s="340">
        <v>58590</v>
      </c>
      <c r="K975" s="569">
        <f t="shared" si="104"/>
        <v>937440</v>
      </c>
      <c r="L975" s="576" t="s">
        <v>160</v>
      </c>
      <c r="M975" s="576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2"/>
      <c r="AB975" s="573"/>
      <c r="AE975" s="573"/>
    </row>
    <row r="976" spans="1:31" s="539" customFormat="1" ht="15.75" customHeight="1">
      <c r="A976" s="567" t="str">
        <f>IF(B976&lt;&gt;"",IF(AND(B976&gt;=_TM1,B976&lt;=_TM2,OR(TH!L976="1111",TH!M976="1111")),TH!D976,""),"")</f>
        <v/>
      </c>
      <c r="B976" s="568">
        <f t="shared" si="105"/>
        <v>1</v>
      </c>
      <c r="C976" s="349">
        <f t="shared" si="103"/>
        <v>42758</v>
      </c>
      <c r="D976" s="349"/>
      <c r="E976" s="583">
        <v>42758</v>
      </c>
      <c r="F976" s="279" t="s">
        <v>691</v>
      </c>
      <c r="G976" s="348" t="s">
        <v>563</v>
      </c>
      <c r="H976" s="507" t="s">
        <v>865</v>
      </c>
      <c r="I976" s="340">
        <v>12</v>
      </c>
      <c r="J976" s="340">
        <v>129948.00000000001</v>
      </c>
      <c r="K976" s="569">
        <f t="shared" si="104"/>
        <v>1559376</v>
      </c>
      <c r="L976" s="576" t="s">
        <v>160</v>
      </c>
      <c r="M976" s="576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2"/>
      <c r="AB976" s="573"/>
      <c r="AE976" s="573"/>
    </row>
    <row r="977" spans="1:31" s="539" customFormat="1" ht="15.75" customHeight="1">
      <c r="A977" s="567" t="str">
        <f>IF(B977&lt;&gt;"",IF(AND(B977&gt;=_TM1,B977&lt;=_TM2,OR(TH!L977="1111",TH!M977="1111")),TH!D977,""),"")</f>
        <v/>
      </c>
      <c r="B977" s="568">
        <f t="shared" si="105"/>
        <v>1</v>
      </c>
      <c r="C977" s="349">
        <f t="shared" si="103"/>
        <v>42758</v>
      </c>
      <c r="D977" s="349"/>
      <c r="E977" s="583">
        <v>42758</v>
      </c>
      <c r="F977" s="279" t="s">
        <v>683</v>
      </c>
      <c r="G977" s="348" t="s">
        <v>563</v>
      </c>
      <c r="H977" s="507" t="s">
        <v>865</v>
      </c>
      <c r="I977" s="340">
        <v>48</v>
      </c>
      <c r="J977" s="340">
        <v>37787.200000000004</v>
      </c>
      <c r="K977" s="569">
        <f t="shared" si="104"/>
        <v>1813786</v>
      </c>
      <c r="L977" s="576" t="s">
        <v>160</v>
      </c>
      <c r="M977" s="576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2"/>
      <c r="AB977" s="573"/>
    </row>
    <row r="978" spans="1:31" s="539" customFormat="1" ht="15.75" customHeight="1">
      <c r="A978" s="567" t="str">
        <f>IF(B978&lt;&gt;"",IF(AND(B978&gt;=_TM1,B978&lt;=_TM2,OR(TH!L978="1111",TH!M978="1111")),TH!D978,""),"")</f>
        <v/>
      </c>
      <c r="B978" s="568">
        <f t="shared" si="105"/>
        <v>1</v>
      </c>
      <c r="C978" s="349">
        <f t="shared" si="103"/>
        <v>42758</v>
      </c>
      <c r="D978" s="349"/>
      <c r="E978" s="583">
        <v>42758</v>
      </c>
      <c r="F978" s="279" t="s">
        <v>692</v>
      </c>
      <c r="G978" s="348" t="s">
        <v>563</v>
      </c>
      <c r="H978" s="507" t="s">
        <v>865</v>
      </c>
      <c r="I978" s="340">
        <v>24</v>
      </c>
      <c r="J978" s="340">
        <v>37089.08</v>
      </c>
      <c r="K978" s="569">
        <f t="shared" si="104"/>
        <v>890138</v>
      </c>
      <c r="L978" s="576" t="s">
        <v>160</v>
      </c>
      <c r="M978" s="576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2"/>
      <c r="AB978" s="573"/>
    </row>
    <row r="979" spans="1:31" s="539" customFormat="1" ht="15.75" customHeight="1">
      <c r="A979" s="567" t="str">
        <f>IF(B979&lt;&gt;"",IF(AND(B979&gt;=_TM1,B979&lt;=_TM2,OR(TH!L979="1111",TH!M979="1111")),TH!D979,""),"")</f>
        <v/>
      </c>
      <c r="B979" s="568">
        <f t="shared" si="105"/>
        <v>1</v>
      </c>
      <c r="C979" s="349">
        <f t="shared" si="103"/>
        <v>42758</v>
      </c>
      <c r="D979" s="349"/>
      <c r="E979" s="583">
        <v>42758</v>
      </c>
      <c r="F979" s="279" t="s">
        <v>693</v>
      </c>
      <c r="G979" s="348" t="s">
        <v>563</v>
      </c>
      <c r="H979" s="507" t="s">
        <v>865</v>
      </c>
      <c r="I979" s="340">
        <v>6</v>
      </c>
      <c r="J979" s="340">
        <v>114450</v>
      </c>
      <c r="K979" s="569">
        <f t="shared" si="104"/>
        <v>686700</v>
      </c>
      <c r="L979" s="576" t="s">
        <v>160</v>
      </c>
      <c r="M979" s="576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2"/>
      <c r="AB979" s="573"/>
      <c r="AE979" s="573"/>
    </row>
    <row r="980" spans="1:31" s="539" customFormat="1" ht="15.75" customHeight="1">
      <c r="A980" s="567" t="str">
        <f>IF(B980&lt;&gt;"",IF(AND(B980&gt;=_TM1,B980&lt;=_TM2,OR(TH!L980="1111",TH!M980="1111")),TH!D980,""),"")</f>
        <v/>
      </c>
      <c r="B980" s="568">
        <f t="shared" si="105"/>
        <v>1</v>
      </c>
      <c r="C980" s="349">
        <f t="shared" si="103"/>
        <v>42758</v>
      </c>
      <c r="D980" s="349"/>
      <c r="E980" s="583">
        <v>42758</v>
      </c>
      <c r="F980" s="279" t="s">
        <v>694</v>
      </c>
      <c r="G980" s="348" t="s">
        <v>563</v>
      </c>
      <c r="H980" s="507" t="s">
        <v>865</v>
      </c>
      <c r="I980" s="340">
        <v>6</v>
      </c>
      <c r="J980" s="340">
        <v>118540.8</v>
      </c>
      <c r="K980" s="569">
        <f t="shared" si="104"/>
        <v>711245</v>
      </c>
      <c r="L980" s="576" t="s">
        <v>160</v>
      </c>
      <c r="M980" s="576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2"/>
      <c r="AB980" s="573"/>
      <c r="AE980" s="573"/>
    </row>
    <row r="981" spans="1:31" s="539" customFormat="1" ht="15.75" customHeight="1">
      <c r="A981" s="567" t="str">
        <f>IF(B981&lt;&gt;"",IF(AND(B981&gt;=_TM1,B981&lt;=_TM2,OR(TH!L981="1111",TH!M981="1111")),TH!D981,""),"")</f>
        <v/>
      </c>
      <c r="B981" s="568">
        <f t="shared" si="105"/>
        <v>1</v>
      </c>
      <c r="C981" s="349">
        <f t="shared" si="103"/>
        <v>42758</v>
      </c>
      <c r="D981" s="349"/>
      <c r="E981" s="583">
        <v>42758</v>
      </c>
      <c r="F981" s="279" t="s">
        <v>695</v>
      </c>
      <c r="G981" s="348" t="s">
        <v>563</v>
      </c>
      <c r="H981" s="507" t="s">
        <v>865</v>
      </c>
      <c r="I981" s="340">
        <v>6</v>
      </c>
      <c r="J981" s="340">
        <v>48174</v>
      </c>
      <c r="K981" s="569">
        <f t="shared" si="104"/>
        <v>289044</v>
      </c>
      <c r="L981" s="576" t="s">
        <v>160</v>
      </c>
      <c r="M981" s="576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2"/>
      <c r="AB981" s="573"/>
      <c r="AE981" s="573"/>
    </row>
    <row r="982" spans="1:31" s="539" customFormat="1" ht="15.75" customHeight="1">
      <c r="A982" s="567" t="str">
        <f>IF(B982&lt;&gt;"",IF(AND(B982&gt;=_TM1,B982&lt;=_TM2,OR(TH!L982="1111",TH!M982="1111")),TH!D982,""),"")</f>
        <v/>
      </c>
      <c r="B982" s="568">
        <f t="shared" si="105"/>
        <v>1</v>
      </c>
      <c r="C982" s="349">
        <f t="shared" si="103"/>
        <v>42758</v>
      </c>
      <c r="D982" s="349"/>
      <c r="E982" s="583">
        <v>42758</v>
      </c>
      <c r="F982" s="279" t="s">
        <v>696</v>
      </c>
      <c r="G982" s="348" t="s">
        <v>563</v>
      </c>
      <c r="H982" s="507" t="s">
        <v>865</v>
      </c>
      <c r="I982" s="340">
        <v>65</v>
      </c>
      <c r="J982" s="340">
        <v>19431</v>
      </c>
      <c r="K982" s="569">
        <f t="shared" si="104"/>
        <v>1263015</v>
      </c>
      <c r="L982" s="576" t="s">
        <v>160</v>
      </c>
      <c r="M982" s="576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2"/>
      <c r="AB982" s="573"/>
      <c r="AE982" s="573"/>
    </row>
    <row r="983" spans="1:31" s="539" customFormat="1" ht="15.75" customHeight="1">
      <c r="A983" s="567" t="str">
        <f>IF(B983&lt;&gt;"",IF(AND(B983&gt;=_TM1,B983&lt;=_TM2,OR(TH!L983="1111",TH!M983="1111")),TH!D983,""),"")</f>
        <v/>
      </c>
      <c r="B983" s="568">
        <f t="shared" si="105"/>
        <v>1</v>
      </c>
      <c r="C983" s="349">
        <f t="shared" si="103"/>
        <v>42758</v>
      </c>
      <c r="D983" s="349"/>
      <c r="E983" s="583">
        <v>42758</v>
      </c>
      <c r="F983" s="279" t="s">
        <v>697</v>
      </c>
      <c r="G983" s="348" t="s">
        <v>563</v>
      </c>
      <c r="H983" s="507" t="s">
        <v>865</v>
      </c>
      <c r="I983" s="340">
        <v>22</v>
      </c>
      <c r="J983" s="340">
        <v>88297.920000000013</v>
      </c>
      <c r="K983" s="569">
        <f t="shared" si="104"/>
        <v>1942554</v>
      </c>
      <c r="L983" s="576" t="s">
        <v>160</v>
      </c>
      <c r="M983" s="576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2"/>
      <c r="AB983" s="573"/>
      <c r="AE983" s="573"/>
    </row>
    <row r="984" spans="1:31" s="539" customFormat="1" ht="15.75" customHeight="1">
      <c r="A984" s="567" t="str">
        <f>IF(B984&lt;&gt;"",IF(AND(B984&gt;=_TM1,B984&lt;=_TM2,OR(TH!L984="1111",TH!M984="1111")),TH!D984,""),"")</f>
        <v/>
      </c>
      <c r="B984" s="568">
        <f t="shared" si="105"/>
        <v>1</v>
      </c>
      <c r="C984" s="349">
        <f t="shared" si="103"/>
        <v>42758</v>
      </c>
      <c r="D984" s="349"/>
      <c r="E984" s="583">
        <v>42758</v>
      </c>
      <c r="F984" s="279" t="s">
        <v>698</v>
      </c>
      <c r="G984" s="348" t="s">
        <v>563</v>
      </c>
      <c r="H984" s="507" t="s">
        <v>865</v>
      </c>
      <c r="I984" s="340">
        <v>12</v>
      </c>
      <c r="J984" s="340">
        <v>62407.80000000001</v>
      </c>
      <c r="K984" s="569">
        <f t="shared" si="104"/>
        <v>748894</v>
      </c>
      <c r="L984" s="576" t="s">
        <v>160</v>
      </c>
      <c r="M984" s="576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2"/>
      <c r="AB984" s="573"/>
    </row>
    <row r="985" spans="1:31" s="539" customFormat="1" ht="15.75" customHeight="1">
      <c r="A985" s="567" t="str">
        <f>IF(B985&lt;&gt;"",IF(AND(B985&gt;=_TM1,B985&lt;=_TM2,OR(TH!L985="1111",TH!M985="1111")),TH!D985,""),"")</f>
        <v/>
      </c>
      <c r="B985" s="568">
        <f t="shared" si="105"/>
        <v>1</v>
      </c>
      <c r="C985" s="349">
        <f t="shared" si="103"/>
        <v>42758</v>
      </c>
      <c r="D985" s="349"/>
      <c r="E985" s="583">
        <v>42758</v>
      </c>
      <c r="F985" s="279" t="s">
        <v>699</v>
      </c>
      <c r="G985" s="348" t="s">
        <v>563</v>
      </c>
      <c r="H985" s="507" t="s">
        <v>865</v>
      </c>
      <c r="I985" s="340">
        <v>12</v>
      </c>
      <c r="J985" s="340">
        <v>147063</v>
      </c>
      <c r="K985" s="569">
        <f t="shared" si="104"/>
        <v>1764756</v>
      </c>
      <c r="L985" s="576" t="s">
        <v>160</v>
      </c>
      <c r="M985" s="576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2"/>
      <c r="AB985" s="573"/>
    </row>
    <row r="986" spans="1:31" s="539" customFormat="1" ht="15.75" customHeight="1">
      <c r="A986" s="567" t="str">
        <f>IF(B986&lt;&gt;"",IF(AND(B986&gt;=_TM1,B986&lt;=_TM2,OR(TH!L986="1111",TH!M986="1111")),TH!D986,""),"")</f>
        <v/>
      </c>
      <c r="B986" s="568">
        <f t="shared" si="105"/>
        <v>1</v>
      </c>
      <c r="C986" s="349">
        <f t="shared" si="103"/>
        <v>42758</v>
      </c>
      <c r="D986" s="349"/>
      <c r="E986" s="583">
        <v>42758</v>
      </c>
      <c r="F986" s="279" t="s">
        <v>700</v>
      </c>
      <c r="G986" s="348" t="s">
        <v>563</v>
      </c>
      <c r="H986" s="507" t="s">
        <v>865</v>
      </c>
      <c r="I986" s="340">
        <v>12</v>
      </c>
      <c r="J986" s="340">
        <v>46851.000000000007</v>
      </c>
      <c r="K986" s="569">
        <f t="shared" si="104"/>
        <v>562212</v>
      </c>
      <c r="L986" s="576" t="s">
        <v>160</v>
      </c>
      <c r="M986" s="576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2"/>
      <c r="AB986" s="573"/>
    </row>
    <row r="987" spans="1:31" s="539" customFormat="1" ht="15.75" customHeight="1">
      <c r="A987" s="567" t="str">
        <f>IF(B987&lt;&gt;"",IF(AND(B987&gt;=_TM1,B987&lt;=_TM2,OR(TH!L987="1111",TH!M987="1111")),TH!D987,""),"")</f>
        <v/>
      </c>
      <c r="B987" s="568">
        <f t="shared" si="105"/>
        <v>1</v>
      </c>
      <c r="C987" s="349">
        <f t="shared" si="103"/>
        <v>42758</v>
      </c>
      <c r="D987" s="349"/>
      <c r="E987" s="583">
        <v>42758</v>
      </c>
      <c r="F987" s="279" t="s">
        <v>701</v>
      </c>
      <c r="G987" s="348" t="s">
        <v>563</v>
      </c>
      <c r="H987" s="507" t="s">
        <v>865</v>
      </c>
      <c r="I987" s="340">
        <v>8</v>
      </c>
      <c r="J987" s="340">
        <v>112728</v>
      </c>
      <c r="K987" s="569">
        <f t="shared" si="104"/>
        <v>901824</v>
      </c>
      <c r="L987" s="576" t="s">
        <v>160</v>
      </c>
      <c r="M987" s="576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2"/>
      <c r="AB987" s="573"/>
      <c r="AE987" s="573"/>
    </row>
    <row r="988" spans="1:31" s="539" customFormat="1" ht="15.75" customHeight="1">
      <c r="A988" s="567" t="str">
        <f>IF(B988&lt;&gt;"",IF(AND(B988&gt;=_TM1,B988&lt;=_TM2,OR(TH!L988="1111",TH!M988="1111")),TH!D988,""),"")</f>
        <v/>
      </c>
      <c r="B988" s="568">
        <f t="shared" si="105"/>
        <v>1</v>
      </c>
      <c r="C988" s="349">
        <f t="shared" si="103"/>
        <v>42758</v>
      </c>
      <c r="D988" s="349"/>
      <c r="E988" s="583">
        <v>42758</v>
      </c>
      <c r="F988" s="279" t="s">
        <v>702</v>
      </c>
      <c r="G988" s="348" t="s">
        <v>563</v>
      </c>
      <c r="H988" s="507" t="s">
        <v>865</v>
      </c>
      <c r="I988" s="340">
        <v>4</v>
      </c>
      <c r="J988" s="340">
        <v>49480.200000000004</v>
      </c>
      <c r="K988" s="569">
        <f t="shared" si="104"/>
        <v>197921</v>
      </c>
      <c r="L988" s="576" t="s">
        <v>160</v>
      </c>
      <c r="M988" s="576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2"/>
      <c r="AB988" s="573"/>
      <c r="AE988" s="573"/>
    </row>
    <row r="989" spans="1:31" s="539" customFormat="1" ht="15.75" customHeight="1">
      <c r="A989" s="567" t="str">
        <f>IF(B989&lt;&gt;"",IF(AND(B989&gt;=_TM1,B989&lt;=_TM2,OR(TH!L989="1111",TH!M989="1111")),TH!D989,""),"")</f>
        <v/>
      </c>
      <c r="B989" s="568">
        <f t="shared" si="105"/>
        <v>1</v>
      </c>
      <c r="C989" s="349">
        <f t="shared" si="103"/>
        <v>42758</v>
      </c>
      <c r="D989" s="574"/>
      <c r="E989" s="310">
        <v>42758</v>
      </c>
      <c r="F989" s="280" t="s">
        <v>703</v>
      </c>
      <c r="G989" s="577" t="s">
        <v>563</v>
      </c>
      <c r="H989" s="507" t="s">
        <v>865</v>
      </c>
      <c r="I989" s="340">
        <v>8</v>
      </c>
      <c r="J989" s="340">
        <v>69350.399999999994</v>
      </c>
      <c r="K989" s="569">
        <f t="shared" si="104"/>
        <v>554803</v>
      </c>
      <c r="L989" s="576" t="s">
        <v>160</v>
      </c>
      <c r="M989" s="576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2"/>
    </row>
    <row r="990" spans="1:31" s="539" customFormat="1" ht="15.75" customHeight="1">
      <c r="A990" s="567" t="str">
        <f>IF(B990&lt;&gt;"",IF(AND(B990&gt;=_TM1,B990&lt;=_TM2,OR(TH!L990="1111",TH!M990="1111")),TH!D990,""),"")</f>
        <v/>
      </c>
      <c r="B990" s="568">
        <f t="shared" si="105"/>
        <v>1</v>
      </c>
      <c r="C990" s="349">
        <f t="shared" si="103"/>
        <v>42758</v>
      </c>
      <c r="D990" s="574"/>
      <c r="E990" s="583">
        <v>42758</v>
      </c>
      <c r="F990" s="279" t="s">
        <v>665</v>
      </c>
      <c r="G990" s="577" t="s">
        <v>563</v>
      </c>
      <c r="H990" s="507" t="s">
        <v>865</v>
      </c>
      <c r="I990" s="340">
        <v>4</v>
      </c>
      <c r="J990" s="340">
        <v>44814</v>
      </c>
      <c r="K990" s="569">
        <f t="shared" si="104"/>
        <v>179256</v>
      </c>
      <c r="L990" s="576" t="s">
        <v>160</v>
      </c>
      <c r="M990" s="576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2"/>
    </row>
    <row r="991" spans="1:31" s="539" customFormat="1" ht="15.75" customHeight="1">
      <c r="A991" s="567" t="str">
        <f>IF(B991&lt;&gt;"",IF(AND(B991&gt;=_TM1,B991&lt;=_TM2,OR(TH!L991="1111",TH!M991="1111")),TH!D991,""),"")</f>
        <v/>
      </c>
      <c r="B991" s="568">
        <f t="shared" si="105"/>
        <v>1</v>
      </c>
      <c r="C991" s="349">
        <f t="shared" si="103"/>
        <v>42758</v>
      </c>
      <c r="D991" s="349"/>
      <c r="E991" s="583">
        <v>42758</v>
      </c>
      <c r="F991" s="279" t="s">
        <v>704</v>
      </c>
      <c r="G991" s="348" t="s">
        <v>563</v>
      </c>
      <c r="H991" s="507" t="s">
        <v>865</v>
      </c>
      <c r="I991" s="340">
        <v>20</v>
      </c>
      <c r="J991" s="340">
        <v>79332.161999999997</v>
      </c>
      <c r="K991" s="569">
        <f t="shared" si="104"/>
        <v>1586643</v>
      </c>
      <c r="L991" s="576" t="s">
        <v>160</v>
      </c>
      <c r="M991" s="576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2"/>
      <c r="AB991" s="573"/>
    </row>
    <row r="992" spans="1:31" s="539" customFormat="1" ht="15.75" customHeight="1">
      <c r="A992" s="567" t="str">
        <f>IF(B992&lt;&gt;"",IF(AND(B992&gt;=_TM1,B992&lt;=_TM2,OR(TH!L992="1111",TH!M992="1111")),TH!D992,""),"")</f>
        <v/>
      </c>
      <c r="B992" s="568">
        <f t="shared" si="105"/>
        <v>1</v>
      </c>
      <c r="C992" s="349">
        <f t="shared" si="103"/>
        <v>42758</v>
      </c>
      <c r="D992" s="349"/>
      <c r="E992" s="583">
        <v>42758</v>
      </c>
      <c r="F992" s="279" t="s">
        <v>705</v>
      </c>
      <c r="G992" s="348" t="s">
        <v>563</v>
      </c>
      <c r="H992" s="507" t="s">
        <v>865</v>
      </c>
      <c r="I992" s="340">
        <v>20</v>
      </c>
      <c r="J992" s="340">
        <v>112639.833</v>
      </c>
      <c r="K992" s="569">
        <f t="shared" si="104"/>
        <v>2252797</v>
      </c>
      <c r="L992" s="576" t="s">
        <v>160</v>
      </c>
      <c r="M992" s="576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2"/>
      <c r="AB992" s="573"/>
    </row>
    <row r="993" spans="1:28" s="539" customFormat="1" ht="15.75" customHeight="1">
      <c r="A993" s="567" t="str">
        <f>IF(B993&lt;&gt;"",IF(AND(B993&gt;=_TM1,B993&lt;=_TM2,OR(TH!L993="1111",TH!M993="1111")),TH!D993,""),"")</f>
        <v/>
      </c>
      <c r="B993" s="568">
        <f t="shared" si="105"/>
        <v>1</v>
      </c>
      <c r="C993" s="349">
        <f t="shared" si="103"/>
        <v>42758</v>
      </c>
      <c r="D993" s="574"/>
      <c r="E993" s="585">
        <v>42758</v>
      </c>
      <c r="F993" s="279" t="s">
        <v>706</v>
      </c>
      <c r="G993" s="575" t="s">
        <v>563</v>
      </c>
      <c r="H993" s="507" t="s">
        <v>865</v>
      </c>
      <c r="I993" s="340">
        <v>72</v>
      </c>
      <c r="J993" s="340">
        <v>29092.800000000003</v>
      </c>
      <c r="K993" s="569">
        <f t="shared" si="104"/>
        <v>2094682</v>
      </c>
      <c r="L993" s="576" t="s">
        <v>160</v>
      </c>
      <c r="M993" s="576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2"/>
      <c r="AB993" s="573"/>
    </row>
    <row r="994" spans="1:28" s="539" customFormat="1" ht="15.75" customHeight="1">
      <c r="A994" s="567" t="str">
        <f>IF(B994&lt;&gt;"",IF(AND(B994&gt;=_TM1,B994&lt;=_TM2,OR(TH!L994="1111",TH!M994="1111")),TH!D994,""),"")</f>
        <v/>
      </c>
      <c r="B994" s="568">
        <f t="shared" si="105"/>
        <v>1</v>
      </c>
      <c r="C994" s="349">
        <f t="shared" si="103"/>
        <v>42758</v>
      </c>
      <c r="D994" s="574"/>
      <c r="E994" s="585">
        <v>42758</v>
      </c>
      <c r="F994" s="279" t="s">
        <v>707</v>
      </c>
      <c r="G994" s="575" t="s">
        <v>563</v>
      </c>
      <c r="H994" s="507" t="s">
        <v>865</v>
      </c>
      <c r="I994" s="340">
        <v>8</v>
      </c>
      <c r="J994" s="340">
        <v>65007.600000000006</v>
      </c>
      <c r="K994" s="569">
        <f t="shared" si="104"/>
        <v>520061</v>
      </c>
      <c r="L994" s="576" t="s">
        <v>160</v>
      </c>
      <c r="M994" s="576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2"/>
      <c r="AB994" s="573"/>
    </row>
    <row r="995" spans="1:28" s="539" customFormat="1" ht="15.75" customHeight="1">
      <c r="A995" s="567" t="str">
        <f>IF(B995&lt;&gt;"",IF(AND(B995&gt;=_TM1,B995&lt;=_TM2,OR(TH!L995="1111",TH!M995="1111")),TH!D995,""),"")</f>
        <v/>
      </c>
      <c r="B995" s="568">
        <f t="shared" si="105"/>
        <v>1</v>
      </c>
      <c r="C995" s="349">
        <f t="shared" si="103"/>
        <v>42758</v>
      </c>
      <c r="D995" s="574"/>
      <c r="E995" s="585">
        <v>42758</v>
      </c>
      <c r="F995" s="279" t="s">
        <v>708</v>
      </c>
      <c r="G995" s="575" t="s">
        <v>563</v>
      </c>
      <c r="H995" s="507" t="s">
        <v>865</v>
      </c>
      <c r="I995" s="340">
        <v>15</v>
      </c>
      <c r="J995" s="340">
        <v>76910.400000000009</v>
      </c>
      <c r="K995" s="569">
        <f t="shared" si="104"/>
        <v>1153656</v>
      </c>
      <c r="L995" s="576" t="s">
        <v>160</v>
      </c>
      <c r="M995" s="576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2"/>
      <c r="AB995" s="573"/>
    </row>
    <row r="996" spans="1:28" s="539" customFormat="1" ht="15.75" customHeight="1">
      <c r="A996" s="567" t="str">
        <f>IF(B996&lt;&gt;"",IF(AND(B996&gt;=_TM1,B996&lt;=_TM2,OR(TH!L996="1111",TH!M996="1111")),TH!D996,""),"")</f>
        <v/>
      </c>
      <c r="B996" s="568">
        <f t="shared" si="105"/>
        <v>1</v>
      </c>
      <c r="C996" s="349">
        <f t="shared" si="103"/>
        <v>42758</v>
      </c>
      <c r="D996" s="574"/>
      <c r="E996" s="585">
        <v>42758</v>
      </c>
      <c r="F996" s="279" t="s">
        <v>709</v>
      </c>
      <c r="G996" s="575" t="s">
        <v>563</v>
      </c>
      <c r="H996" s="507" t="s">
        <v>865</v>
      </c>
      <c r="I996" s="340">
        <v>30</v>
      </c>
      <c r="J996" s="340">
        <v>51566</v>
      </c>
      <c r="K996" s="569">
        <f t="shared" si="104"/>
        <v>1546980</v>
      </c>
      <c r="L996" s="576" t="s">
        <v>160</v>
      </c>
      <c r="M996" s="576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2"/>
      <c r="AB996" s="573"/>
    </row>
    <row r="997" spans="1:28" s="539" customFormat="1" ht="15.75" customHeight="1">
      <c r="A997" s="567" t="str">
        <f>IF(B997&lt;&gt;"",IF(AND(B997&gt;=_TM1,B997&lt;=_TM2,OR(TH!L997="1111",TH!M997="1111")),TH!D997,""),"")</f>
        <v/>
      </c>
      <c r="B997" s="568">
        <f t="shared" si="105"/>
        <v>1</v>
      </c>
      <c r="C997" s="349">
        <f t="shared" si="103"/>
        <v>42758</v>
      </c>
      <c r="D997" s="574"/>
      <c r="E997" s="585">
        <v>42758</v>
      </c>
      <c r="F997" s="279" t="s">
        <v>710</v>
      </c>
      <c r="G997" s="575" t="s">
        <v>563</v>
      </c>
      <c r="H997" s="507" t="s">
        <v>865</v>
      </c>
      <c r="I997" s="340">
        <v>15</v>
      </c>
      <c r="J997" s="340">
        <v>79275.000000000015</v>
      </c>
      <c r="K997" s="569">
        <f t="shared" si="104"/>
        <v>1189125</v>
      </c>
      <c r="L997" s="576" t="s">
        <v>160</v>
      </c>
      <c r="M997" s="576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2"/>
      <c r="AB997" s="573"/>
    </row>
    <row r="998" spans="1:28" s="539" customFormat="1" ht="15.75" customHeight="1">
      <c r="A998" s="567" t="str">
        <f>IF(B998&lt;&gt;"",IF(AND(B998&gt;=_TM1,B998&lt;=_TM2,OR(TH!L998="1111",TH!M998="1111")),TH!D998,""),"")</f>
        <v/>
      </c>
      <c r="B998" s="568">
        <f t="shared" si="105"/>
        <v>1</v>
      </c>
      <c r="C998" s="349">
        <f t="shared" ref="C998:C1088" si="106">E998</f>
        <v>42758</v>
      </c>
      <c r="D998" s="574"/>
      <c r="E998" s="585">
        <v>42758</v>
      </c>
      <c r="F998" s="279" t="s">
        <v>711</v>
      </c>
      <c r="G998" s="575" t="s">
        <v>563</v>
      </c>
      <c r="H998" s="507" t="s">
        <v>865</v>
      </c>
      <c r="I998" s="340">
        <v>20</v>
      </c>
      <c r="J998" s="340">
        <v>53614.593000000001</v>
      </c>
      <c r="K998" s="569">
        <f t="shared" si="104"/>
        <v>1072292</v>
      </c>
      <c r="L998" s="576" t="s">
        <v>160</v>
      </c>
      <c r="M998" s="576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2"/>
      <c r="AB998" s="573"/>
    </row>
    <row r="999" spans="1:28" s="539" customFormat="1" ht="15.75" customHeight="1">
      <c r="A999" s="567" t="str">
        <f>IF(B999&lt;&gt;"",IF(AND(B999&gt;=_TM1,B999&lt;=_TM2,OR(TH!L999="1111",TH!M999="1111")),TH!D999,""),"")</f>
        <v/>
      </c>
      <c r="B999" s="568">
        <f t="shared" si="105"/>
        <v>1</v>
      </c>
      <c r="C999" s="349">
        <f t="shared" si="106"/>
        <v>42758</v>
      </c>
      <c r="D999" s="574"/>
      <c r="E999" s="585">
        <v>42758</v>
      </c>
      <c r="F999" s="279" t="s">
        <v>712</v>
      </c>
      <c r="G999" s="575" t="s">
        <v>563</v>
      </c>
      <c r="H999" s="507" t="s">
        <v>865</v>
      </c>
      <c r="I999" s="340">
        <v>30</v>
      </c>
      <c r="J999" s="340">
        <v>66599</v>
      </c>
      <c r="K999" s="569">
        <f t="shared" si="104"/>
        <v>1997970</v>
      </c>
      <c r="L999" s="576" t="s">
        <v>160</v>
      </c>
      <c r="M999" s="576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2"/>
      <c r="AB999" s="573"/>
    </row>
    <row r="1000" spans="1:28" s="539" customFormat="1" ht="15.75" customHeight="1">
      <c r="A1000" s="567" t="str">
        <f>IF(B1000&lt;&gt;"",IF(AND(B1000&gt;=_TM1,B1000&lt;=_TM2,OR(TH!L1000="1111",TH!M1000="1111")),TH!D1000,""),"")</f>
        <v/>
      </c>
      <c r="B1000" s="568">
        <f t="shared" si="105"/>
        <v>1</v>
      </c>
      <c r="C1000" s="349">
        <f t="shared" si="106"/>
        <v>42758</v>
      </c>
      <c r="D1000" s="574"/>
      <c r="E1000" s="585">
        <v>42758</v>
      </c>
      <c r="F1000" s="279" t="s">
        <v>712</v>
      </c>
      <c r="G1000" s="575" t="s">
        <v>563</v>
      </c>
      <c r="H1000" s="507" t="s">
        <v>865</v>
      </c>
      <c r="I1000" s="340">
        <v>18</v>
      </c>
      <c r="J1000" s="340">
        <v>70086</v>
      </c>
      <c r="K1000" s="569">
        <f t="shared" si="104"/>
        <v>1261548</v>
      </c>
      <c r="L1000" s="576" t="s">
        <v>160</v>
      </c>
      <c r="M1000" s="576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2"/>
      <c r="AB1000" s="573"/>
    </row>
    <row r="1001" spans="1:28" s="539" customFormat="1" ht="15.75" customHeight="1">
      <c r="A1001" s="567" t="str">
        <f>IF(B1001&lt;&gt;"",IF(AND(B1001&gt;=_TM1,B1001&lt;=_TM2,OR(TH!L1001="1111",TH!M1001="1111")),TH!D1001,""),"")</f>
        <v/>
      </c>
      <c r="B1001" s="568">
        <f t="shared" si="105"/>
        <v>1</v>
      </c>
      <c r="C1001" s="349">
        <f t="shared" si="106"/>
        <v>42758</v>
      </c>
      <c r="D1001" s="574"/>
      <c r="E1001" s="585">
        <v>42758</v>
      </c>
      <c r="F1001" s="279" t="s">
        <v>713</v>
      </c>
      <c r="G1001" s="575" t="s">
        <v>563</v>
      </c>
      <c r="H1001" s="507" t="s">
        <v>865</v>
      </c>
      <c r="I1001" s="340">
        <v>4</v>
      </c>
      <c r="J1001" s="340">
        <v>82895</v>
      </c>
      <c r="K1001" s="569">
        <f t="shared" si="104"/>
        <v>331580</v>
      </c>
      <c r="L1001" s="576" t="s">
        <v>160</v>
      </c>
      <c r="M1001" s="576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2"/>
      <c r="AB1001" s="573"/>
    </row>
    <row r="1002" spans="1:28" s="539" customFormat="1" ht="15.75" customHeight="1">
      <c r="A1002" s="567" t="str">
        <f>IF(B1002&lt;&gt;"",IF(AND(B1002&gt;=_TM1,B1002&lt;=_TM2,OR(TH!L1002="1111",TH!M1002="1111")),TH!D1002,""),"")</f>
        <v/>
      </c>
      <c r="B1002" s="568">
        <f t="shared" si="105"/>
        <v>1</v>
      </c>
      <c r="C1002" s="349">
        <f t="shared" si="106"/>
        <v>42758</v>
      </c>
      <c r="D1002" s="574"/>
      <c r="E1002" s="585">
        <v>42758</v>
      </c>
      <c r="F1002" s="279" t="s">
        <v>714</v>
      </c>
      <c r="G1002" s="575" t="s">
        <v>563</v>
      </c>
      <c r="H1002" s="507" t="s">
        <v>865</v>
      </c>
      <c r="I1002" s="340">
        <v>8</v>
      </c>
      <c r="J1002" s="340">
        <v>99792</v>
      </c>
      <c r="K1002" s="569">
        <f t="shared" si="104"/>
        <v>798336</v>
      </c>
      <c r="L1002" s="576" t="s">
        <v>160</v>
      </c>
      <c r="M1002" s="576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2"/>
      <c r="AB1002" s="573"/>
    </row>
    <row r="1003" spans="1:28" s="539" customFormat="1" ht="15.75" customHeight="1">
      <c r="A1003" s="567" t="str">
        <f>IF(B1003&lt;&gt;"",IF(AND(B1003&gt;=_TM1,B1003&lt;=_TM2,OR(TH!L1003="1111",TH!M1003="1111")),TH!D1003,""),"")</f>
        <v/>
      </c>
      <c r="B1003" s="568">
        <f t="shared" si="105"/>
        <v>1</v>
      </c>
      <c r="C1003" s="349">
        <f t="shared" si="106"/>
        <v>42758</v>
      </c>
      <c r="D1003" s="574"/>
      <c r="E1003" s="585">
        <v>42758</v>
      </c>
      <c r="F1003" s="279" t="s">
        <v>715</v>
      </c>
      <c r="G1003" s="575" t="s">
        <v>563</v>
      </c>
      <c r="H1003" s="507" t="s">
        <v>865</v>
      </c>
      <c r="I1003" s="340">
        <v>7</v>
      </c>
      <c r="J1003" s="340">
        <v>64474</v>
      </c>
      <c r="K1003" s="569">
        <f t="shared" si="104"/>
        <v>451318</v>
      </c>
      <c r="L1003" s="576" t="s">
        <v>160</v>
      </c>
      <c r="M1003" s="576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2"/>
      <c r="AB1003" s="573"/>
    </row>
    <row r="1004" spans="1:28" s="539" customFormat="1" ht="15.75" customHeight="1">
      <c r="A1004" s="567" t="str">
        <f>IF(B1004&lt;&gt;"",IF(AND(B1004&gt;=_TM1,B1004&lt;=_TM2,OR(TH!L1004="1111",TH!M1004="1111")),TH!D1004,""),"")</f>
        <v/>
      </c>
      <c r="B1004" s="568">
        <f t="shared" si="105"/>
        <v>1</v>
      </c>
      <c r="C1004" s="349">
        <f t="shared" si="106"/>
        <v>42758</v>
      </c>
      <c r="D1004" s="574"/>
      <c r="E1004" s="585">
        <v>42758</v>
      </c>
      <c r="F1004" s="279" t="s">
        <v>716</v>
      </c>
      <c r="G1004" s="575" t="s">
        <v>563</v>
      </c>
      <c r="H1004" s="507" t="s">
        <v>865</v>
      </c>
      <c r="I1004" s="340">
        <v>4</v>
      </c>
      <c r="J1004" s="340">
        <v>107419</v>
      </c>
      <c r="K1004" s="569">
        <f t="shared" ref="K1004:K1094" si="107">ROUND(I1004*J1004,0)</f>
        <v>429676</v>
      </c>
      <c r="L1004" s="576" t="s">
        <v>160</v>
      </c>
      <c r="M1004" s="576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2"/>
      <c r="AB1004" s="573"/>
    </row>
    <row r="1005" spans="1:28" s="539" customFormat="1" ht="15.75" customHeight="1">
      <c r="A1005" s="567" t="str">
        <f>IF(B1005&lt;&gt;"",IF(AND(B1005&gt;=_TM1,B1005&lt;=_TM2,OR(TH!L1005="1111",TH!M1005="1111")),TH!D1005,""),"")</f>
        <v/>
      </c>
      <c r="B1005" s="568">
        <f t="shared" si="105"/>
        <v>1</v>
      </c>
      <c r="C1005" s="349">
        <f t="shared" si="106"/>
        <v>42758</v>
      </c>
      <c r="D1005" s="574"/>
      <c r="E1005" s="585">
        <v>42758</v>
      </c>
      <c r="F1005" s="279" t="s">
        <v>717</v>
      </c>
      <c r="G1005" s="575" t="s">
        <v>563</v>
      </c>
      <c r="H1005" s="507" t="s">
        <v>865</v>
      </c>
      <c r="I1005" s="340">
        <v>12</v>
      </c>
      <c r="J1005" s="340">
        <v>45864</v>
      </c>
      <c r="K1005" s="569">
        <f t="shared" si="107"/>
        <v>550368</v>
      </c>
      <c r="L1005" s="576" t="s">
        <v>160</v>
      </c>
      <c r="M1005" s="576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2"/>
      <c r="AB1005" s="573"/>
    </row>
    <row r="1006" spans="1:28" s="539" customFormat="1" ht="15.75" customHeight="1">
      <c r="A1006" s="567" t="str">
        <f>IF(B1006&lt;&gt;"",IF(AND(B1006&gt;=_TM1,B1006&lt;=_TM2,OR(TH!L1006="1111",TH!M1006="1111")),TH!D1006,""),"")</f>
        <v/>
      </c>
      <c r="B1006" s="568">
        <f t="shared" si="105"/>
        <v>1</v>
      </c>
      <c r="C1006" s="349">
        <f t="shared" si="106"/>
        <v>42758</v>
      </c>
      <c r="D1006" s="574"/>
      <c r="E1006" s="585">
        <v>42758</v>
      </c>
      <c r="F1006" s="279" t="s">
        <v>718</v>
      </c>
      <c r="G1006" s="575" t="s">
        <v>563</v>
      </c>
      <c r="H1006" s="507" t="s">
        <v>865</v>
      </c>
      <c r="I1006" s="340">
        <v>6</v>
      </c>
      <c r="J1006" s="340">
        <v>48019</v>
      </c>
      <c r="K1006" s="569">
        <f t="shared" si="107"/>
        <v>288114</v>
      </c>
      <c r="L1006" s="576" t="s">
        <v>160</v>
      </c>
      <c r="M1006" s="576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2"/>
      <c r="AB1006" s="573"/>
    </row>
    <row r="1007" spans="1:28" s="539" customFormat="1" ht="15.75" customHeight="1">
      <c r="A1007" s="567" t="str">
        <f>IF(B1007&lt;&gt;"",IF(AND(B1007&gt;=_TM1,B1007&lt;=_TM2,OR(TH!L1007="1111",TH!M1007="1111")),TH!D1007,""),"")</f>
        <v/>
      </c>
      <c r="B1007" s="568">
        <f t="shared" si="105"/>
        <v>1</v>
      </c>
      <c r="C1007" s="349">
        <f t="shared" si="106"/>
        <v>42758</v>
      </c>
      <c r="D1007" s="574"/>
      <c r="E1007" s="585">
        <v>42758</v>
      </c>
      <c r="F1007" s="279" t="s">
        <v>719</v>
      </c>
      <c r="G1007" s="575" t="s">
        <v>563</v>
      </c>
      <c r="H1007" s="507" t="s">
        <v>865</v>
      </c>
      <c r="I1007" s="340">
        <v>70</v>
      </c>
      <c r="J1007" s="340">
        <v>14722</v>
      </c>
      <c r="K1007" s="569">
        <f t="shared" si="107"/>
        <v>1030540</v>
      </c>
      <c r="L1007" s="576" t="s">
        <v>160</v>
      </c>
      <c r="M1007" s="576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72"/>
      <c r="AB1007" s="573"/>
    </row>
    <row r="1008" spans="1:28" s="539" customFormat="1" ht="15.75" customHeight="1">
      <c r="A1008" s="567" t="str">
        <f>IF(B1008&lt;&gt;"",IF(AND(B1008&gt;=_TM1,B1008&lt;=_TM2,OR(TH!L1008="1111",TH!M1008="1111")),TH!D1008,""),"")</f>
        <v/>
      </c>
      <c r="B1008" s="568">
        <f t="shared" si="105"/>
        <v>1</v>
      </c>
      <c r="C1008" s="349">
        <f t="shared" si="106"/>
        <v>42758</v>
      </c>
      <c r="D1008" s="574"/>
      <c r="E1008" s="585">
        <v>42758</v>
      </c>
      <c r="F1008" s="279" t="s">
        <v>720</v>
      </c>
      <c r="G1008" s="575" t="s">
        <v>563</v>
      </c>
      <c r="H1008" s="507" t="s">
        <v>865</v>
      </c>
      <c r="I1008" s="340">
        <v>56</v>
      </c>
      <c r="J1008" s="340">
        <v>19395</v>
      </c>
      <c r="K1008" s="569">
        <f t="shared" si="107"/>
        <v>1086120</v>
      </c>
      <c r="L1008" s="576" t="s">
        <v>160</v>
      </c>
      <c r="M1008" s="576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72"/>
      <c r="AB1008" s="573"/>
    </row>
    <row r="1009" spans="1:31" s="539" customFormat="1" ht="15.75" customHeight="1">
      <c r="A1009" s="567" t="str">
        <f>IF(B1009&lt;&gt;"",IF(AND(B1009&gt;=_TM1,B1009&lt;=_TM2,OR(TH!L1009="1111",TH!M1009="1111")),TH!D1009,""),"")</f>
        <v/>
      </c>
      <c r="B1009" s="568">
        <f t="shared" si="105"/>
        <v>1</v>
      </c>
      <c r="C1009" s="349">
        <f t="shared" si="106"/>
        <v>42758</v>
      </c>
      <c r="D1009" s="574"/>
      <c r="E1009" s="585">
        <v>42758</v>
      </c>
      <c r="F1009" s="279" t="s">
        <v>721</v>
      </c>
      <c r="G1009" s="575" t="s">
        <v>563</v>
      </c>
      <c r="H1009" s="507" t="s">
        <v>865</v>
      </c>
      <c r="I1009" s="340">
        <v>3</v>
      </c>
      <c r="J1009" s="340">
        <v>40018</v>
      </c>
      <c r="K1009" s="569">
        <f t="shared" si="107"/>
        <v>120054</v>
      </c>
      <c r="L1009" s="576" t="s">
        <v>160</v>
      </c>
      <c r="M1009" s="576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72"/>
      <c r="AB1009" s="573"/>
    </row>
    <row r="1010" spans="1:31" s="539" customFormat="1" ht="15.75" customHeight="1">
      <c r="A1010" s="567" t="str">
        <f>IF(B1010&lt;&gt;"",IF(AND(B1010&gt;=_TM1,B1010&lt;=_TM2,OR(TH!L1010="1111",TH!M1010="1111")),TH!D1010,""),"")</f>
        <v/>
      </c>
      <c r="B1010" s="568">
        <f t="shared" si="105"/>
        <v>1</v>
      </c>
      <c r="C1010" s="349">
        <f t="shared" si="106"/>
        <v>42758</v>
      </c>
      <c r="D1010" s="574"/>
      <c r="E1010" s="585">
        <v>42758</v>
      </c>
      <c r="F1010" s="279" t="s">
        <v>722</v>
      </c>
      <c r="G1010" s="575" t="s">
        <v>563</v>
      </c>
      <c r="H1010" s="507" t="s">
        <v>865</v>
      </c>
      <c r="I1010" s="340">
        <v>144</v>
      </c>
      <c r="J1010" s="340">
        <v>8712</v>
      </c>
      <c r="K1010" s="569">
        <f t="shared" si="107"/>
        <v>1254528</v>
      </c>
      <c r="L1010" s="576" t="s">
        <v>160</v>
      </c>
      <c r="M1010" s="576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72"/>
      <c r="AB1010" s="573"/>
    </row>
    <row r="1011" spans="1:31" s="539" customFormat="1" ht="15.75" customHeight="1">
      <c r="A1011" s="567" t="str">
        <f>IF(B1011&lt;&gt;"",IF(AND(B1011&gt;=_TM1,B1011&lt;=_TM2,OR(TH!L1011="1111",TH!M1011="1111")),TH!D1011,""),"")</f>
        <v/>
      </c>
      <c r="B1011" s="568">
        <f t="shared" si="105"/>
        <v>1</v>
      </c>
      <c r="C1011" s="349">
        <f t="shared" si="106"/>
        <v>42758</v>
      </c>
      <c r="D1011" s="574"/>
      <c r="E1011" s="585">
        <v>42758</v>
      </c>
      <c r="F1011" s="279" t="s">
        <v>723</v>
      </c>
      <c r="G1011" s="575" t="s">
        <v>563</v>
      </c>
      <c r="H1011" s="507" t="s">
        <v>865</v>
      </c>
      <c r="I1011" s="340">
        <v>176</v>
      </c>
      <c r="J1011" s="340">
        <v>7643</v>
      </c>
      <c r="K1011" s="569">
        <f t="shared" si="107"/>
        <v>1345168</v>
      </c>
      <c r="L1011" s="576" t="s">
        <v>160</v>
      </c>
      <c r="M1011" s="576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72"/>
    </row>
    <row r="1012" spans="1:31" s="539" customFormat="1" ht="15.75" customHeight="1">
      <c r="A1012" s="567" t="str">
        <f>IF(B1012&lt;&gt;"",IF(AND(B1012&gt;=_TM1,B1012&lt;=_TM2,OR(TH!L1012="1111",TH!M1012="1111")),TH!D1012,""),"")</f>
        <v/>
      </c>
      <c r="B1012" s="568">
        <f t="shared" si="105"/>
        <v>1</v>
      </c>
      <c r="C1012" s="349">
        <f t="shared" si="106"/>
        <v>42758</v>
      </c>
      <c r="D1012" s="574"/>
      <c r="E1012" s="310">
        <v>42758</v>
      </c>
      <c r="F1012" s="280" t="s">
        <v>724</v>
      </c>
      <c r="G1012" s="577" t="s">
        <v>563</v>
      </c>
      <c r="H1012" s="507" t="s">
        <v>865</v>
      </c>
      <c r="I1012" s="340">
        <v>100</v>
      </c>
      <c r="J1012" s="340">
        <v>9464</v>
      </c>
      <c r="K1012" s="569">
        <f t="shared" si="107"/>
        <v>946400</v>
      </c>
      <c r="L1012" s="576" t="s">
        <v>160</v>
      </c>
      <c r="M1012" s="576" t="s">
        <v>318</v>
      </c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561" t="str">
        <f>IF(OR(TH!L1012=TH!$Y$7,M1012=TH!$Y$7),"x","")</f>
        <v/>
      </c>
      <c r="Z1012" s="561" t="str">
        <f>IF(AND(B1012&lt;=NKC!$N$8,B1012&gt;=NKC!$M$8),"x","")</f>
        <v>x</v>
      </c>
      <c r="AA1012" s="572"/>
    </row>
    <row r="1013" spans="1:31" s="539" customFormat="1" ht="15.75" customHeight="1">
      <c r="A1013" s="567" t="str">
        <f>IF(B1013&lt;&gt;"",IF(AND(B1013&gt;=_TM1,B1013&lt;=_TM2,OR(TH!L1013="1111",TH!M1013="1111")),TH!D1013,""),"")</f>
        <v/>
      </c>
      <c r="B1013" s="568">
        <f t="shared" si="105"/>
        <v>1</v>
      </c>
      <c r="C1013" s="349">
        <f t="shared" si="106"/>
        <v>42758</v>
      </c>
      <c r="D1013" s="574"/>
      <c r="E1013" s="583">
        <v>42758</v>
      </c>
      <c r="F1013" s="280" t="s">
        <v>725</v>
      </c>
      <c r="G1013" s="577" t="s">
        <v>563</v>
      </c>
      <c r="H1013" s="507" t="s">
        <v>865</v>
      </c>
      <c r="I1013" s="340">
        <v>320</v>
      </c>
      <c r="J1013" s="340">
        <v>7793</v>
      </c>
      <c r="K1013" s="569">
        <f t="shared" si="107"/>
        <v>2493760</v>
      </c>
      <c r="L1013" s="576" t="s">
        <v>160</v>
      </c>
      <c r="M1013" s="576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2"/>
    </row>
    <row r="1014" spans="1:31" s="539" customFormat="1" ht="15.75" customHeight="1">
      <c r="A1014" s="567" t="str">
        <f>IF(B1014&lt;&gt;"",IF(AND(B1014&gt;=_TM1,B1014&lt;=_TM2,OR(TH!L1014="1111",TH!M1014="1111")),TH!D1014,""),"")</f>
        <v/>
      </c>
      <c r="B1014" s="568">
        <f t="shared" si="105"/>
        <v>1</v>
      </c>
      <c r="C1014" s="349">
        <f t="shared" si="106"/>
        <v>42758</v>
      </c>
      <c r="D1014" s="574"/>
      <c r="E1014" s="583">
        <v>42758</v>
      </c>
      <c r="F1014" s="280" t="s">
        <v>726</v>
      </c>
      <c r="G1014" s="577" t="s">
        <v>563</v>
      </c>
      <c r="H1014" s="507" t="s">
        <v>865</v>
      </c>
      <c r="I1014" s="340">
        <v>35</v>
      </c>
      <c r="J1014" s="340">
        <v>22494</v>
      </c>
      <c r="K1014" s="569">
        <f t="shared" si="107"/>
        <v>787290</v>
      </c>
      <c r="L1014" s="576" t="s">
        <v>160</v>
      </c>
      <c r="M1014" s="576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2"/>
    </row>
    <row r="1015" spans="1:31" s="539" customFormat="1" ht="15.75" customHeight="1">
      <c r="A1015" s="567" t="str">
        <f>IF(B1015&lt;&gt;"",IF(AND(B1015&gt;=_TM1,B1015&lt;=_TM2,OR(TH!L1015="1111",TH!M1015="1111")),TH!D1015,""),"")</f>
        <v/>
      </c>
      <c r="B1015" s="568">
        <f t="shared" si="105"/>
        <v>1</v>
      </c>
      <c r="C1015" s="349">
        <f t="shared" si="106"/>
        <v>42758</v>
      </c>
      <c r="D1015" s="574"/>
      <c r="E1015" s="583">
        <v>42758</v>
      </c>
      <c r="F1015" s="280" t="s">
        <v>727</v>
      </c>
      <c r="G1015" s="577" t="s">
        <v>563</v>
      </c>
      <c r="H1015" s="507" t="s">
        <v>865</v>
      </c>
      <c r="I1015" s="340">
        <v>50</v>
      </c>
      <c r="J1015" s="340">
        <v>15522</v>
      </c>
      <c r="K1015" s="569">
        <f t="shared" si="107"/>
        <v>776100</v>
      </c>
      <c r="L1015" s="576" t="s">
        <v>160</v>
      </c>
      <c r="M1015" s="576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2"/>
    </row>
    <row r="1016" spans="1:31" s="539" customFormat="1" ht="15.75" customHeight="1">
      <c r="A1016" s="567" t="str">
        <f>IF(B1016&lt;&gt;"",IF(AND(B1016&gt;=_TM1,B1016&lt;=_TM2,OR(TH!L1016="1111",TH!M1016="1111")),TH!D1016,""),"")</f>
        <v/>
      </c>
      <c r="B1016" s="568">
        <f t="shared" si="105"/>
        <v>1</v>
      </c>
      <c r="C1016" s="349">
        <f t="shared" si="106"/>
        <v>42758</v>
      </c>
      <c r="D1016" s="349"/>
      <c r="E1016" s="583">
        <v>42758</v>
      </c>
      <c r="F1016" s="279" t="s">
        <v>728</v>
      </c>
      <c r="G1016" s="348" t="s">
        <v>563</v>
      </c>
      <c r="H1016" s="507" t="s">
        <v>865</v>
      </c>
      <c r="I1016" s="340">
        <v>126</v>
      </c>
      <c r="J1016" s="340">
        <v>10198</v>
      </c>
      <c r="K1016" s="569">
        <f t="shared" si="107"/>
        <v>1284948</v>
      </c>
      <c r="L1016" s="576" t="s">
        <v>160</v>
      </c>
      <c r="M1016" s="576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2"/>
      <c r="AB1016" s="573"/>
      <c r="AE1016" s="573"/>
    </row>
    <row r="1017" spans="1:31" s="539" customFormat="1" ht="15.75" customHeight="1">
      <c r="A1017" s="567" t="str">
        <f>IF(B1017&lt;&gt;"",IF(AND(B1017&gt;=_TM1,B1017&lt;=_TM2,OR(TH!L1017="1111",TH!M1017="1111")),TH!D1017,""),"")</f>
        <v/>
      </c>
      <c r="B1017" s="568">
        <f t="shared" si="105"/>
        <v>1</v>
      </c>
      <c r="C1017" s="349">
        <f t="shared" si="106"/>
        <v>42758</v>
      </c>
      <c r="D1017" s="349"/>
      <c r="E1017" s="583">
        <v>42758</v>
      </c>
      <c r="F1017" s="279" t="s">
        <v>729</v>
      </c>
      <c r="G1017" s="348" t="s">
        <v>563</v>
      </c>
      <c r="H1017" s="507" t="s">
        <v>865</v>
      </c>
      <c r="I1017" s="340">
        <v>72</v>
      </c>
      <c r="J1017" s="340">
        <v>11806</v>
      </c>
      <c r="K1017" s="569">
        <f t="shared" si="107"/>
        <v>850032</v>
      </c>
      <c r="L1017" s="576" t="s">
        <v>160</v>
      </c>
      <c r="M1017" s="576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2"/>
      <c r="AB1017" s="573"/>
      <c r="AE1017" s="573"/>
    </row>
    <row r="1018" spans="1:31" s="539" customFormat="1" ht="15.75" customHeight="1">
      <c r="A1018" s="567" t="str">
        <f>IF(B1018&lt;&gt;"",IF(AND(B1018&gt;=_TM1,B1018&lt;=_TM2,OR(TH!L1018="1111",TH!M1018="1111")),TH!D1018,""),"")</f>
        <v/>
      </c>
      <c r="B1018" s="568">
        <f t="shared" si="105"/>
        <v>1</v>
      </c>
      <c r="C1018" s="349">
        <f t="shared" si="106"/>
        <v>42758</v>
      </c>
      <c r="D1018" s="349"/>
      <c r="E1018" s="583">
        <v>42758</v>
      </c>
      <c r="F1018" s="279" t="s">
        <v>730</v>
      </c>
      <c r="G1018" s="348" t="s">
        <v>563</v>
      </c>
      <c r="H1018" s="507" t="s">
        <v>865</v>
      </c>
      <c r="I1018" s="340">
        <v>120</v>
      </c>
      <c r="J1018" s="340">
        <v>12659</v>
      </c>
      <c r="K1018" s="569">
        <f t="shared" si="107"/>
        <v>1519080</v>
      </c>
      <c r="L1018" s="576" t="s">
        <v>160</v>
      </c>
      <c r="M1018" s="576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2"/>
      <c r="AB1018" s="573"/>
    </row>
    <row r="1019" spans="1:31" s="539" customFormat="1" ht="15.75" customHeight="1">
      <c r="A1019" s="567" t="str">
        <f>IF(B1019&lt;&gt;"",IF(AND(B1019&gt;=_TM1,B1019&lt;=_TM2,OR(TH!L1019="1111",TH!M1019="1111")),TH!D1019,""),"")</f>
        <v/>
      </c>
      <c r="B1019" s="568">
        <f t="shared" si="105"/>
        <v>1</v>
      </c>
      <c r="C1019" s="349">
        <f t="shared" si="106"/>
        <v>42758</v>
      </c>
      <c r="D1019" s="349"/>
      <c r="E1019" s="583">
        <v>42758</v>
      </c>
      <c r="F1019" s="279" t="s">
        <v>731</v>
      </c>
      <c r="G1019" s="348" t="s">
        <v>563</v>
      </c>
      <c r="H1019" s="507" t="s">
        <v>865</v>
      </c>
      <c r="I1019" s="340">
        <v>117</v>
      </c>
      <c r="J1019" s="340">
        <v>9456</v>
      </c>
      <c r="K1019" s="569">
        <f t="shared" si="107"/>
        <v>1106352</v>
      </c>
      <c r="L1019" s="576" t="s">
        <v>160</v>
      </c>
      <c r="M1019" s="576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2"/>
      <c r="AB1019" s="573"/>
    </row>
    <row r="1020" spans="1:31" s="539" customFormat="1" ht="15.75" customHeight="1">
      <c r="A1020" s="567" t="str">
        <f>IF(B1020&lt;&gt;"",IF(AND(B1020&gt;=_TM1,B1020&lt;=_TM2,OR(TH!L1020="1111",TH!M1020="1111")),TH!D1020,""),"")</f>
        <v/>
      </c>
      <c r="B1020" s="568">
        <f t="shared" si="105"/>
        <v>1</v>
      </c>
      <c r="C1020" s="349">
        <f t="shared" si="106"/>
        <v>42759</v>
      </c>
      <c r="D1020" s="349"/>
      <c r="E1020" s="583">
        <v>42759</v>
      </c>
      <c r="F1020" s="279" t="s">
        <v>364</v>
      </c>
      <c r="G1020" s="348" t="s">
        <v>580</v>
      </c>
      <c r="H1020" s="507" t="s">
        <v>865</v>
      </c>
      <c r="I1020" s="340">
        <v>505</v>
      </c>
      <c r="J1020" s="340">
        <v>18245</v>
      </c>
      <c r="K1020" s="569">
        <f t="shared" si="107"/>
        <v>9213725</v>
      </c>
      <c r="L1020" s="576" t="s">
        <v>160</v>
      </c>
      <c r="M1020" s="576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2"/>
      <c r="AB1020" s="573"/>
      <c r="AE1020" s="573"/>
    </row>
    <row r="1021" spans="1:31" s="539" customFormat="1" ht="15.75" customHeight="1">
      <c r="A1021" s="567" t="str">
        <f>IF(B1021&lt;&gt;"",IF(AND(B1021&gt;=_TM1,B1021&lt;=_TM2,OR(TH!L1021="1111",TH!M1021="1111")),TH!D1021,""),"")</f>
        <v/>
      </c>
      <c r="B1021" s="568">
        <f t="shared" si="105"/>
        <v>1</v>
      </c>
      <c r="C1021" s="349">
        <f t="shared" si="106"/>
        <v>42759</v>
      </c>
      <c r="D1021" s="349"/>
      <c r="E1021" s="583">
        <v>42759</v>
      </c>
      <c r="F1021" s="279" t="s">
        <v>392</v>
      </c>
      <c r="G1021" s="348" t="s">
        <v>580</v>
      </c>
      <c r="H1021" s="507" t="s">
        <v>865</v>
      </c>
      <c r="I1021" s="340">
        <v>138</v>
      </c>
      <c r="J1021" s="340">
        <v>17809</v>
      </c>
      <c r="K1021" s="569">
        <f t="shared" si="107"/>
        <v>2457642</v>
      </c>
      <c r="L1021" s="576" t="s">
        <v>160</v>
      </c>
      <c r="M1021" s="576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2"/>
      <c r="AB1021" s="573"/>
      <c r="AE1021" s="573"/>
    </row>
    <row r="1022" spans="1:31" s="539" customFormat="1" ht="15.75" customHeight="1">
      <c r="A1022" s="567" t="str">
        <f>IF(B1022&lt;&gt;"",IF(AND(B1022&gt;=_TM1,B1022&lt;=_TM2,OR(TH!L1022="1111",TH!M1022="1111")),TH!D1022,""),"")</f>
        <v/>
      </c>
      <c r="B1022" s="568">
        <f t="shared" si="105"/>
        <v>1</v>
      </c>
      <c r="C1022" s="349">
        <f t="shared" si="106"/>
        <v>42759</v>
      </c>
      <c r="D1022" s="574"/>
      <c r="E1022" s="586">
        <v>42759</v>
      </c>
      <c r="F1022" s="279" t="s">
        <v>393</v>
      </c>
      <c r="G1022" s="578" t="s">
        <v>580</v>
      </c>
      <c r="H1022" s="507" t="s">
        <v>865</v>
      </c>
      <c r="I1022" s="340">
        <v>99</v>
      </c>
      <c r="J1022" s="340">
        <v>19810</v>
      </c>
      <c r="K1022" s="569">
        <f t="shared" si="107"/>
        <v>1961190</v>
      </c>
      <c r="L1022" s="576" t="s">
        <v>160</v>
      </c>
      <c r="M1022" s="576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2"/>
      <c r="AB1022" s="573"/>
      <c r="AD1022" s="573"/>
    </row>
    <row r="1023" spans="1:31" s="617" customFormat="1" ht="15.75" customHeight="1">
      <c r="A1023" s="553" t="str">
        <f>IF(B1023&lt;&gt;"",IF(AND(B1023&gt;=_TM1,B1023&lt;=_TM2,OR(TH!L1023="1111",TH!M1023="1111")),TH!D1023,""),"")</f>
        <v/>
      </c>
      <c r="B1023" s="554">
        <f t="shared" ref="B1023:B1150" si="108">IF(C1023&lt;&gt;"",MONTH(C1023),"")</f>
        <v>1</v>
      </c>
      <c r="C1023" s="612">
        <f t="shared" si="106"/>
        <v>42737</v>
      </c>
      <c r="D1023" s="555"/>
      <c r="E1023" s="650">
        <v>42737</v>
      </c>
      <c r="F1023" s="618" t="s">
        <v>544</v>
      </c>
      <c r="G1023" s="620" t="s">
        <v>529</v>
      </c>
      <c r="H1023" s="615" t="s">
        <v>866</v>
      </c>
      <c r="I1023" s="559">
        <v>3980</v>
      </c>
      <c r="J1023" s="559">
        <v>8924</v>
      </c>
      <c r="K1023" s="616">
        <f t="shared" si="107"/>
        <v>35517520</v>
      </c>
      <c r="L1023" s="651" t="s">
        <v>158</v>
      </c>
      <c r="M1023" s="651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62"/>
      <c r="AB1023" s="563"/>
      <c r="AD1023" s="563"/>
    </row>
    <row r="1024" spans="1:31" s="617" customFormat="1" ht="15.75" customHeight="1">
      <c r="A1024" s="553" t="str">
        <f>IF(B1024&lt;&gt;"",IF(AND(B1024&gt;=_TM1,B1024&lt;=_TM2,OR(TH!L1024="1111",TH!M1024="1111")),TH!D1024,""),"")</f>
        <v/>
      </c>
      <c r="B1024" s="554">
        <f t="shared" si="108"/>
        <v>1</v>
      </c>
      <c r="C1024" s="612">
        <f t="shared" si="106"/>
        <v>42743</v>
      </c>
      <c r="D1024" s="555"/>
      <c r="E1024" s="650">
        <v>42743</v>
      </c>
      <c r="F1024" s="618" t="s">
        <v>553</v>
      </c>
      <c r="G1024" s="620" t="s">
        <v>534</v>
      </c>
      <c r="H1024" s="615" t="s">
        <v>866</v>
      </c>
      <c r="I1024" s="559">
        <v>300</v>
      </c>
      <c r="J1024" s="559">
        <v>7789</v>
      </c>
      <c r="K1024" s="616">
        <f t="shared" si="107"/>
        <v>2336700</v>
      </c>
      <c r="L1024" s="651" t="s">
        <v>158</v>
      </c>
      <c r="M1024" s="651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62"/>
      <c r="AB1024" s="563"/>
      <c r="AD1024" s="563"/>
    </row>
    <row r="1025" spans="1:31" s="617" customFormat="1" ht="15.75" customHeight="1">
      <c r="A1025" s="553" t="str">
        <f>IF(B1025&lt;&gt;"",IF(AND(B1025&gt;=_TM1,B1025&lt;=_TM2,OR(TH!L1025="1111",TH!M1025="1111")),TH!D1025,""),"")</f>
        <v/>
      </c>
      <c r="B1025" s="554">
        <f t="shared" si="108"/>
        <v>1</v>
      </c>
      <c r="C1025" s="612">
        <f t="shared" si="106"/>
        <v>42753</v>
      </c>
      <c r="D1025" s="555"/>
      <c r="E1025" s="650">
        <v>42753</v>
      </c>
      <c r="F1025" s="618" t="s">
        <v>557</v>
      </c>
      <c r="G1025" s="620" t="s">
        <v>542</v>
      </c>
      <c r="H1025" s="615" t="s">
        <v>866</v>
      </c>
      <c r="I1025" s="559">
        <v>1700</v>
      </c>
      <c r="J1025" s="559">
        <v>33250</v>
      </c>
      <c r="K1025" s="616">
        <f t="shared" si="107"/>
        <v>56525000</v>
      </c>
      <c r="L1025" s="651" t="s">
        <v>158</v>
      </c>
      <c r="M1025" s="651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62"/>
      <c r="AB1025" s="563"/>
      <c r="AD1025" s="563"/>
    </row>
    <row r="1026" spans="1:31" s="617" customFormat="1" ht="15.75" customHeight="1">
      <c r="A1026" s="553" t="str">
        <f>IF(B1026&lt;&gt;"",IF(AND(B1026&gt;=_TM1,B1026&lt;=_TM2,OR(TH!L1026="1111",TH!M1026="1111")),TH!D1026,""),"")</f>
        <v/>
      </c>
      <c r="B1026" s="554">
        <f t="shared" si="108"/>
        <v>1</v>
      </c>
      <c r="C1026" s="612">
        <f t="shared" si="106"/>
        <v>42753</v>
      </c>
      <c r="D1026" s="612"/>
      <c r="E1026" s="619">
        <v>42753</v>
      </c>
      <c r="F1026" s="613" t="s">
        <v>558</v>
      </c>
      <c r="G1026" s="614" t="s">
        <v>542</v>
      </c>
      <c r="H1026" s="615" t="s">
        <v>866</v>
      </c>
      <c r="I1026" s="559">
        <v>1500</v>
      </c>
      <c r="J1026" s="559">
        <v>31525</v>
      </c>
      <c r="K1026" s="616">
        <f t="shared" si="107"/>
        <v>47287500</v>
      </c>
      <c r="L1026" s="651" t="s">
        <v>158</v>
      </c>
      <c r="M1026" s="651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>x</v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62"/>
      <c r="AB1026" s="563"/>
      <c r="AE1026" s="563"/>
    </row>
    <row r="1027" spans="1:31" s="617" customFormat="1" ht="15.75" customHeight="1">
      <c r="A1027" s="553" t="str">
        <f>IF(B1027&lt;&gt;"",IF(AND(B1027&gt;=_TM1,B1027&lt;=_TM2,OR(TH!L1027="1111",TH!M1027="1111")),TH!D1027,""),"")</f>
        <v/>
      </c>
      <c r="B1027" s="554">
        <f t="shared" si="108"/>
        <v>1</v>
      </c>
      <c r="C1027" s="612">
        <f t="shared" si="106"/>
        <v>42753</v>
      </c>
      <c r="D1027" s="612"/>
      <c r="E1027" s="619">
        <v>42753</v>
      </c>
      <c r="F1027" s="613" t="s">
        <v>559</v>
      </c>
      <c r="G1027" s="614" t="s">
        <v>543</v>
      </c>
      <c r="H1027" s="615" t="s">
        <v>866</v>
      </c>
      <c r="I1027" s="559">
        <v>300</v>
      </c>
      <c r="J1027" s="559">
        <v>9700</v>
      </c>
      <c r="K1027" s="616">
        <f t="shared" si="107"/>
        <v>2910000</v>
      </c>
      <c r="L1027" s="651" t="s">
        <v>158</v>
      </c>
      <c r="M1027" s="651" t="s">
        <v>318</v>
      </c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IF(AND('341-CT'!$E$9=H1027,OR(LEFT(L1027,3)=$X$7,LEFT(M1027,3)=$X$7)),"x","")</f>
        <v/>
      </c>
      <c r="Y1027" s="561" t="str">
        <f>IF(OR(TH!L1027=TH!$Y$7,M1027=TH!$Y$7),"x","")</f>
        <v/>
      </c>
      <c r="Z1027" s="561" t="str">
        <f>IF(AND(B1027&lt;=NKC!$N$8,B1027&gt;=NKC!$M$8),"x","")</f>
        <v>x</v>
      </c>
      <c r="AA1027" s="562"/>
      <c r="AB1027" s="563"/>
      <c r="AE1027" s="563"/>
    </row>
    <row r="1028" spans="1:31" s="617" customFormat="1" ht="15.75" customHeight="1">
      <c r="A1028" s="553" t="str">
        <f>IF(B1028&lt;&gt;"",IF(AND(B1028&gt;=_TM1,B1028&lt;=_TM2,OR(TH!L1028="1111",TH!M1028="1111")),TH!D1028,""),"")</f>
        <v/>
      </c>
      <c r="B1028" s="554">
        <f t="shared" si="108"/>
        <v>1</v>
      </c>
      <c r="C1028" s="612">
        <f t="shared" si="106"/>
        <v>42737</v>
      </c>
      <c r="D1028" s="555"/>
      <c r="E1028" s="650">
        <v>42737</v>
      </c>
      <c r="F1028" s="618" t="s">
        <v>388</v>
      </c>
      <c r="G1028" s="620" t="s">
        <v>529</v>
      </c>
      <c r="H1028" s="615" t="s">
        <v>866</v>
      </c>
      <c r="I1028" s="559">
        <v>49</v>
      </c>
      <c r="J1028" s="559">
        <v>18216</v>
      </c>
      <c r="K1028" s="616">
        <f t="shared" si="107"/>
        <v>892584</v>
      </c>
      <c r="L1028" s="651" t="s">
        <v>158</v>
      </c>
      <c r="M1028" s="651" t="s">
        <v>318</v>
      </c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IF(AND('341-CT'!$E$9=H1028,OR(LEFT(L1028,3)=$X$7,LEFT(M1028,3)=$X$7)),"x","")</f>
        <v/>
      </c>
      <c r="Y1028" s="561" t="str">
        <f>IF(OR(TH!L1028=TH!$Y$7,M1028=TH!$Y$7),"x","")</f>
        <v/>
      </c>
      <c r="Z1028" s="561" t="str">
        <f>IF(AND(B1028&lt;=NKC!$N$8,B1028&gt;=NKC!$M$8),"x","")</f>
        <v>x</v>
      </c>
      <c r="AA1028" s="562"/>
      <c r="AB1028" s="563"/>
      <c r="AD1028" s="563"/>
    </row>
    <row r="1029" spans="1:31" s="617" customFormat="1" ht="15.75" customHeight="1">
      <c r="A1029" s="553" t="str">
        <f>IF(B1029&lt;&gt;"",IF(AND(B1029&gt;=_TM1,B1029&lt;=_TM2,OR(TH!L1029="1111",TH!M1029="1111")),TH!D1029,""),"")</f>
        <v/>
      </c>
      <c r="B1029" s="554">
        <f t="shared" si="108"/>
        <v>1</v>
      </c>
      <c r="C1029" s="612">
        <f t="shared" si="106"/>
        <v>42739</v>
      </c>
      <c r="D1029" s="555"/>
      <c r="E1029" s="650">
        <v>42739</v>
      </c>
      <c r="F1029" s="618" t="s">
        <v>453</v>
      </c>
      <c r="G1029" s="620" t="s">
        <v>530</v>
      </c>
      <c r="H1029" s="615" t="s">
        <v>866</v>
      </c>
      <c r="I1029" s="559">
        <v>20</v>
      </c>
      <c r="J1029" s="559">
        <v>25594</v>
      </c>
      <c r="K1029" s="616">
        <f t="shared" si="107"/>
        <v>511880</v>
      </c>
      <c r="L1029" s="651" t="s">
        <v>158</v>
      </c>
      <c r="M1029" s="651" t="s">
        <v>318</v>
      </c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IF(AND('341-CT'!$E$9=H1029,OR(LEFT(L1029,3)=$X$7,LEFT(M1029,3)=$X$7)),"x","")</f>
        <v/>
      </c>
      <c r="Y1029" s="561" t="str">
        <f>IF(OR(TH!L1029=TH!$Y$7,M1029=TH!$Y$7),"x","")</f>
        <v/>
      </c>
      <c r="Z1029" s="561" t="str">
        <f>IF(AND(B1029&lt;=NKC!$N$8,B1029&gt;=NKC!$M$8),"x","")</f>
        <v>x</v>
      </c>
      <c r="AA1029" s="562"/>
      <c r="AB1029" s="563"/>
      <c r="AD1029" s="563"/>
    </row>
    <row r="1030" spans="1:31" s="617" customFormat="1" ht="15.75" customHeight="1">
      <c r="A1030" s="553" t="str">
        <f>IF(B1030&lt;&gt;"",IF(AND(B1030&gt;=_TM1,B1030&lt;=_TM2,OR(TH!L1030="1111",TH!M1030="1111")),TH!D1030,""),"")</f>
        <v/>
      </c>
      <c r="B1030" s="554">
        <f t="shared" si="108"/>
        <v>1</v>
      </c>
      <c r="C1030" s="612">
        <f t="shared" si="106"/>
        <v>42739</v>
      </c>
      <c r="D1030" s="555"/>
      <c r="E1030" s="650">
        <v>42739</v>
      </c>
      <c r="F1030" s="618" t="s">
        <v>453</v>
      </c>
      <c r="G1030" s="620" t="s">
        <v>530</v>
      </c>
      <c r="H1030" s="615" t="s">
        <v>866</v>
      </c>
      <c r="I1030" s="559">
        <v>2</v>
      </c>
      <c r="J1030" s="559">
        <v>25594</v>
      </c>
      <c r="K1030" s="616">
        <f t="shared" si="107"/>
        <v>51188</v>
      </c>
      <c r="L1030" s="651" t="s">
        <v>158</v>
      </c>
      <c r="M1030" s="651" t="s">
        <v>318</v>
      </c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IF(AND('341-CT'!$E$9=H1030,OR(LEFT(L1030,3)=$X$7,LEFT(M1030,3)=$X$7)),"x","")</f>
        <v/>
      </c>
      <c r="Y1030" s="561" t="str">
        <f>IF(OR(TH!L1030=TH!$Y$7,M1030=TH!$Y$7),"x","")</f>
        <v/>
      </c>
      <c r="Z1030" s="561" t="str">
        <f>IF(AND(B1030&lt;=NKC!$N$8,B1030&gt;=NKC!$M$8),"x","")</f>
        <v>x</v>
      </c>
      <c r="AA1030" s="562"/>
      <c r="AB1030" s="563"/>
      <c r="AD1030" s="563"/>
    </row>
    <row r="1031" spans="1:31" s="617" customFormat="1" ht="15.75" customHeight="1">
      <c r="A1031" s="553" t="str">
        <f>IF(B1031&lt;&gt;"",IF(AND(B1031&gt;=_TM1,B1031&lt;=_TM2,OR(TH!L1031="1111",TH!M1031="1111")),TH!D1031,""),"")</f>
        <v/>
      </c>
      <c r="B1031" s="554">
        <f t="shared" si="108"/>
        <v>1</v>
      </c>
      <c r="C1031" s="612">
        <f t="shared" si="106"/>
        <v>42743</v>
      </c>
      <c r="D1031" s="612"/>
      <c r="E1031" s="619">
        <v>42743</v>
      </c>
      <c r="F1031" s="613" t="s">
        <v>453</v>
      </c>
      <c r="G1031" s="614" t="s">
        <v>534</v>
      </c>
      <c r="H1031" s="615" t="s">
        <v>866</v>
      </c>
      <c r="I1031" s="559">
        <v>2</v>
      </c>
      <c r="J1031" s="559">
        <v>25594</v>
      </c>
      <c r="K1031" s="616">
        <f t="shared" si="107"/>
        <v>51188</v>
      </c>
      <c r="L1031" s="651" t="s">
        <v>158</v>
      </c>
      <c r="M1031" s="651" t="s">
        <v>318</v>
      </c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IF(AND('341-CT'!$E$9=H1031,OR(LEFT(L1031,3)=$X$7,LEFT(M1031,3)=$X$7)),"x","")</f>
        <v/>
      </c>
      <c r="Y1031" s="561" t="str">
        <f>IF(OR(TH!L1031=TH!$Y$7,M1031=TH!$Y$7),"x","")</f>
        <v/>
      </c>
      <c r="Z1031" s="561" t="str">
        <f>IF(AND(B1031&lt;=NKC!$N$8,B1031&gt;=NKC!$M$8),"x","")</f>
        <v>x</v>
      </c>
      <c r="AA1031" s="562"/>
      <c r="AB1031" s="563"/>
      <c r="AE1031" s="563"/>
    </row>
    <row r="1032" spans="1:31" s="617" customFormat="1" ht="15.75" customHeight="1">
      <c r="A1032" s="553" t="str">
        <f>IF(B1032&lt;&gt;"",IF(AND(B1032&gt;=_TM1,B1032&lt;=_TM2,OR(TH!L1032="1111",TH!M1032="1111")),TH!D1032,""),"")</f>
        <v/>
      </c>
      <c r="B1032" s="554">
        <f t="shared" si="108"/>
        <v>1</v>
      </c>
      <c r="C1032" s="612">
        <f t="shared" si="106"/>
        <v>42753</v>
      </c>
      <c r="D1032" s="612"/>
      <c r="E1032" s="619">
        <v>42753</v>
      </c>
      <c r="F1032" s="613" t="s">
        <v>454</v>
      </c>
      <c r="G1032" s="614" t="s">
        <v>542</v>
      </c>
      <c r="H1032" s="615" t="s">
        <v>866</v>
      </c>
      <c r="I1032" s="559">
        <v>147</v>
      </c>
      <c r="J1032" s="559">
        <v>16512</v>
      </c>
      <c r="K1032" s="616">
        <f t="shared" si="107"/>
        <v>2427264</v>
      </c>
      <c r="L1032" s="651" t="s">
        <v>158</v>
      </c>
      <c r="M1032" s="651" t="s">
        <v>318</v>
      </c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IF(AND('341-CT'!$E$9=H1032,OR(LEFT(L1032,3)=$X$7,LEFT(M1032,3)=$X$7)),"x","")</f>
        <v/>
      </c>
      <c r="Y1032" s="561" t="str">
        <f>IF(OR(TH!L1032=TH!$Y$7,M1032=TH!$Y$7),"x","")</f>
        <v/>
      </c>
      <c r="Z1032" s="561" t="str">
        <f>IF(AND(B1032&lt;=NKC!$N$8,B1032&gt;=NKC!$M$8),"x","")</f>
        <v>x</v>
      </c>
      <c r="AA1032" s="562"/>
      <c r="AB1032" s="563"/>
      <c r="AE1032" s="563"/>
    </row>
    <row r="1033" spans="1:31" s="617" customFormat="1" ht="15.75" customHeight="1">
      <c r="A1033" s="553" t="str">
        <f>IF(B1033&lt;&gt;"",IF(AND(B1033&gt;=_TM1,B1033&lt;=_TM2,OR(TH!L1033="1111",TH!M1033="1111")),TH!D1033,""),"")</f>
        <v/>
      </c>
      <c r="B1033" s="554">
        <f t="shared" ref="B1033:B1040" si="109">IF(C1033&lt;&gt;"",MONTH(C1033),"")</f>
        <v>1</v>
      </c>
      <c r="C1033" s="612">
        <f t="shared" ref="C1033:C1040" si="110">E1033</f>
        <v>42753</v>
      </c>
      <c r="D1033" s="555"/>
      <c r="E1033" s="650">
        <v>42753</v>
      </c>
      <c r="F1033" s="618" t="s">
        <v>343</v>
      </c>
      <c r="G1033" s="620" t="s">
        <v>542</v>
      </c>
      <c r="H1033" s="615" t="s">
        <v>866</v>
      </c>
      <c r="I1033" s="559">
        <v>144</v>
      </c>
      <c r="J1033" s="559">
        <v>9151</v>
      </c>
      <c r="K1033" s="616">
        <f t="shared" ref="K1033:K1040" si="111">ROUND(I1033*J1033,0)</f>
        <v>1317744</v>
      </c>
      <c r="L1033" s="651" t="s">
        <v>158</v>
      </c>
      <c r="M1033" s="651" t="s">
        <v>318</v>
      </c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IF(AND('341-CT'!$E$9=H1033,OR(LEFT(L1033,3)=$X$7,LEFT(M1033,3)=$X$7)),"x","")</f>
        <v/>
      </c>
      <c r="Y1033" s="561" t="str">
        <f>IF(OR(TH!L1033=TH!$Y$7,M1033=TH!$Y$7),"x","")</f>
        <v/>
      </c>
      <c r="Z1033" s="561" t="str">
        <f>IF(AND(B1033&lt;=NKC!$N$8,B1033&gt;=NKC!$M$8),"x","")</f>
        <v>x</v>
      </c>
      <c r="AA1033" s="562"/>
      <c r="AB1033" s="563"/>
      <c r="AD1033" s="563"/>
    </row>
    <row r="1034" spans="1:31" s="617" customFormat="1" ht="15.75" customHeight="1">
      <c r="A1034" s="553" t="str">
        <f>IF(B1034&lt;&gt;"",IF(AND(B1034&gt;=_TM1,B1034&lt;=_TM2,OR(TH!L1034="1111",TH!M1034="1111")),TH!D1034,""),"")</f>
        <v/>
      </c>
      <c r="B1034" s="554">
        <f t="shared" si="109"/>
        <v>1</v>
      </c>
      <c r="C1034" s="612">
        <f t="shared" si="110"/>
        <v>42753</v>
      </c>
      <c r="D1034" s="555"/>
      <c r="E1034" s="650">
        <v>42753</v>
      </c>
      <c r="F1034" s="618" t="s">
        <v>453</v>
      </c>
      <c r="G1034" s="620" t="s">
        <v>543</v>
      </c>
      <c r="H1034" s="615" t="s">
        <v>866</v>
      </c>
      <c r="I1034" s="559">
        <v>2</v>
      </c>
      <c r="J1034" s="559">
        <v>25594</v>
      </c>
      <c r="K1034" s="616">
        <f t="shared" si="111"/>
        <v>51188</v>
      </c>
      <c r="L1034" s="651" t="s">
        <v>158</v>
      </c>
      <c r="M1034" s="651" t="s">
        <v>318</v>
      </c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IF(AND('341-CT'!$E$9=H1034,OR(LEFT(L1034,3)=$X$7,LEFT(M1034,3)=$X$7)),"x","")</f>
        <v/>
      </c>
      <c r="Y1034" s="561" t="str">
        <f>IF(OR(TH!L1034=TH!$Y$7,M1034=TH!$Y$7),"x","")</f>
        <v/>
      </c>
      <c r="Z1034" s="561" t="str">
        <f>IF(AND(B1034&lt;=NKC!$N$8,B1034&gt;=NKC!$M$8),"x","")</f>
        <v>x</v>
      </c>
      <c r="AA1034" s="562"/>
      <c r="AB1034" s="563"/>
      <c r="AD1034" s="563"/>
    </row>
    <row r="1035" spans="1:31" s="617" customFormat="1" ht="15.75" customHeight="1">
      <c r="A1035" s="553" t="str">
        <f>IF(B1035&lt;&gt;"",IF(AND(B1035&gt;=_TM1,B1035&lt;=_TM2,OR(TH!L1035="1111",TH!M1035="1111")),TH!D1035,""),"")</f>
        <v/>
      </c>
      <c r="B1035" s="554">
        <f t="shared" si="109"/>
        <v>1</v>
      </c>
      <c r="C1035" s="612">
        <f t="shared" si="110"/>
        <v>42756</v>
      </c>
      <c r="D1035" s="555"/>
      <c r="E1035" s="650">
        <v>42756</v>
      </c>
      <c r="F1035" s="618" t="s">
        <v>453</v>
      </c>
      <c r="G1035" s="620" t="s">
        <v>561</v>
      </c>
      <c r="H1035" s="615" t="s">
        <v>866</v>
      </c>
      <c r="I1035" s="559">
        <v>1</v>
      </c>
      <c r="J1035" s="559">
        <v>25594</v>
      </c>
      <c r="K1035" s="616">
        <f t="shared" si="111"/>
        <v>25594</v>
      </c>
      <c r="L1035" s="651" t="s">
        <v>158</v>
      </c>
      <c r="M1035" s="651" t="s">
        <v>318</v>
      </c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IF(AND('341-CT'!$E$9=H1035,OR(LEFT(L1035,3)=$X$7,LEFT(M1035,3)=$X$7)),"x","")</f>
        <v/>
      </c>
      <c r="Y1035" s="561" t="str">
        <f>IF(OR(TH!L1035=TH!$Y$7,M1035=TH!$Y$7),"x","")</f>
        <v/>
      </c>
      <c r="Z1035" s="561" t="str">
        <f>IF(AND(B1035&lt;=NKC!$N$8,B1035&gt;=NKC!$M$8),"x","")</f>
        <v>x</v>
      </c>
      <c r="AA1035" s="562"/>
      <c r="AB1035" s="563"/>
      <c r="AD1035" s="563"/>
    </row>
    <row r="1036" spans="1:31" s="617" customFormat="1" ht="15.75" customHeight="1">
      <c r="A1036" s="553" t="str">
        <f>IF(B1036&lt;&gt;"",IF(AND(B1036&gt;=_TM1,B1036&lt;=_TM2,OR(TH!L1036="1111",TH!M1036="1111")),TH!D1036,""),"")</f>
        <v/>
      </c>
      <c r="B1036" s="554">
        <f t="shared" si="109"/>
        <v>1</v>
      </c>
      <c r="C1036" s="612">
        <f t="shared" si="110"/>
        <v>42756</v>
      </c>
      <c r="D1036" s="612"/>
      <c r="E1036" s="619">
        <v>42756</v>
      </c>
      <c r="F1036" s="613" t="s">
        <v>453</v>
      </c>
      <c r="G1036" s="614" t="s">
        <v>563</v>
      </c>
      <c r="H1036" s="615" t="s">
        <v>866</v>
      </c>
      <c r="I1036" s="559">
        <v>15</v>
      </c>
      <c r="J1036" s="559">
        <v>25594</v>
      </c>
      <c r="K1036" s="616">
        <f t="shared" si="111"/>
        <v>383910</v>
      </c>
      <c r="L1036" s="651" t="s">
        <v>158</v>
      </c>
      <c r="M1036" s="651" t="s">
        <v>318</v>
      </c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IF(AND('341-CT'!$E$9=H1036,OR(LEFT(L1036,3)=$X$7,LEFT(M1036,3)=$X$7)),"x","")</f>
        <v/>
      </c>
      <c r="Y1036" s="561" t="str">
        <f>IF(OR(TH!L1036=TH!$Y$7,M1036=TH!$Y$7),"x","")</f>
        <v/>
      </c>
      <c r="Z1036" s="561" t="str">
        <f>IF(AND(B1036&lt;=NKC!$N$8,B1036&gt;=NKC!$M$8),"x","")</f>
        <v>x</v>
      </c>
      <c r="AA1036" s="562"/>
      <c r="AB1036" s="563"/>
      <c r="AE1036" s="563"/>
    </row>
    <row r="1037" spans="1:31" s="918" customFormat="1" ht="15.75" customHeight="1">
      <c r="A1037" s="912" t="str">
        <f>IF(B1037&lt;&gt;"",IF(AND(B1037&gt;=_TM1,B1037&lt;=_TM2,OR(TH!L1037="1111",TH!M1037="1111")),TH!D1037,""),"")</f>
        <v/>
      </c>
      <c r="B1037" s="913">
        <f t="shared" si="109"/>
        <v>1</v>
      </c>
      <c r="C1037" s="732">
        <f t="shared" si="110"/>
        <v>42739</v>
      </c>
      <c r="D1037" s="732"/>
      <c r="E1037" s="733">
        <v>42739</v>
      </c>
      <c r="F1037" s="734" t="s">
        <v>544</v>
      </c>
      <c r="G1037" s="914" t="s">
        <v>529</v>
      </c>
      <c r="H1037" s="736" t="s">
        <v>972</v>
      </c>
      <c r="I1037" s="737">
        <v>3980</v>
      </c>
      <c r="J1037" s="737">
        <v>9724.7100010739505</v>
      </c>
      <c r="K1037" s="738">
        <f t="shared" si="111"/>
        <v>38704346</v>
      </c>
      <c r="L1037" s="739" t="s">
        <v>318</v>
      </c>
      <c r="M1037" s="739" t="s">
        <v>158</v>
      </c>
      <c r="N1037" s="915" t="str">
        <f>IF(AND('331-CT'!$E$7=TH!H1037,OR(L1037="331",M1037="331")),"331",IF(AND(OR(L1037="131",M1037="131"),H1037='131-CT'!$E$7),"131",""))</f>
        <v/>
      </c>
      <c r="O1037" s="915" t="str">
        <f>IF(AND($B1037&gt;='111'!$N$11,$B1037&lt;='111'!$O$11,OR($L1037=$O$7,$M1037=$O$7)),"x","")</f>
        <v/>
      </c>
      <c r="P1037" s="915" t="str">
        <f>IF(AND($L1037=$O$7,$B1037&lt;'111'!$N$11),"x","")</f>
        <v/>
      </c>
      <c r="Q1037" s="915" t="str">
        <f>IF(AND($M1037=$O$7,$B1037&lt;'111'!$N$11),"x","")</f>
        <v/>
      </c>
      <c r="R1037" s="915" t="str">
        <f>IF(ISERROR(FIND('112'!$M$9,G1037,1)),"",IF((AND(FIND('112'!$M$9,G1037,1)&gt;=1,$B1037&gt;='112'!$N$8,$B1037&lt;='112'!$O$8,OR($L1037='112'!$I$6,$M1037='112'!$I$6))),"x",""))</f>
        <v/>
      </c>
      <c r="S1037" s="915" t="str">
        <f>IF(ISERROR(FIND('112'!$M$9,G1037,1)),"",IF((AND(LEFT(G1037,2)=LEFT('112'!$M$9,2),B1037&lt;'112'!$N$8,$L1037='112'!$I$6)),"x",""))</f>
        <v/>
      </c>
      <c r="T1037" s="915" t="str">
        <f>IF(ISERROR(FIND('112'!$M$9,G1037,1)),"",IF((AND(RIGHT(G1037,2)=RIGHT('112'!$M$9,2),B1037&lt;'112'!$N$8,$M1037='112'!$I$6)),"x",""))</f>
        <v/>
      </c>
      <c r="U1037" s="915" t="str">
        <f>IF(AND(B1037&gt;='IN-NX'!$P$3,B1037&lt;='IN-NX'!$Q$3,'IN-NX'!$D$7=D1037,OR(LEFT(L1037,2)="15",AND(LEFT(M1037,2)&lt;&gt;"15",LEFT(M1037,2)&lt;&gt;"33"))),"x","")</f>
        <v/>
      </c>
      <c r="V1037" s="915" t="str">
        <f>IF(AND(OR(LEFT(TH!L1037,2)="15",LEFT(TH!M1037,2)="15"),'152-CT'!$J$8=TH!F1037),"x","")</f>
        <v/>
      </c>
      <c r="W1037" s="915" t="str">
        <f>IF(AND(OR(LEFT(TH!L1037,2)="15",LEFT(TH!M1037,2)="15"),TK!$E$7=TH!F1037),"x","")</f>
        <v/>
      </c>
      <c r="X1037" s="915" t="str">
        <f>IF(AND('341-CT'!$E$9=H1037,OR(LEFT(L1037,3)=$X$7,LEFT(M1037,3)=$X$7)),"x","")</f>
        <v/>
      </c>
      <c r="Y1037" s="915" t="str">
        <f>IF(OR(TH!L1037=TH!$Y$7,M1037=TH!$Y$7),"x","")</f>
        <v/>
      </c>
      <c r="Z1037" s="915" t="str">
        <f>IF(AND(B1037&lt;=NKC!$N$8,B1037&gt;=NKC!$M$8),"x","")</f>
        <v>x</v>
      </c>
      <c r="AA1037" s="916"/>
      <c r="AB1037" s="917"/>
      <c r="AE1037" s="917"/>
    </row>
    <row r="1038" spans="1:31" s="918" customFormat="1" ht="15.75" customHeight="1">
      <c r="A1038" s="912" t="str">
        <f>IF(B1038&lt;&gt;"",IF(AND(B1038&gt;=_TM1,B1038&lt;=_TM2,OR(TH!L1038="1111",TH!M1038="1111")),TH!D1038,""),"")</f>
        <v/>
      </c>
      <c r="B1038" s="913">
        <f t="shared" si="109"/>
        <v>1</v>
      </c>
      <c r="C1038" s="732">
        <f t="shared" si="110"/>
        <v>42741</v>
      </c>
      <c r="D1038" s="732"/>
      <c r="E1038" s="733">
        <v>42741</v>
      </c>
      <c r="F1038" s="734" t="s">
        <v>546</v>
      </c>
      <c r="G1038" s="914" t="s">
        <v>530</v>
      </c>
      <c r="H1038" s="736" t="s">
        <v>972</v>
      </c>
      <c r="I1038" s="737">
        <v>20</v>
      </c>
      <c r="J1038" s="737">
        <v>26170.442664390532</v>
      </c>
      <c r="K1038" s="738">
        <f t="shared" si="111"/>
        <v>523409</v>
      </c>
      <c r="L1038" s="739" t="s">
        <v>318</v>
      </c>
      <c r="M1038" s="739" t="s">
        <v>158</v>
      </c>
      <c r="N1038" s="915" t="str">
        <f>IF(AND('331-CT'!$E$7=TH!H1038,OR(L1038="331",M1038="331")),"331",IF(AND(OR(L1038="131",M1038="131"),H1038='131-CT'!$E$7),"131",""))</f>
        <v/>
      </c>
      <c r="O1038" s="915" t="str">
        <f>IF(AND($B1038&gt;='111'!$N$11,$B1038&lt;='111'!$O$11,OR($L1038=$O$7,$M1038=$O$7)),"x","")</f>
        <v/>
      </c>
      <c r="P1038" s="915" t="str">
        <f>IF(AND($L1038=$O$7,$B1038&lt;'111'!$N$11),"x","")</f>
        <v/>
      </c>
      <c r="Q1038" s="915" t="str">
        <f>IF(AND($M1038=$O$7,$B1038&lt;'111'!$N$11),"x","")</f>
        <v/>
      </c>
      <c r="R1038" s="915" t="str">
        <f>IF(ISERROR(FIND('112'!$M$9,G1038,1)),"",IF((AND(FIND('112'!$M$9,G1038,1)&gt;=1,$B1038&gt;='112'!$N$8,$B1038&lt;='112'!$O$8,OR($L1038='112'!$I$6,$M1038='112'!$I$6))),"x",""))</f>
        <v/>
      </c>
      <c r="S1038" s="915" t="str">
        <f>IF(ISERROR(FIND('112'!$M$9,G1038,1)),"",IF((AND(LEFT(G1038,2)=LEFT('112'!$M$9,2),B1038&lt;'112'!$N$8,$L1038='112'!$I$6)),"x",""))</f>
        <v/>
      </c>
      <c r="T1038" s="915" t="str">
        <f>IF(ISERROR(FIND('112'!$M$9,G1038,1)),"",IF((AND(RIGHT(G1038,2)=RIGHT('112'!$M$9,2),B1038&lt;'112'!$N$8,$M1038='112'!$I$6)),"x",""))</f>
        <v/>
      </c>
      <c r="U1038" s="915" t="str">
        <f>IF(AND(B1038&gt;='IN-NX'!$P$3,B1038&lt;='IN-NX'!$Q$3,'IN-NX'!$D$7=D1038,OR(LEFT(L1038,2)="15",AND(LEFT(M1038,2)&lt;&gt;"15",LEFT(M1038,2)&lt;&gt;"33"))),"x","")</f>
        <v/>
      </c>
      <c r="V1038" s="915" t="str">
        <f>IF(AND(OR(LEFT(TH!L1038,2)="15",LEFT(TH!M1038,2)="15"),'152-CT'!$J$8=TH!F1038),"x","")</f>
        <v/>
      </c>
      <c r="W1038" s="915" t="str">
        <f>IF(AND(OR(LEFT(TH!L1038,2)="15",LEFT(TH!M1038,2)="15"),TK!$E$7=TH!F1038),"x","")</f>
        <v/>
      </c>
      <c r="X1038" s="915" t="str">
        <f>IF(AND('341-CT'!$E$9=H1038,OR(LEFT(L1038,3)=$X$7,LEFT(M1038,3)=$X$7)),"x","")</f>
        <v/>
      </c>
      <c r="Y1038" s="915" t="str">
        <f>IF(OR(TH!L1038=TH!$Y$7,M1038=TH!$Y$7),"x","")</f>
        <v/>
      </c>
      <c r="Z1038" s="915" t="str">
        <f>IF(AND(B1038&lt;=NKC!$N$8,B1038&gt;=NKC!$M$8),"x","")</f>
        <v>x</v>
      </c>
      <c r="AA1038" s="916"/>
      <c r="AB1038" s="917"/>
      <c r="AE1038" s="917"/>
    </row>
    <row r="1039" spans="1:31" s="918" customFormat="1" ht="15.75" customHeight="1">
      <c r="A1039" s="912" t="str">
        <f>IF(B1039&lt;&gt;"",IF(AND(B1039&gt;=_TM1,B1039&lt;=_TM2,OR(TH!L1039="1111",TH!M1039="1111")),TH!D1039,""),"")</f>
        <v/>
      </c>
      <c r="B1039" s="913">
        <f t="shared" si="109"/>
        <v>1</v>
      </c>
      <c r="C1039" s="732">
        <f t="shared" si="110"/>
        <v>42741</v>
      </c>
      <c r="D1039" s="732"/>
      <c r="E1039" s="733">
        <v>42741</v>
      </c>
      <c r="F1039" s="734" t="s">
        <v>547</v>
      </c>
      <c r="G1039" s="914" t="s">
        <v>530</v>
      </c>
      <c r="H1039" s="736" t="s">
        <v>972</v>
      </c>
      <c r="I1039" s="737">
        <v>20</v>
      </c>
      <c r="J1039" s="737">
        <v>3135.8426643905323</v>
      </c>
      <c r="K1039" s="738">
        <f t="shared" si="111"/>
        <v>62717</v>
      </c>
      <c r="L1039" s="739" t="s">
        <v>318</v>
      </c>
      <c r="M1039" s="739" t="s">
        <v>158</v>
      </c>
      <c r="N1039" s="915" t="str">
        <f>IF(AND('331-CT'!$E$7=TH!H1039,OR(L1039="331",M1039="331")),"331",IF(AND(OR(L1039="131",M1039="131"),H1039='131-CT'!$E$7),"131",""))</f>
        <v/>
      </c>
      <c r="O1039" s="915" t="str">
        <f>IF(AND($B1039&gt;='111'!$N$11,$B1039&lt;='111'!$O$11,OR($L1039=$O$7,$M1039=$O$7)),"x","")</f>
        <v/>
      </c>
      <c r="P1039" s="915" t="str">
        <f>IF(AND($L1039=$O$7,$B1039&lt;'111'!$N$11),"x","")</f>
        <v/>
      </c>
      <c r="Q1039" s="915" t="str">
        <f>IF(AND($M1039=$O$7,$B1039&lt;'111'!$N$11),"x","")</f>
        <v/>
      </c>
      <c r="R1039" s="915" t="str">
        <f>IF(ISERROR(FIND('112'!$M$9,G1039,1)),"",IF((AND(FIND('112'!$M$9,G1039,1)&gt;=1,$B1039&gt;='112'!$N$8,$B1039&lt;='112'!$O$8,OR($L1039='112'!$I$6,$M1039='112'!$I$6))),"x",""))</f>
        <v/>
      </c>
      <c r="S1039" s="915" t="str">
        <f>IF(ISERROR(FIND('112'!$M$9,G1039,1)),"",IF((AND(LEFT(G1039,2)=LEFT('112'!$M$9,2),B1039&lt;'112'!$N$8,$L1039='112'!$I$6)),"x",""))</f>
        <v/>
      </c>
      <c r="T1039" s="915" t="str">
        <f>IF(ISERROR(FIND('112'!$M$9,G1039,1)),"",IF((AND(RIGHT(G1039,2)=RIGHT('112'!$M$9,2),B1039&lt;'112'!$N$8,$M1039='112'!$I$6)),"x",""))</f>
        <v/>
      </c>
      <c r="U1039" s="915" t="str">
        <f>IF(AND(B1039&gt;='IN-NX'!$P$3,B1039&lt;='IN-NX'!$Q$3,'IN-NX'!$D$7=D1039,OR(LEFT(L1039,2)="15",AND(LEFT(M1039,2)&lt;&gt;"15",LEFT(M1039,2)&lt;&gt;"33"))),"x","")</f>
        <v/>
      </c>
      <c r="V1039" s="915" t="str">
        <f>IF(AND(OR(LEFT(TH!L1039,2)="15",LEFT(TH!M1039,2)="15"),'152-CT'!$J$8=TH!F1039),"x","")</f>
        <v/>
      </c>
      <c r="W1039" s="915" t="str">
        <f>IF(AND(OR(LEFT(TH!L1039,2)="15",LEFT(TH!M1039,2)="15"),TK!$E$7=TH!F1039),"x","")</f>
        <v/>
      </c>
      <c r="X1039" s="915" t="str">
        <f>IF(AND('341-CT'!$E$9=H1039,OR(LEFT(L1039,3)=$X$7,LEFT(M1039,3)=$X$7)),"x","")</f>
        <v/>
      </c>
      <c r="Y1039" s="915" t="str">
        <f>IF(OR(TH!L1039=TH!$Y$7,M1039=TH!$Y$7),"x","")</f>
        <v/>
      </c>
      <c r="Z1039" s="915" t="str">
        <f>IF(AND(B1039&lt;=NKC!$N$8,B1039&gt;=NKC!$M$8),"x","")</f>
        <v>x</v>
      </c>
      <c r="AA1039" s="916"/>
      <c r="AB1039" s="917"/>
      <c r="AE1039" s="917"/>
    </row>
    <row r="1040" spans="1:31" s="918" customFormat="1" ht="15.75" customHeight="1">
      <c r="A1040" s="912" t="str">
        <f>IF(B1040&lt;&gt;"",IF(AND(B1040&gt;=_TM1,B1040&lt;=_TM2,OR(TH!L1040="1111",TH!M1040="1111")),TH!D1040,""),"")</f>
        <v/>
      </c>
      <c r="B1040" s="913">
        <f t="shared" si="109"/>
        <v>1</v>
      </c>
      <c r="C1040" s="732">
        <f t="shared" si="110"/>
        <v>42745</v>
      </c>
      <c r="D1040" s="732"/>
      <c r="E1040" s="733">
        <v>42745</v>
      </c>
      <c r="F1040" s="734" t="s">
        <v>553</v>
      </c>
      <c r="G1040" s="914" t="s">
        <v>534</v>
      </c>
      <c r="H1040" s="736" t="s">
        <v>972</v>
      </c>
      <c r="I1040" s="737">
        <v>300</v>
      </c>
      <c r="J1040" s="737">
        <v>8536.0693310571987</v>
      </c>
      <c r="K1040" s="738">
        <f t="shared" si="111"/>
        <v>2560821</v>
      </c>
      <c r="L1040" s="739" t="s">
        <v>318</v>
      </c>
      <c r="M1040" s="739" t="s">
        <v>158</v>
      </c>
      <c r="N1040" s="915" t="str">
        <f>IF(AND('331-CT'!$E$7=TH!H1040,OR(L1040="331",M1040="331")),"331",IF(AND(OR(L1040="131",M1040="131"),H1040='131-CT'!$E$7),"131",""))</f>
        <v/>
      </c>
      <c r="O1040" s="915" t="str">
        <f>IF(AND($B1040&gt;='111'!$N$11,$B1040&lt;='111'!$O$11,OR($L1040=$O$7,$M1040=$O$7)),"x","")</f>
        <v/>
      </c>
      <c r="P1040" s="915" t="str">
        <f>IF(AND($L1040=$O$7,$B1040&lt;'111'!$N$11),"x","")</f>
        <v/>
      </c>
      <c r="Q1040" s="915" t="str">
        <f>IF(AND($M1040=$O$7,$B1040&lt;'111'!$N$11),"x","")</f>
        <v/>
      </c>
      <c r="R1040" s="915" t="str">
        <f>IF(ISERROR(FIND('112'!$M$9,G1040,1)),"",IF((AND(FIND('112'!$M$9,G1040,1)&gt;=1,$B1040&gt;='112'!$N$8,$B1040&lt;='112'!$O$8,OR($L1040='112'!$I$6,$M1040='112'!$I$6))),"x",""))</f>
        <v/>
      </c>
      <c r="S1040" s="915" t="str">
        <f>IF(ISERROR(FIND('112'!$M$9,G1040,1)),"",IF((AND(LEFT(G1040,2)=LEFT('112'!$M$9,2),B1040&lt;'112'!$N$8,$L1040='112'!$I$6)),"x",""))</f>
        <v/>
      </c>
      <c r="T1040" s="915" t="str">
        <f>IF(ISERROR(FIND('112'!$M$9,G1040,1)),"",IF((AND(RIGHT(G1040,2)=RIGHT('112'!$M$9,2),B1040&lt;'112'!$N$8,$M1040='112'!$I$6)),"x",""))</f>
        <v/>
      </c>
      <c r="U1040" s="915" t="str">
        <f>IF(AND(B1040&gt;='IN-NX'!$P$3,B1040&lt;='IN-NX'!$Q$3,'IN-NX'!$D$7=D1040,OR(LEFT(L1040,2)="15",AND(LEFT(M1040,2)&lt;&gt;"15",LEFT(M1040,2)&lt;&gt;"33"))),"x","")</f>
        <v/>
      </c>
      <c r="V1040" s="915" t="str">
        <f>IF(AND(OR(LEFT(TH!L1040,2)="15",LEFT(TH!M1040,2)="15"),'152-CT'!$J$8=TH!F1040),"x","")</f>
        <v/>
      </c>
      <c r="W1040" s="915" t="str">
        <f>IF(AND(OR(LEFT(TH!L1040,2)="15",LEFT(TH!M1040,2)="15"),TK!$E$7=TH!F1040),"x","")</f>
        <v/>
      </c>
      <c r="X1040" s="915" t="str">
        <f>IF(AND('341-CT'!$E$9=H1040,OR(LEFT(L1040,3)=$X$7,LEFT(M1040,3)=$X$7)),"x","")</f>
        <v/>
      </c>
      <c r="Y1040" s="915" t="str">
        <f>IF(OR(TH!L1040=TH!$Y$7,M1040=TH!$Y$7),"x","")</f>
        <v/>
      </c>
      <c r="Z1040" s="915" t="str">
        <f>IF(AND(B1040&lt;=NKC!$N$8,B1040&gt;=NKC!$M$8),"x","")</f>
        <v>x</v>
      </c>
      <c r="AA1040" s="916"/>
      <c r="AB1040" s="917"/>
      <c r="AE1040" s="917"/>
    </row>
    <row r="1041" spans="1:31" s="918" customFormat="1" ht="15.75" customHeight="1">
      <c r="A1041" s="912" t="str">
        <f>IF(B1041&lt;&gt;"",IF(AND(B1041&gt;=_TM1,B1041&lt;=_TM2,OR(TH!L1041="1111",TH!M1041="1111")),TH!D1041,""),"")</f>
        <v/>
      </c>
      <c r="B1041" s="913">
        <f t="shared" ref="B1041:B1044" si="112">IF(C1041&lt;&gt;"",MONTH(C1041),"")</f>
        <v>1</v>
      </c>
      <c r="C1041" s="732">
        <f t="shared" ref="C1041:C1044" si="113">E1041</f>
        <v>42755</v>
      </c>
      <c r="D1041" s="732"/>
      <c r="E1041" s="733">
        <v>42755</v>
      </c>
      <c r="F1041" s="734" t="s">
        <v>557</v>
      </c>
      <c r="G1041" s="914" t="s">
        <v>542</v>
      </c>
      <c r="H1041" s="736" t="s">
        <v>972</v>
      </c>
      <c r="I1041" s="737">
        <v>1700</v>
      </c>
      <c r="J1041" s="737">
        <v>35254.245017331705</v>
      </c>
      <c r="K1041" s="738">
        <f t="shared" ref="K1041:K1044" si="114">ROUND(I1041*J1041,0)</f>
        <v>59932217</v>
      </c>
      <c r="L1041" s="739" t="s">
        <v>318</v>
      </c>
      <c r="M1041" s="739" t="s">
        <v>158</v>
      </c>
      <c r="N1041" s="915" t="str">
        <f>IF(AND('331-CT'!$E$7=TH!H1041,OR(L1041="331",M1041="331")),"331",IF(AND(OR(L1041="131",M1041="131"),H1041='131-CT'!$E$7),"131",""))</f>
        <v/>
      </c>
      <c r="O1041" s="915" t="str">
        <f>IF(AND($B1041&gt;='111'!$N$11,$B1041&lt;='111'!$O$11,OR($L1041=$O$7,$M1041=$O$7)),"x","")</f>
        <v/>
      </c>
      <c r="P1041" s="915" t="str">
        <f>IF(AND($L1041=$O$7,$B1041&lt;'111'!$N$11),"x","")</f>
        <v/>
      </c>
      <c r="Q1041" s="915" t="str">
        <f>IF(AND($M1041=$O$7,$B1041&lt;'111'!$N$11),"x","")</f>
        <v/>
      </c>
      <c r="R1041" s="915" t="str">
        <f>IF(ISERROR(FIND('112'!$M$9,G1041,1)),"",IF((AND(FIND('112'!$M$9,G1041,1)&gt;=1,$B1041&gt;='112'!$N$8,$B1041&lt;='112'!$O$8,OR($L1041='112'!$I$6,$M1041='112'!$I$6))),"x",""))</f>
        <v/>
      </c>
      <c r="S1041" s="915" t="str">
        <f>IF(ISERROR(FIND('112'!$M$9,G1041,1)),"",IF((AND(LEFT(G1041,2)=LEFT('112'!$M$9,2),B1041&lt;'112'!$N$8,$L1041='112'!$I$6)),"x",""))</f>
        <v/>
      </c>
      <c r="T1041" s="915" t="str">
        <f>IF(ISERROR(FIND('112'!$M$9,G1041,1)),"",IF((AND(RIGHT(G1041,2)=RIGHT('112'!$M$9,2),B1041&lt;'112'!$N$8,$M1041='112'!$I$6)),"x",""))</f>
        <v/>
      </c>
      <c r="U1041" s="915" t="str">
        <f>IF(AND(B1041&gt;='IN-NX'!$P$3,B1041&lt;='IN-NX'!$Q$3,'IN-NX'!$D$7=D1041,OR(LEFT(L1041,2)="15",AND(LEFT(M1041,2)&lt;&gt;"15",LEFT(M1041,2)&lt;&gt;"33"))),"x","")</f>
        <v/>
      </c>
      <c r="V1041" s="915" t="str">
        <f>IF(AND(OR(LEFT(TH!L1041,2)="15",LEFT(TH!M1041,2)="15"),'152-CT'!$J$8=TH!F1041),"x","")</f>
        <v/>
      </c>
      <c r="W1041" s="915" t="str">
        <f>IF(AND(OR(LEFT(TH!L1041,2)="15",LEFT(TH!M1041,2)="15"),TK!$E$7=TH!F1041),"x","")</f>
        <v/>
      </c>
      <c r="X1041" s="915" t="str">
        <f>IF(AND('341-CT'!$E$9=H1041,OR(LEFT(L1041,3)=$X$7,LEFT(M1041,3)=$X$7)),"x","")</f>
        <v/>
      </c>
      <c r="Y1041" s="915" t="str">
        <f>IF(OR(TH!L1041=TH!$Y$7,M1041=TH!$Y$7),"x","")</f>
        <v/>
      </c>
      <c r="Z1041" s="915" t="str">
        <f>IF(AND(B1041&lt;=NKC!$N$8,B1041&gt;=NKC!$M$8),"x","")</f>
        <v>x</v>
      </c>
      <c r="AA1041" s="916"/>
      <c r="AB1041" s="917"/>
      <c r="AE1041" s="917"/>
    </row>
    <row r="1042" spans="1:31" s="918" customFormat="1" ht="15.75" customHeight="1">
      <c r="A1042" s="912" t="str">
        <f>IF(B1042&lt;&gt;"",IF(AND(B1042&gt;=_TM1,B1042&lt;=_TM2,OR(TH!L1042="1111",TH!M1042="1111")),TH!D1042,""),"")</f>
        <v/>
      </c>
      <c r="B1042" s="913">
        <f t="shared" si="112"/>
        <v>1</v>
      </c>
      <c r="C1042" s="732">
        <f t="shared" si="113"/>
        <v>42755</v>
      </c>
      <c r="D1042" s="732"/>
      <c r="E1042" s="733">
        <v>42755</v>
      </c>
      <c r="F1042" s="734" t="s">
        <v>558</v>
      </c>
      <c r="G1042" s="914" t="s">
        <v>542</v>
      </c>
      <c r="H1042" s="736" t="s">
        <v>972</v>
      </c>
      <c r="I1042" s="737">
        <v>1500</v>
      </c>
      <c r="J1042" s="737">
        <v>32979.938664390531</v>
      </c>
      <c r="K1042" s="738">
        <f t="shared" si="114"/>
        <v>49469908</v>
      </c>
      <c r="L1042" s="739" t="s">
        <v>318</v>
      </c>
      <c r="M1042" s="739" t="s">
        <v>158</v>
      </c>
      <c r="N1042" s="915" t="str">
        <f>IF(AND('331-CT'!$E$7=TH!H1042,OR(L1042="331",M1042="331")),"331",IF(AND(OR(L1042="131",M1042="131"),H1042='131-CT'!$E$7),"131",""))</f>
        <v/>
      </c>
      <c r="O1042" s="915" t="str">
        <f>IF(AND($B1042&gt;='111'!$N$11,$B1042&lt;='111'!$O$11,OR($L1042=$O$7,$M1042=$O$7)),"x","")</f>
        <v/>
      </c>
      <c r="P1042" s="915" t="str">
        <f>IF(AND($L1042=$O$7,$B1042&lt;'111'!$N$11),"x","")</f>
        <v/>
      </c>
      <c r="Q1042" s="915" t="str">
        <f>IF(AND($M1042=$O$7,$B1042&lt;'111'!$N$11),"x","")</f>
        <v/>
      </c>
      <c r="R1042" s="915" t="str">
        <f>IF(ISERROR(FIND('112'!$M$9,G1042,1)),"",IF((AND(FIND('112'!$M$9,G1042,1)&gt;=1,$B1042&gt;='112'!$N$8,$B1042&lt;='112'!$O$8,OR($L1042='112'!$I$6,$M1042='112'!$I$6))),"x",""))</f>
        <v/>
      </c>
      <c r="S1042" s="915" t="str">
        <f>IF(ISERROR(FIND('112'!$M$9,G1042,1)),"",IF((AND(LEFT(G1042,2)=LEFT('112'!$M$9,2),B1042&lt;'112'!$N$8,$L1042='112'!$I$6)),"x",""))</f>
        <v/>
      </c>
      <c r="T1042" s="915" t="str">
        <f>IF(ISERROR(FIND('112'!$M$9,G1042,1)),"",IF((AND(RIGHT(G1042,2)=RIGHT('112'!$M$9,2),B1042&lt;'112'!$N$8,$M1042='112'!$I$6)),"x",""))</f>
        <v/>
      </c>
      <c r="U1042" s="915" t="str">
        <f>IF(AND(B1042&gt;='IN-NX'!$P$3,B1042&lt;='IN-NX'!$Q$3,'IN-NX'!$D$7=D1042,OR(LEFT(L1042,2)="15",AND(LEFT(M1042,2)&lt;&gt;"15",LEFT(M1042,2)&lt;&gt;"33"))),"x","")</f>
        <v/>
      </c>
      <c r="V1042" s="915" t="str">
        <f>IF(AND(OR(LEFT(TH!L1042,2)="15",LEFT(TH!M1042,2)="15"),'152-CT'!$J$8=TH!F1042),"x","")</f>
        <v>x</v>
      </c>
      <c r="W1042" s="915" t="str">
        <f>IF(AND(OR(LEFT(TH!L1042,2)="15",LEFT(TH!M1042,2)="15"),TK!$E$7=TH!F1042),"x","")</f>
        <v/>
      </c>
      <c r="X1042" s="915" t="str">
        <f>IF(AND('341-CT'!$E$9=H1042,OR(LEFT(L1042,3)=$X$7,LEFT(M1042,3)=$X$7)),"x","")</f>
        <v/>
      </c>
      <c r="Y1042" s="915" t="str">
        <f>IF(OR(TH!L1042=TH!$Y$7,M1042=TH!$Y$7),"x","")</f>
        <v/>
      </c>
      <c r="Z1042" s="915" t="str">
        <f>IF(AND(B1042&lt;=NKC!$N$8,B1042&gt;=NKC!$M$8),"x","")</f>
        <v>x</v>
      </c>
      <c r="AA1042" s="916"/>
      <c r="AB1042" s="917"/>
      <c r="AE1042" s="917"/>
    </row>
    <row r="1043" spans="1:31" s="918" customFormat="1" ht="15.75" customHeight="1">
      <c r="A1043" s="912" t="str">
        <f>IF(B1043&lt;&gt;"",IF(AND(B1043&gt;=_TM1,B1043&lt;=_TM2,OR(TH!L1043="1111",TH!M1043="1111")),TH!D1043,""),"")</f>
        <v/>
      </c>
      <c r="B1043" s="913">
        <f t="shared" si="112"/>
        <v>1</v>
      </c>
      <c r="C1043" s="732">
        <f t="shared" si="113"/>
        <v>42755</v>
      </c>
      <c r="D1043" s="732"/>
      <c r="E1043" s="733">
        <v>42755</v>
      </c>
      <c r="F1043" s="734" t="s">
        <v>559</v>
      </c>
      <c r="G1043" s="914" t="s">
        <v>543</v>
      </c>
      <c r="H1043" s="736" t="s">
        <v>972</v>
      </c>
      <c r="I1043" s="737">
        <v>300</v>
      </c>
      <c r="J1043" s="737">
        <v>10447.069331057199</v>
      </c>
      <c r="K1043" s="738">
        <f t="shared" si="114"/>
        <v>3134121</v>
      </c>
      <c r="L1043" s="739" t="s">
        <v>318</v>
      </c>
      <c r="M1043" s="739" t="s">
        <v>158</v>
      </c>
      <c r="N1043" s="915" t="str">
        <f>IF(AND('331-CT'!$E$7=TH!H1043,OR(L1043="331",M1043="331")),"331",IF(AND(OR(L1043="131",M1043="131"),H1043='131-CT'!$E$7),"131",""))</f>
        <v/>
      </c>
      <c r="O1043" s="915" t="str">
        <f>IF(AND($B1043&gt;='111'!$N$11,$B1043&lt;='111'!$O$11,OR($L1043=$O$7,$M1043=$O$7)),"x","")</f>
        <v/>
      </c>
      <c r="P1043" s="915" t="str">
        <f>IF(AND($L1043=$O$7,$B1043&lt;'111'!$N$11),"x","")</f>
        <v/>
      </c>
      <c r="Q1043" s="915" t="str">
        <f>IF(AND($M1043=$O$7,$B1043&lt;'111'!$N$11),"x","")</f>
        <v/>
      </c>
      <c r="R1043" s="915" t="str">
        <f>IF(ISERROR(FIND('112'!$M$9,G1043,1)),"",IF((AND(FIND('112'!$M$9,G1043,1)&gt;=1,$B1043&gt;='112'!$N$8,$B1043&lt;='112'!$O$8,OR($L1043='112'!$I$6,$M1043='112'!$I$6))),"x",""))</f>
        <v/>
      </c>
      <c r="S1043" s="915" t="str">
        <f>IF(ISERROR(FIND('112'!$M$9,G1043,1)),"",IF((AND(LEFT(G1043,2)=LEFT('112'!$M$9,2),B1043&lt;'112'!$N$8,$L1043='112'!$I$6)),"x",""))</f>
        <v/>
      </c>
      <c r="T1043" s="915" t="str">
        <f>IF(ISERROR(FIND('112'!$M$9,G1043,1)),"",IF((AND(RIGHT(G1043,2)=RIGHT('112'!$M$9,2),B1043&lt;'112'!$N$8,$M1043='112'!$I$6)),"x",""))</f>
        <v/>
      </c>
      <c r="U1043" s="915" t="str">
        <f>IF(AND(B1043&gt;='IN-NX'!$P$3,B1043&lt;='IN-NX'!$Q$3,'IN-NX'!$D$7=D1043,OR(LEFT(L1043,2)="15",AND(LEFT(M1043,2)&lt;&gt;"15",LEFT(M1043,2)&lt;&gt;"33"))),"x","")</f>
        <v/>
      </c>
      <c r="V1043" s="915" t="str">
        <f>IF(AND(OR(LEFT(TH!L1043,2)="15",LEFT(TH!M1043,2)="15"),'152-CT'!$J$8=TH!F1043),"x","")</f>
        <v/>
      </c>
      <c r="W1043" s="915" t="str">
        <f>IF(AND(OR(LEFT(TH!L1043,2)="15",LEFT(TH!M1043,2)="15"),TK!$E$7=TH!F1043),"x","")</f>
        <v/>
      </c>
      <c r="X1043" s="915" t="str">
        <f>IF(AND('341-CT'!$E$9=H1043,OR(LEFT(L1043,3)=$X$7,LEFT(M1043,3)=$X$7)),"x","")</f>
        <v/>
      </c>
      <c r="Y1043" s="915" t="str">
        <f>IF(OR(TH!L1043=TH!$Y$7,M1043=TH!$Y$7),"x","")</f>
        <v/>
      </c>
      <c r="Z1043" s="915" t="str">
        <f>IF(AND(B1043&lt;=NKC!$N$8,B1043&gt;=NKC!$M$8),"x","")</f>
        <v>x</v>
      </c>
      <c r="AA1043" s="916"/>
      <c r="AB1043" s="917"/>
      <c r="AE1043" s="917"/>
    </row>
    <row r="1044" spans="1:31" s="918" customFormat="1" ht="15.75" customHeight="1">
      <c r="A1044" s="912" t="str">
        <f>IF(B1044&lt;&gt;"",IF(AND(B1044&gt;=_TM1,B1044&lt;=_TM2,OR(TH!L1044="1111",TH!M1044="1111")),TH!D1044,""),"")</f>
        <v/>
      </c>
      <c r="B1044" s="913">
        <f t="shared" si="112"/>
        <v>1</v>
      </c>
      <c r="C1044" s="732">
        <f t="shared" si="113"/>
        <v>42758</v>
      </c>
      <c r="D1044" s="732"/>
      <c r="E1044" s="733">
        <v>42758</v>
      </c>
      <c r="F1044" s="734" t="s">
        <v>556</v>
      </c>
      <c r="G1044" s="914" t="s">
        <v>561</v>
      </c>
      <c r="H1044" s="736" t="s">
        <v>972</v>
      </c>
      <c r="I1044" s="737">
        <v>4</v>
      </c>
      <c r="J1044" s="737">
        <v>6974.9426643905317</v>
      </c>
      <c r="K1044" s="738">
        <f t="shared" si="114"/>
        <v>27900</v>
      </c>
      <c r="L1044" s="739" t="s">
        <v>318</v>
      </c>
      <c r="M1044" s="739" t="s">
        <v>158</v>
      </c>
      <c r="N1044" s="915" t="str">
        <f>IF(AND('331-CT'!$E$7=TH!H1044,OR(L1044="331",M1044="331")),"331",IF(AND(OR(L1044="131",M1044="131"),H1044='131-CT'!$E$7),"131",""))</f>
        <v/>
      </c>
      <c r="O1044" s="915" t="str">
        <f>IF(AND($B1044&gt;='111'!$N$11,$B1044&lt;='111'!$O$11,OR($L1044=$O$7,$M1044=$O$7)),"x","")</f>
        <v/>
      </c>
      <c r="P1044" s="915" t="str">
        <f>IF(AND($L1044=$O$7,$B1044&lt;'111'!$N$11),"x","")</f>
        <v/>
      </c>
      <c r="Q1044" s="915" t="str">
        <f>IF(AND($M1044=$O$7,$B1044&lt;'111'!$N$11),"x","")</f>
        <v/>
      </c>
      <c r="R1044" s="915" t="str">
        <f>IF(ISERROR(FIND('112'!$M$9,G1044,1)),"",IF((AND(FIND('112'!$M$9,G1044,1)&gt;=1,$B1044&gt;='112'!$N$8,$B1044&lt;='112'!$O$8,OR($L1044='112'!$I$6,$M1044='112'!$I$6))),"x",""))</f>
        <v/>
      </c>
      <c r="S1044" s="915" t="str">
        <f>IF(ISERROR(FIND('112'!$M$9,G1044,1)),"",IF((AND(LEFT(G1044,2)=LEFT('112'!$M$9,2),B1044&lt;'112'!$N$8,$L1044='112'!$I$6)),"x",""))</f>
        <v/>
      </c>
      <c r="T1044" s="915" t="str">
        <f>IF(ISERROR(FIND('112'!$M$9,G1044,1)),"",IF((AND(RIGHT(G1044,2)=RIGHT('112'!$M$9,2),B1044&lt;'112'!$N$8,$M1044='112'!$I$6)),"x",""))</f>
        <v/>
      </c>
      <c r="U1044" s="915" t="str">
        <f>IF(AND(B1044&gt;='IN-NX'!$P$3,B1044&lt;='IN-NX'!$Q$3,'IN-NX'!$D$7=D1044,OR(LEFT(L1044,2)="15",AND(LEFT(M1044,2)&lt;&gt;"15",LEFT(M1044,2)&lt;&gt;"33"))),"x","")</f>
        <v/>
      </c>
      <c r="V1044" s="915" t="str">
        <f>IF(AND(OR(LEFT(TH!L1044,2)="15",LEFT(TH!M1044,2)="15"),'152-CT'!$J$8=TH!F1044),"x","")</f>
        <v/>
      </c>
      <c r="W1044" s="915" t="str">
        <f>IF(AND(OR(LEFT(TH!L1044,2)="15",LEFT(TH!M1044,2)="15"),TK!$E$7=TH!F1044),"x","")</f>
        <v/>
      </c>
      <c r="X1044" s="915" t="str">
        <f>IF(AND('341-CT'!$E$9=H1044,OR(LEFT(L1044,3)=$X$7,LEFT(M1044,3)=$X$7)),"x","")</f>
        <v/>
      </c>
      <c r="Y1044" s="915" t="str">
        <f>IF(OR(TH!L1044=TH!$Y$7,M1044=TH!$Y$7),"x","")</f>
        <v/>
      </c>
      <c r="Z1044" s="915" t="str">
        <f>IF(AND(B1044&lt;=NKC!$N$8,B1044&gt;=NKC!$M$8),"x","")</f>
        <v>x</v>
      </c>
      <c r="AA1044" s="916"/>
      <c r="AB1044" s="917"/>
      <c r="AE1044" s="917"/>
    </row>
    <row r="1045" spans="1:31" s="918" customFormat="1" ht="15.75" customHeight="1">
      <c r="A1045" s="912" t="str">
        <f>IF(B1045&lt;&gt;"",IF(AND(B1045&gt;=_TM1,B1045&lt;=_TM2,OR(TH!L1045="1111",TH!M1045="1111")),TH!D1045,""),"")</f>
        <v/>
      </c>
      <c r="B1045" s="913">
        <f t="shared" ref="B1045:B1053" si="115">IF(C1045&lt;&gt;"",MONTH(C1045),"")</f>
        <v>1</v>
      </c>
      <c r="C1045" s="732">
        <f t="shared" ref="C1045:C1053" si="116">E1045</f>
        <v>42758</v>
      </c>
      <c r="D1045" s="732"/>
      <c r="E1045" s="733">
        <v>42758</v>
      </c>
      <c r="F1045" s="734" t="s">
        <v>822</v>
      </c>
      <c r="G1045" s="914" t="s">
        <v>563</v>
      </c>
      <c r="H1045" s="736" t="s">
        <v>972</v>
      </c>
      <c r="I1045" s="737">
        <v>1620</v>
      </c>
      <c r="J1045" s="737">
        <v>813.4241458720137</v>
      </c>
      <c r="K1045" s="738">
        <f t="shared" ref="K1045:K1053" si="117">ROUND(I1045*J1045,0)</f>
        <v>1317747</v>
      </c>
      <c r="L1045" s="739" t="s">
        <v>318</v>
      </c>
      <c r="M1045" s="739" t="s">
        <v>158</v>
      </c>
      <c r="N1045" s="915" t="str">
        <f>IF(AND('331-CT'!$E$7=TH!H1045,OR(L1045="331",M1045="331")),"331",IF(AND(OR(L1045="131",M1045="131"),H1045='131-CT'!$E$7),"131",""))</f>
        <v/>
      </c>
      <c r="O1045" s="915" t="str">
        <f>IF(AND($B1045&gt;='111'!$N$11,$B1045&lt;='111'!$O$11,OR($L1045=$O$7,$M1045=$O$7)),"x","")</f>
        <v/>
      </c>
      <c r="P1045" s="915" t="str">
        <f>IF(AND($L1045=$O$7,$B1045&lt;'111'!$N$11),"x","")</f>
        <v/>
      </c>
      <c r="Q1045" s="915" t="str">
        <f>IF(AND($M1045=$O$7,$B1045&lt;'111'!$N$11),"x","")</f>
        <v/>
      </c>
      <c r="R1045" s="915" t="str">
        <f>IF(ISERROR(FIND('112'!$M$9,G1045,1)),"",IF((AND(FIND('112'!$M$9,G1045,1)&gt;=1,$B1045&gt;='112'!$N$8,$B1045&lt;='112'!$O$8,OR($L1045='112'!$I$6,$M1045='112'!$I$6))),"x",""))</f>
        <v/>
      </c>
      <c r="S1045" s="915" t="str">
        <f>IF(ISERROR(FIND('112'!$M$9,G1045,1)),"",IF((AND(LEFT(G1045,2)=LEFT('112'!$M$9,2),B1045&lt;'112'!$N$8,$L1045='112'!$I$6)),"x",""))</f>
        <v/>
      </c>
      <c r="T1045" s="915" t="str">
        <f>IF(ISERROR(FIND('112'!$M$9,G1045,1)),"",IF((AND(RIGHT(G1045,2)=RIGHT('112'!$M$9,2),B1045&lt;'112'!$N$8,$M1045='112'!$I$6)),"x",""))</f>
        <v/>
      </c>
      <c r="U1045" s="915" t="str">
        <f>IF(AND(B1045&gt;='IN-NX'!$P$3,B1045&lt;='IN-NX'!$Q$3,'IN-NX'!$D$7=D1045,OR(LEFT(L1045,2)="15",AND(LEFT(M1045,2)&lt;&gt;"15",LEFT(M1045,2)&lt;&gt;"33"))),"x","")</f>
        <v/>
      </c>
      <c r="V1045" s="915" t="str">
        <f>IF(AND(OR(LEFT(TH!L1045,2)="15",LEFT(TH!M1045,2)="15"),'152-CT'!$J$8=TH!F1045),"x","")</f>
        <v/>
      </c>
      <c r="W1045" s="915" t="str">
        <f>IF(AND(OR(LEFT(TH!L1045,2)="15",LEFT(TH!M1045,2)="15"),TK!$E$7=TH!F1045),"x","")</f>
        <v/>
      </c>
      <c r="X1045" s="915" t="str">
        <f>IF(AND('341-CT'!$E$9=H1045,OR(LEFT(L1045,3)=$X$7,LEFT(M1045,3)=$X$7)),"x","")</f>
        <v/>
      </c>
      <c r="Y1045" s="915" t="str">
        <f>IF(OR(TH!L1045=TH!$Y$7,M1045=TH!$Y$7),"x","")</f>
        <v/>
      </c>
      <c r="Z1045" s="915" t="str">
        <f>IF(AND(B1045&lt;=NKC!$N$8,B1045&gt;=NKC!$M$8),"x","")</f>
        <v>x</v>
      </c>
      <c r="AA1045" s="916"/>
      <c r="AB1045" s="917"/>
      <c r="AE1045" s="917"/>
    </row>
    <row r="1046" spans="1:31" s="539" customFormat="1" ht="15.75" customHeight="1">
      <c r="A1046" s="567" t="str">
        <f>IF(B1046&lt;&gt;"",IF(AND(B1046&gt;=_TM1,B1046&lt;=_TM2,OR(TH!L1046="1111",TH!M1046="1111")),TH!D1046,""),"")</f>
        <v/>
      </c>
      <c r="B1046" s="568">
        <f t="shared" si="115"/>
        <v>1</v>
      </c>
      <c r="C1046" s="349">
        <f t="shared" si="116"/>
        <v>42739</v>
      </c>
      <c r="D1046" s="349"/>
      <c r="E1046" s="583">
        <v>42739</v>
      </c>
      <c r="F1046" s="279" t="s">
        <v>544</v>
      </c>
      <c r="G1046" s="348" t="s">
        <v>529</v>
      </c>
      <c r="H1046" s="507" t="s">
        <v>865</v>
      </c>
      <c r="I1046" s="340">
        <v>3980</v>
      </c>
      <c r="J1046" s="340">
        <v>9724.7100010739505</v>
      </c>
      <c r="K1046" s="569">
        <f t="shared" si="117"/>
        <v>38704346</v>
      </c>
      <c r="L1046" s="576" t="s">
        <v>160</v>
      </c>
      <c r="M1046" s="576" t="s">
        <v>318</v>
      </c>
      <c r="N1046" s="571" t="str">
        <f>IF(AND('331-CT'!$E$7=TH!H1046,OR(L1046="331",M1046="331")),"331",IF(AND(OR(L1046="131",M1046="131"),H1046='131-CT'!$E$7),"131",""))</f>
        <v/>
      </c>
      <c r="O1046" s="571" t="str">
        <f>IF(AND($B1046&gt;='111'!$N$11,$B1046&lt;='111'!$O$11,OR($L1046=$O$7,$M1046=$O$7)),"x","")</f>
        <v/>
      </c>
      <c r="P1046" s="571" t="str">
        <f>IF(AND($L1046=$O$7,$B1046&lt;'111'!$N$11),"x","")</f>
        <v/>
      </c>
      <c r="Q1046" s="571" t="str">
        <f>IF(AND($M1046=$O$7,$B1046&lt;'111'!$N$11),"x","")</f>
        <v/>
      </c>
      <c r="R1046" s="571" t="str">
        <f>IF(ISERROR(FIND('112'!$M$9,G1046,1)),"",IF((AND(FIND('112'!$M$9,G1046,1)&gt;=1,$B1046&gt;='112'!$N$8,$B1046&lt;='112'!$O$8,OR($L1046='112'!$I$6,$M1046='112'!$I$6))),"x",""))</f>
        <v/>
      </c>
      <c r="S1046" s="571" t="str">
        <f>IF(ISERROR(FIND('112'!$M$9,G1046,1)),"",IF((AND(LEFT(G1046,2)=LEFT('112'!$M$9,2),B1046&lt;'112'!$N$8,$L1046='112'!$I$6)),"x",""))</f>
        <v/>
      </c>
      <c r="T1046" s="571" t="str">
        <f>IF(ISERROR(FIND('112'!$M$9,G1046,1)),"",IF((AND(RIGHT(G1046,2)=RIGHT('112'!$M$9,2),B1046&lt;'112'!$N$8,$M1046='112'!$I$6)),"x",""))</f>
        <v/>
      </c>
      <c r="U1046" s="571" t="str">
        <f>IF(AND(B1046&gt;='IN-NX'!$P$3,B1046&lt;='IN-NX'!$Q$3,'IN-NX'!$D$7=D1046,OR(LEFT(L1046,2)="15",AND(LEFT(M1046,2)&lt;&gt;"15",LEFT(M1046,2)&lt;&gt;"33"))),"x","")</f>
        <v/>
      </c>
      <c r="V1046" s="571" t="str">
        <f>IF(AND(OR(LEFT(TH!L1046,2)="15",LEFT(TH!M1046,2)="15"),'152-CT'!$J$8=TH!F1046),"x","")</f>
        <v/>
      </c>
      <c r="W1046" s="571" t="str">
        <f>IF(AND(OR(LEFT(TH!L1046,2)="15",LEFT(TH!M1046,2)="15"),TK!$E$7=TH!F1046),"x","")</f>
        <v/>
      </c>
      <c r="X1046" s="571" t="str">
        <f>IF(AND('341-CT'!$E$9=H1046,OR(LEFT(L1046,3)=$X$7,LEFT(M1046,3)=$X$7)),"x","")</f>
        <v/>
      </c>
      <c r="Y1046" s="571" t="str">
        <f>IF(OR(TH!L1046=TH!$Y$7,M1046=TH!$Y$7),"x","")</f>
        <v/>
      </c>
      <c r="Z1046" s="571" t="str">
        <f>IF(AND(B1046&lt;=NKC!$N$8,B1046&gt;=NKC!$M$8),"x","")</f>
        <v>x</v>
      </c>
      <c r="AA1046" s="572"/>
      <c r="AB1046" s="573"/>
      <c r="AE1046" s="573"/>
    </row>
    <row r="1047" spans="1:31" s="539" customFormat="1" ht="15.75" customHeight="1">
      <c r="A1047" s="567" t="str">
        <f>IF(B1047&lt;&gt;"",IF(AND(B1047&gt;=_TM1,B1047&lt;=_TM2,OR(TH!L1047="1111",TH!M1047="1111")),TH!D1047,""),"")</f>
        <v/>
      </c>
      <c r="B1047" s="568">
        <f t="shared" si="115"/>
        <v>1</v>
      </c>
      <c r="C1047" s="349">
        <f t="shared" si="116"/>
        <v>42741</v>
      </c>
      <c r="D1047" s="349"/>
      <c r="E1047" s="583">
        <v>42741</v>
      </c>
      <c r="F1047" s="279" t="s">
        <v>546</v>
      </c>
      <c r="G1047" s="348" t="s">
        <v>530</v>
      </c>
      <c r="H1047" s="507" t="s">
        <v>865</v>
      </c>
      <c r="I1047" s="340">
        <v>20</v>
      </c>
      <c r="J1047" s="340">
        <v>26170.442664390532</v>
      </c>
      <c r="K1047" s="569">
        <f t="shared" si="117"/>
        <v>523409</v>
      </c>
      <c r="L1047" s="576" t="s">
        <v>160</v>
      </c>
      <c r="M1047" s="576" t="s">
        <v>318</v>
      </c>
      <c r="N1047" s="571" t="str">
        <f>IF(AND('331-CT'!$E$7=TH!H1047,OR(L1047="331",M1047="331")),"331",IF(AND(OR(L1047="131",M1047="131"),H1047='131-CT'!$E$7),"131",""))</f>
        <v/>
      </c>
      <c r="O1047" s="571" t="str">
        <f>IF(AND($B1047&gt;='111'!$N$11,$B1047&lt;='111'!$O$11,OR($L1047=$O$7,$M1047=$O$7)),"x","")</f>
        <v/>
      </c>
      <c r="P1047" s="571" t="str">
        <f>IF(AND($L1047=$O$7,$B1047&lt;'111'!$N$11),"x","")</f>
        <v/>
      </c>
      <c r="Q1047" s="571" t="str">
        <f>IF(AND($M1047=$O$7,$B1047&lt;'111'!$N$11),"x","")</f>
        <v/>
      </c>
      <c r="R1047" s="571" t="str">
        <f>IF(ISERROR(FIND('112'!$M$9,G1047,1)),"",IF((AND(FIND('112'!$M$9,G1047,1)&gt;=1,$B1047&gt;='112'!$N$8,$B1047&lt;='112'!$O$8,OR($L1047='112'!$I$6,$M1047='112'!$I$6))),"x",""))</f>
        <v/>
      </c>
      <c r="S1047" s="571" t="str">
        <f>IF(ISERROR(FIND('112'!$M$9,G1047,1)),"",IF((AND(LEFT(G1047,2)=LEFT('112'!$M$9,2),B1047&lt;'112'!$N$8,$L1047='112'!$I$6)),"x",""))</f>
        <v/>
      </c>
      <c r="T1047" s="571" t="str">
        <f>IF(ISERROR(FIND('112'!$M$9,G1047,1)),"",IF((AND(RIGHT(G1047,2)=RIGHT('112'!$M$9,2),B1047&lt;'112'!$N$8,$M1047='112'!$I$6)),"x",""))</f>
        <v/>
      </c>
      <c r="U1047" s="571" t="str">
        <f>IF(AND(B1047&gt;='IN-NX'!$P$3,B1047&lt;='IN-NX'!$Q$3,'IN-NX'!$D$7=D1047,OR(LEFT(L1047,2)="15",AND(LEFT(M1047,2)&lt;&gt;"15",LEFT(M1047,2)&lt;&gt;"33"))),"x","")</f>
        <v/>
      </c>
      <c r="V1047" s="571" t="str">
        <f>IF(AND(OR(LEFT(TH!L1047,2)="15",LEFT(TH!M1047,2)="15"),'152-CT'!$J$8=TH!F1047),"x","")</f>
        <v/>
      </c>
      <c r="W1047" s="571" t="str">
        <f>IF(AND(OR(LEFT(TH!L1047,2)="15",LEFT(TH!M1047,2)="15"),TK!$E$7=TH!F1047),"x","")</f>
        <v/>
      </c>
      <c r="X1047" s="571" t="str">
        <f>IF(AND('341-CT'!$E$9=H1047,OR(LEFT(L1047,3)=$X$7,LEFT(M1047,3)=$X$7)),"x","")</f>
        <v/>
      </c>
      <c r="Y1047" s="571" t="str">
        <f>IF(OR(TH!L1047=TH!$Y$7,M1047=TH!$Y$7),"x","")</f>
        <v/>
      </c>
      <c r="Z1047" s="571" t="str">
        <f>IF(AND(B1047&lt;=NKC!$N$8,B1047&gt;=NKC!$M$8),"x","")</f>
        <v>x</v>
      </c>
      <c r="AA1047" s="572"/>
      <c r="AB1047" s="573"/>
      <c r="AE1047" s="573"/>
    </row>
    <row r="1048" spans="1:31" s="539" customFormat="1" ht="15.75" customHeight="1">
      <c r="A1048" s="567" t="str">
        <f>IF(B1048&lt;&gt;"",IF(AND(B1048&gt;=_TM1,B1048&lt;=_TM2,OR(TH!L1048="1111",TH!M1048="1111")),TH!D1048,""),"")</f>
        <v/>
      </c>
      <c r="B1048" s="568">
        <f t="shared" si="115"/>
        <v>1</v>
      </c>
      <c r="C1048" s="349">
        <f t="shared" si="116"/>
        <v>42741</v>
      </c>
      <c r="D1048" s="349"/>
      <c r="E1048" s="583">
        <v>42741</v>
      </c>
      <c r="F1048" s="279" t="s">
        <v>547</v>
      </c>
      <c r="G1048" s="348" t="s">
        <v>530</v>
      </c>
      <c r="H1048" s="507" t="s">
        <v>865</v>
      </c>
      <c r="I1048" s="340">
        <v>20</v>
      </c>
      <c r="J1048" s="340">
        <v>3135.8426643905323</v>
      </c>
      <c r="K1048" s="569">
        <f t="shared" si="117"/>
        <v>62717</v>
      </c>
      <c r="L1048" s="576" t="s">
        <v>160</v>
      </c>
      <c r="M1048" s="576" t="s">
        <v>318</v>
      </c>
      <c r="N1048" s="571" t="str">
        <f>IF(AND('331-CT'!$E$7=TH!H1048,OR(L1048="331",M1048="331")),"331",IF(AND(OR(L1048="131",M1048="131"),H1048='131-CT'!$E$7),"131",""))</f>
        <v/>
      </c>
      <c r="O1048" s="571" t="str">
        <f>IF(AND($B1048&gt;='111'!$N$11,$B1048&lt;='111'!$O$11,OR($L1048=$O$7,$M1048=$O$7)),"x","")</f>
        <v/>
      </c>
      <c r="P1048" s="571" t="str">
        <f>IF(AND($L1048=$O$7,$B1048&lt;'111'!$N$11),"x","")</f>
        <v/>
      </c>
      <c r="Q1048" s="571" t="str">
        <f>IF(AND($M1048=$O$7,$B1048&lt;'111'!$N$11),"x","")</f>
        <v/>
      </c>
      <c r="R1048" s="571" t="str">
        <f>IF(ISERROR(FIND('112'!$M$9,G1048,1)),"",IF((AND(FIND('112'!$M$9,G1048,1)&gt;=1,$B1048&gt;='112'!$N$8,$B1048&lt;='112'!$O$8,OR($L1048='112'!$I$6,$M1048='112'!$I$6))),"x",""))</f>
        <v/>
      </c>
      <c r="S1048" s="571" t="str">
        <f>IF(ISERROR(FIND('112'!$M$9,G1048,1)),"",IF((AND(LEFT(G1048,2)=LEFT('112'!$M$9,2),B1048&lt;'112'!$N$8,$L1048='112'!$I$6)),"x",""))</f>
        <v/>
      </c>
      <c r="T1048" s="571" t="str">
        <f>IF(ISERROR(FIND('112'!$M$9,G1048,1)),"",IF((AND(RIGHT(G1048,2)=RIGHT('112'!$M$9,2),B1048&lt;'112'!$N$8,$M1048='112'!$I$6)),"x",""))</f>
        <v/>
      </c>
      <c r="U1048" s="571" t="str">
        <f>IF(AND(B1048&gt;='IN-NX'!$P$3,B1048&lt;='IN-NX'!$Q$3,'IN-NX'!$D$7=D1048,OR(LEFT(L1048,2)="15",AND(LEFT(M1048,2)&lt;&gt;"15",LEFT(M1048,2)&lt;&gt;"33"))),"x","")</f>
        <v/>
      </c>
      <c r="V1048" s="571" t="str">
        <f>IF(AND(OR(LEFT(TH!L1048,2)="15",LEFT(TH!M1048,2)="15"),'152-CT'!$J$8=TH!F1048),"x","")</f>
        <v/>
      </c>
      <c r="W1048" s="571" t="str">
        <f>IF(AND(OR(LEFT(TH!L1048,2)="15",LEFT(TH!M1048,2)="15"),TK!$E$7=TH!F1048),"x","")</f>
        <v/>
      </c>
      <c r="X1048" s="571" t="str">
        <f>IF(AND('341-CT'!$E$9=H1048,OR(LEFT(L1048,3)=$X$7,LEFT(M1048,3)=$X$7)),"x","")</f>
        <v/>
      </c>
      <c r="Y1048" s="571" t="str">
        <f>IF(OR(TH!L1048=TH!$Y$7,M1048=TH!$Y$7),"x","")</f>
        <v/>
      </c>
      <c r="Z1048" s="571" t="str">
        <f>IF(AND(B1048&lt;=NKC!$N$8,B1048&gt;=NKC!$M$8),"x","")</f>
        <v>x</v>
      </c>
      <c r="AA1048" s="572"/>
      <c r="AB1048" s="573"/>
      <c r="AE1048" s="573"/>
    </row>
    <row r="1049" spans="1:31" s="539" customFormat="1" ht="15.75" customHeight="1">
      <c r="A1049" s="567" t="str">
        <f>IF(B1049&lt;&gt;"",IF(AND(B1049&gt;=_TM1,B1049&lt;=_TM2,OR(TH!L1049="1111",TH!M1049="1111")),TH!D1049,""),"")</f>
        <v/>
      </c>
      <c r="B1049" s="568">
        <f t="shared" si="115"/>
        <v>1</v>
      </c>
      <c r="C1049" s="349">
        <f t="shared" si="116"/>
        <v>42745</v>
      </c>
      <c r="D1049" s="349"/>
      <c r="E1049" s="583">
        <v>42745</v>
      </c>
      <c r="F1049" s="279" t="s">
        <v>553</v>
      </c>
      <c r="G1049" s="348" t="s">
        <v>534</v>
      </c>
      <c r="H1049" s="507" t="s">
        <v>865</v>
      </c>
      <c r="I1049" s="340">
        <v>300</v>
      </c>
      <c r="J1049" s="340">
        <v>8536.0693310571987</v>
      </c>
      <c r="K1049" s="569">
        <f t="shared" si="117"/>
        <v>2560821</v>
      </c>
      <c r="L1049" s="576" t="s">
        <v>160</v>
      </c>
      <c r="M1049" s="576" t="s">
        <v>318</v>
      </c>
      <c r="N1049" s="571" t="str">
        <f>IF(AND('331-CT'!$E$7=TH!H1049,OR(L1049="331",M1049="331")),"331",IF(AND(OR(L1049="131",M1049="131"),H1049='131-CT'!$E$7),"131",""))</f>
        <v/>
      </c>
      <c r="O1049" s="571" t="str">
        <f>IF(AND($B1049&gt;='111'!$N$11,$B1049&lt;='111'!$O$11,OR($L1049=$O$7,$M1049=$O$7)),"x","")</f>
        <v/>
      </c>
      <c r="P1049" s="571" t="str">
        <f>IF(AND($L1049=$O$7,$B1049&lt;'111'!$N$11),"x","")</f>
        <v/>
      </c>
      <c r="Q1049" s="571" t="str">
        <f>IF(AND($M1049=$O$7,$B1049&lt;'111'!$N$11),"x","")</f>
        <v/>
      </c>
      <c r="R1049" s="571" t="str">
        <f>IF(ISERROR(FIND('112'!$M$9,G1049,1)),"",IF((AND(FIND('112'!$M$9,G1049,1)&gt;=1,$B1049&gt;='112'!$N$8,$B1049&lt;='112'!$O$8,OR($L1049='112'!$I$6,$M1049='112'!$I$6))),"x",""))</f>
        <v/>
      </c>
      <c r="S1049" s="571" t="str">
        <f>IF(ISERROR(FIND('112'!$M$9,G1049,1)),"",IF((AND(LEFT(G1049,2)=LEFT('112'!$M$9,2),B1049&lt;'112'!$N$8,$L1049='112'!$I$6)),"x",""))</f>
        <v/>
      </c>
      <c r="T1049" s="571" t="str">
        <f>IF(ISERROR(FIND('112'!$M$9,G1049,1)),"",IF((AND(RIGHT(G1049,2)=RIGHT('112'!$M$9,2),B1049&lt;'112'!$N$8,$M1049='112'!$I$6)),"x",""))</f>
        <v/>
      </c>
      <c r="U1049" s="571" t="str">
        <f>IF(AND(B1049&gt;='IN-NX'!$P$3,B1049&lt;='IN-NX'!$Q$3,'IN-NX'!$D$7=D1049,OR(LEFT(L1049,2)="15",AND(LEFT(M1049,2)&lt;&gt;"15",LEFT(M1049,2)&lt;&gt;"33"))),"x","")</f>
        <v/>
      </c>
      <c r="V1049" s="571" t="str">
        <f>IF(AND(OR(LEFT(TH!L1049,2)="15",LEFT(TH!M1049,2)="15"),'152-CT'!$J$8=TH!F1049),"x","")</f>
        <v/>
      </c>
      <c r="W1049" s="571" t="str">
        <f>IF(AND(OR(LEFT(TH!L1049,2)="15",LEFT(TH!M1049,2)="15"),TK!$E$7=TH!F1049),"x","")</f>
        <v/>
      </c>
      <c r="X1049" s="571" t="str">
        <f>IF(AND('341-CT'!$E$9=H1049,OR(LEFT(L1049,3)=$X$7,LEFT(M1049,3)=$X$7)),"x","")</f>
        <v/>
      </c>
      <c r="Y1049" s="571" t="str">
        <f>IF(OR(TH!L1049=TH!$Y$7,M1049=TH!$Y$7),"x","")</f>
        <v/>
      </c>
      <c r="Z1049" s="571" t="str">
        <f>IF(AND(B1049&lt;=NKC!$N$8,B1049&gt;=NKC!$M$8),"x","")</f>
        <v>x</v>
      </c>
      <c r="AA1049" s="572"/>
      <c r="AB1049" s="573"/>
      <c r="AE1049" s="573"/>
    </row>
    <row r="1050" spans="1:31" s="539" customFormat="1" ht="15.75" customHeight="1">
      <c r="A1050" s="567" t="str">
        <f>IF(B1050&lt;&gt;"",IF(AND(B1050&gt;=_TM1,B1050&lt;=_TM2,OR(TH!L1050="1111",TH!M1050="1111")),TH!D1050,""),"")</f>
        <v/>
      </c>
      <c r="B1050" s="568">
        <f t="shared" si="115"/>
        <v>1</v>
      </c>
      <c r="C1050" s="349">
        <f t="shared" si="116"/>
        <v>42755</v>
      </c>
      <c r="D1050" s="349"/>
      <c r="E1050" s="583">
        <v>42755</v>
      </c>
      <c r="F1050" s="279" t="s">
        <v>557</v>
      </c>
      <c r="G1050" s="348" t="s">
        <v>542</v>
      </c>
      <c r="H1050" s="507" t="s">
        <v>865</v>
      </c>
      <c r="I1050" s="340">
        <v>1700</v>
      </c>
      <c r="J1050" s="340">
        <v>35254.245017331705</v>
      </c>
      <c r="K1050" s="569">
        <f t="shared" si="117"/>
        <v>59932217</v>
      </c>
      <c r="L1050" s="576" t="s">
        <v>160</v>
      </c>
      <c r="M1050" s="576" t="s">
        <v>318</v>
      </c>
      <c r="N1050" s="571" t="str">
        <f>IF(AND('331-CT'!$E$7=TH!H1050,OR(L1050="331",M1050="331")),"331",IF(AND(OR(L1050="131",M1050="131"),H1050='131-CT'!$E$7),"131",""))</f>
        <v/>
      </c>
      <c r="O1050" s="571" t="str">
        <f>IF(AND($B1050&gt;='111'!$N$11,$B1050&lt;='111'!$O$11,OR($L1050=$O$7,$M1050=$O$7)),"x","")</f>
        <v/>
      </c>
      <c r="P1050" s="571" t="str">
        <f>IF(AND($L1050=$O$7,$B1050&lt;'111'!$N$11),"x","")</f>
        <v/>
      </c>
      <c r="Q1050" s="571" t="str">
        <f>IF(AND($M1050=$O$7,$B1050&lt;'111'!$N$11),"x","")</f>
        <v/>
      </c>
      <c r="R1050" s="571" t="str">
        <f>IF(ISERROR(FIND('112'!$M$9,G1050,1)),"",IF((AND(FIND('112'!$M$9,G1050,1)&gt;=1,$B1050&gt;='112'!$N$8,$B1050&lt;='112'!$O$8,OR($L1050='112'!$I$6,$M1050='112'!$I$6))),"x",""))</f>
        <v/>
      </c>
      <c r="S1050" s="571" t="str">
        <f>IF(ISERROR(FIND('112'!$M$9,G1050,1)),"",IF((AND(LEFT(G1050,2)=LEFT('112'!$M$9,2),B1050&lt;'112'!$N$8,$L1050='112'!$I$6)),"x",""))</f>
        <v/>
      </c>
      <c r="T1050" s="571" t="str">
        <f>IF(ISERROR(FIND('112'!$M$9,G1050,1)),"",IF((AND(RIGHT(G1050,2)=RIGHT('112'!$M$9,2),B1050&lt;'112'!$N$8,$M1050='112'!$I$6)),"x",""))</f>
        <v/>
      </c>
      <c r="U1050" s="571" t="str">
        <f>IF(AND(B1050&gt;='IN-NX'!$P$3,B1050&lt;='IN-NX'!$Q$3,'IN-NX'!$D$7=D1050,OR(LEFT(L1050,2)="15",AND(LEFT(M1050,2)&lt;&gt;"15",LEFT(M1050,2)&lt;&gt;"33"))),"x","")</f>
        <v/>
      </c>
      <c r="V1050" s="571" t="str">
        <f>IF(AND(OR(LEFT(TH!L1050,2)="15",LEFT(TH!M1050,2)="15"),'152-CT'!$J$8=TH!F1050),"x","")</f>
        <v/>
      </c>
      <c r="W1050" s="571" t="str">
        <f>IF(AND(OR(LEFT(TH!L1050,2)="15",LEFT(TH!M1050,2)="15"),TK!$E$7=TH!F1050),"x","")</f>
        <v/>
      </c>
      <c r="X1050" s="571" t="str">
        <f>IF(AND('341-CT'!$E$9=H1050,OR(LEFT(L1050,3)=$X$7,LEFT(M1050,3)=$X$7)),"x","")</f>
        <v/>
      </c>
      <c r="Y1050" s="571" t="str">
        <f>IF(OR(TH!L1050=TH!$Y$7,M1050=TH!$Y$7),"x","")</f>
        <v/>
      </c>
      <c r="Z1050" s="571" t="str">
        <f>IF(AND(B1050&lt;=NKC!$N$8,B1050&gt;=NKC!$M$8),"x","")</f>
        <v>x</v>
      </c>
      <c r="AA1050" s="572"/>
      <c r="AB1050" s="573"/>
      <c r="AE1050" s="573"/>
    </row>
    <row r="1051" spans="1:31" s="539" customFormat="1" ht="15.75" customHeight="1">
      <c r="A1051" s="567" t="str">
        <f>IF(B1051&lt;&gt;"",IF(AND(B1051&gt;=_TM1,B1051&lt;=_TM2,OR(TH!L1051="1111",TH!M1051="1111")),TH!D1051,""),"")</f>
        <v/>
      </c>
      <c r="B1051" s="568">
        <f t="shared" si="115"/>
        <v>1</v>
      </c>
      <c r="C1051" s="349">
        <f t="shared" si="116"/>
        <v>42755</v>
      </c>
      <c r="D1051" s="349"/>
      <c r="E1051" s="583">
        <v>42755</v>
      </c>
      <c r="F1051" s="279" t="s">
        <v>558</v>
      </c>
      <c r="G1051" s="348" t="s">
        <v>542</v>
      </c>
      <c r="H1051" s="507" t="s">
        <v>865</v>
      </c>
      <c r="I1051" s="340">
        <v>1500</v>
      </c>
      <c r="J1051" s="340">
        <v>32979.938664390531</v>
      </c>
      <c r="K1051" s="569">
        <f t="shared" si="117"/>
        <v>49469908</v>
      </c>
      <c r="L1051" s="576" t="s">
        <v>160</v>
      </c>
      <c r="M1051" s="576" t="s">
        <v>318</v>
      </c>
      <c r="N1051" s="571" t="str">
        <f>IF(AND('331-CT'!$E$7=TH!H1051,OR(L1051="331",M1051="331")),"331",IF(AND(OR(L1051="131",M1051="131"),H1051='131-CT'!$E$7),"131",""))</f>
        <v/>
      </c>
      <c r="O1051" s="571" t="str">
        <f>IF(AND($B1051&gt;='111'!$N$11,$B1051&lt;='111'!$O$11,OR($L1051=$O$7,$M1051=$O$7)),"x","")</f>
        <v/>
      </c>
      <c r="P1051" s="571" t="str">
        <f>IF(AND($L1051=$O$7,$B1051&lt;'111'!$N$11),"x","")</f>
        <v/>
      </c>
      <c r="Q1051" s="571" t="str">
        <f>IF(AND($M1051=$O$7,$B1051&lt;'111'!$N$11),"x","")</f>
        <v/>
      </c>
      <c r="R1051" s="571" t="str">
        <f>IF(ISERROR(FIND('112'!$M$9,G1051,1)),"",IF((AND(FIND('112'!$M$9,G1051,1)&gt;=1,$B1051&gt;='112'!$N$8,$B1051&lt;='112'!$O$8,OR($L1051='112'!$I$6,$M1051='112'!$I$6))),"x",""))</f>
        <v/>
      </c>
      <c r="S1051" s="571" t="str">
        <f>IF(ISERROR(FIND('112'!$M$9,G1051,1)),"",IF((AND(LEFT(G1051,2)=LEFT('112'!$M$9,2),B1051&lt;'112'!$N$8,$L1051='112'!$I$6)),"x",""))</f>
        <v/>
      </c>
      <c r="T1051" s="571" t="str">
        <f>IF(ISERROR(FIND('112'!$M$9,G1051,1)),"",IF((AND(RIGHT(G1051,2)=RIGHT('112'!$M$9,2),B1051&lt;'112'!$N$8,$M1051='112'!$I$6)),"x",""))</f>
        <v/>
      </c>
      <c r="U1051" s="571" t="str">
        <f>IF(AND(B1051&gt;='IN-NX'!$P$3,B1051&lt;='IN-NX'!$Q$3,'IN-NX'!$D$7=D1051,OR(LEFT(L1051,2)="15",AND(LEFT(M1051,2)&lt;&gt;"15",LEFT(M1051,2)&lt;&gt;"33"))),"x","")</f>
        <v/>
      </c>
      <c r="V1051" s="571" t="str">
        <f>IF(AND(OR(LEFT(TH!L1051,2)="15",LEFT(TH!M1051,2)="15"),'152-CT'!$J$8=TH!F1051),"x","")</f>
        <v>x</v>
      </c>
      <c r="W1051" s="571" t="str">
        <f>IF(AND(OR(LEFT(TH!L1051,2)="15",LEFT(TH!M1051,2)="15"),TK!$E$7=TH!F1051),"x","")</f>
        <v/>
      </c>
      <c r="X1051" s="571" t="str">
        <f>IF(AND('341-CT'!$E$9=H1051,OR(LEFT(L1051,3)=$X$7,LEFT(M1051,3)=$X$7)),"x","")</f>
        <v/>
      </c>
      <c r="Y1051" s="571" t="str">
        <f>IF(OR(TH!L1051=TH!$Y$7,M1051=TH!$Y$7),"x","")</f>
        <v/>
      </c>
      <c r="Z1051" s="571" t="str">
        <f>IF(AND(B1051&lt;=NKC!$N$8,B1051&gt;=NKC!$M$8),"x","")</f>
        <v>x</v>
      </c>
      <c r="AA1051" s="572"/>
      <c r="AB1051" s="573"/>
      <c r="AE1051" s="573"/>
    </row>
    <row r="1052" spans="1:31" s="539" customFormat="1" ht="15.75" customHeight="1">
      <c r="A1052" s="567" t="str">
        <f>IF(B1052&lt;&gt;"",IF(AND(B1052&gt;=_TM1,B1052&lt;=_TM2,OR(TH!L1052="1111",TH!M1052="1111")),TH!D1052,""),"")</f>
        <v/>
      </c>
      <c r="B1052" s="568">
        <f t="shared" si="115"/>
        <v>1</v>
      </c>
      <c r="C1052" s="349">
        <f t="shared" si="116"/>
        <v>42755</v>
      </c>
      <c r="D1052" s="349"/>
      <c r="E1052" s="583">
        <v>42755</v>
      </c>
      <c r="F1052" s="279" t="s">
        <v>559</v>
      </c>
      <c r="G1052" s="348" t="s">
        <v>543</v>
      </c>
      <c r="H1052" s="507" t="s">
        <v>865</v>
      </c>
      <c r="I1052" s="340">
        <v>300</v>
      </c>
      <c r="J1052" s="340">
        <v>10447.069331057199</v>
      </c>
      <c r="K1052" s="569">
        <f t="shared" si="117"/>
        <v>3134121</v>
      </c>
      <c r="L1052" s="576" t="s">
        <v>160</v>
      </c>
      <c r="M1052" s="576" t="s">
        <v>318</v>
      </c>
      <c r="N1052" s="571" t="str">
        <f>IF(AND('331-CT'!$E$7=TH!H1052,OR(L1052="331",M1052="331")),"331",IF(AND(OR(L1052="131",M1052="131"),H1052='131-CT'!$E$7),"131",""))</f>
        <v/>
      </c>
      <c r="O1052" s="571" t="str">
        <f>IF(AND($B1052&gt;='111'!$N$11,$B1052&lt;='111'!$O$11,OR($L1052=$O$7,$M1052=$O$7)),"x","")</f>
        <v/>
      </c>
      <c r="P1052" s="571" t="str">
        <f>IF(AND($L1052=$O$7,$B1052&lt;'111'!$N$11),"x","")</f>
        <v/>
      </c>
      <c r="Q1052" s="571" t="str">
        <f>IF(AND($M1052=$O$7,$B1052&lt;'111'!$N$11),"x","")</f>
        <v/>
      </c>
      <c r="R1052" s="571" t="str">
        <f>IF(ISERROR(FIND('112'!$M$9,G1052,1)),"",IF((AND(FIND('112'!$M$9,G1052,1)&gt;=1,$B1052&gt;='112'!$N$8,$B1052&lt;='112'!$O$8,OR($L1052='112'!$I$6,$M1052='112'!$I$6))),"x",""))</f>
        <v/>
      </c>
      <c r="S1052" s="571" t="str">
        <f>IF(ISERROR(FIND('112'!$M$9,G1052,1)),"",IF((AND(LEFT(G1052,2)=LEFT('112'!$M$9,2),B1052&lt;'112'!$N$8,$L1052='112'!$I$6)),"x",""))</f>
        <v/>
      </c>
      <c r="T1052" s="571" t="str">
        <f>IF(ISERROR(FIND('112'!$M$9,G1052,1)),"",IF((AND(RIGHT(G1052,2)=RIGHT('112'!$M$9,2),B1052&lt;'112'!$N$8,$M1052='112'!$I$6)),"x",""))</f>
        <v/>
      </c>
      <c r="U1052" s="571" t="str">
        <f>IF(AND(B1052&gt;='IN-NX'!$P$3,B1052&lt;='IN-NX'!$Q$3,'IN-NX'!$D$7=D1052,OR(LEFT(L1052,2)="15",AND(LEFT(M1052,2)&lt;&gt;"15",LEFT(M1052,2)&lt;&gt;"33"))),"x","")</f>
        <v/>
      </c>
      <c r="V1052" s="571" t="str">
        <f>IF(AND(OR(LEFT(TH!L1052,2)="15",LEFT(TH!M1052,2)="15"),'152-CT'!$J$8=TH!F1052),"x","")</f>
        <v/>
      </c>
      <c r="W1052" s="571" t="str">
        <f>IF(AND(OR(LEFT(TH!L1052,2)="15",LEFT(TH!M1052,2)="15"),TK!$E$7=TH!F1052),"x","")</f>
        <v/>
      </c>
      <c r="X1052" s="571" t="str">
        <f>IF(AND('341-CT'!$E$9=H1052,OR(LEFT(L1052,3)=$X$7,LEFT(M1052,3)=$X$7)),"x","")</f>
        <v/>
      </c>
      <c r="Y1052" s="571" t="str">
        <f>IF(OR(TH!L1052=TH!$Y$7,M1052=TH!$Y$7),"x","")</f>
        <v/>
      </c>
      <c r="Z1052" s="571" t="str">
        <f>IF(AND(B1052&lt;=NKC!$N$8,B1052&gt;=NKC!$M$8),"x","")</f>
        <v>x</v>
      </c>
      <c r="AA1052" s="572"/>
      <c r="AB1052" s="573"/>
      <c r="AE1052" s="573"/>
    </row>
    <row r="1053" spans="1:31" s="539" customFormat="1" ht="15.75" customHeight="1">
      <c r="A1053" s="567" t="str">
        <f>IF(B1053&lt;&gt;"",IF(AND(B1053&gt;=_TM1,B1053&lt;=_TM2,OR(TH!L1053="1111",TH!M1053="1111")),TH!D1053,""),"")</f>
        <v/>
      </c>
      <c r="B1053" s="568">
        <f t="shared" si="115"/>
        <v>1</v>
      </c>
      <c r="C1053" s="349">
        <f t="shared" si="116"/>
        <v>42758</v>
      </c>
      <c r="D1053" s="349"/>
      <c r="E1053" s="583">
        <v>42758</v>
      </c>
      <c r="F1053" s="279" t="s">
        <v>556</v>
      </c>
      <c r="G1053" s="348" t="s">
        <v>561</v>
      </c>
      <c r="H1053" s="507" t="s">
        <v>865</v>
      </c>
      <c r="I1053" s="340">
        <v>4</v>
      </c>
      <c r="J1053" s="340">
        <v>6974.9426643905317</v>
      </c>
      <c r="K1053" s="569">
        <f t="shared" si="117"/>
        <v>27900</v>
      </c>
      <c r="L1053" s="576" t="s">
        <v>160</v>
      </c>
      <c r="M1053" s="576" t="s">
        <v>318</v>
      </c>
      <c r="N1053" s="571" t="str">
        <f>IF(AND('331-CT'!$E$7=TH!H1053,OR(L1053="331",M1053="331")),"331",IF(AND(OR(L1053="131",M1053="131"),H1053='131-CT'!$E$7),"131",""))</f>
        <v/>
      </c>
      <c r="O1053" s="571" t="str">
        <f>IF(AND($B1053&gt;='111'!$N$11,$B1053&lt;='111'!$O$11,OR($L1053=$O$7,$M1053=$O$7)),"x","")</f>
        <v/>
      </c>
      <c r="P1053" s="571" t="str">
        <f>IF(AND($L1053=$O$7,$B1053&lt;'111'!$N$11),"x","")</f>
        <v/>
      </c>
      <c r="Q1053" s="571" t="str">
        <f>IF(AND($M1053=$O$7,$B1053&lt;'111'!$N$11),"x","")</f>
        <v/>
      </c>
      <c r="R1053" s="571" t="str">
        <f>IF(ISERROR(FIND('112'!$M$9,G1053,1)),"",IF((AND(FIND('112'!$M$9,G1053,1)&gt;=1,$B1053&gt;='112'!$N$8,$B1053&lt;='112'!$O$8,OR($L1053='112'!$I$6,$M1053='112'!$I$6))),"x",""))</f>
        <v/>
      </c>
      <c r="S1053" s="571" t="str">
        <f>IF(ISERROR(FIND('112'!$M$9,G1053,1)),"",IF((AND(LEFT(G1053,2)=LEFT('112'!$M$9,2),B1053&lt;'112'!$N$8,$L1053='112'!$I$6)),"x",""))</f>
        <v/>
      </c>
      <c r="T1053" s="571" t="str">
        <f>IF(ISERROR(FIND('112'!$M$9,G1053,1)),"",IF((AND(RIGHT(G1053,2)=RIGHT('112'!$M$9,2),B1053&lt;'112'!$N$8,$M1053='112'!$I$6)),"x",""))</f>
        <v/>
      </c>
      <c r="U1053" s="571" t="str">
        <f>IF(AND(B1053&gt;='IN-NX'!$P$3,B1053&lt;='IN-NX'!$Q$3,'IN-NX'!$D$7=D1053,OR(LEFT(L1053,2)="15",AND(LEFT(M1053,2)&lt;&gt;"15",LEFT(M1053,2)&lt;&gt;"33"))),"x","")</f>
        <v/>
      </c>
      <c r="V1053" s="571" t="str">
        <f>IF(AND(OR(LEFT(TH!L1053,2)="15",LEFT(TH!M1053,2)="15"),'152-CT'!$J$8=TH!F1053),"x","")</f>
        <v/>
      </c>
      <c r="W1053" s="571" t="str">
        <f>IF(AND(OR(LEFT(TH!L1053,2)="15",LEFT(TH!M1053,2)="15"),TK!$E$7=TH!F1053),"x","")</f>
        <v/>
      </c>
      <c r="X1053" s="571" t="str">
        <f>IF(AND('341-CT'!$E$9=H1053,OR(LEFT(L1053,3)=$X$7,LEFT(M1053,3)=$X$7)),"x","")</f>
        <v/>
      </c>
      <c r="Y1053" s="571" t="str">
        <f>IF(OR(TH!L1053=TH!$Y$7,M1053=TH!$Y$7),"x","")</f>
        <v/>
      </c>
      <c r="Z1053" s="571" t="str">
        <f>IF(AND(B1053&lt;=NKC!$N$8,B1053&gt;=NKC!$M$8),"x","")</f>
        <v>x</v>
      </c>
      <c r="AA1053" s="572"/>
      <c r="AB1053" s="573"/>
      <c r="AE1053" s="573"/>
    </row>
    <row r="1054" spans="1:31" s="539" customFormat="1" ht="15.75" customHeight="1">
      <c r="A1054" s="567" t="str">
        <f>IF(B1054&lt;&gt;"",IF(AND(B1054&gt;=_TM1,B1054&lt;=_TM2,OR(TH!L1054="1111",TH!M1054="1111")),TH!D1054,""),"")</f>
        <v/>
      </c>
      <c r="B1054" s="568">
        <f t="shared" ref="B1054" si="118">IF(C1054&lt;&gt;"",MONTH(C1054),"")</f>
        <v>1</v>
      </c>
      <c r="C1054" s="349">
        <f t="shared" ref="C1054" si="119">E1054</f>
        <v>42758</v>
      </c>
      <c r="D1054" s="349"/>
      <c r="E1054" s="583">
        <v>42758</v>
      </c>
      <c r="F1054" s="279" t="s">
        <v>822</v>
      </c>
      <c r="G1054" s="348" t="s">
        <v>563</v>
      </c>
      <c r="H1054" s="507" t="s">
        <v>865</v>
      </c>
      <c r="I1054" s="340">
        <v>1620</v>
      </c>
      <c r="J1054" s="340">
        <v>813.4241458720137</v>
      </c>
      <c r="K1054" s="569">
        <f t="shared" ref="K1054" si="120">ROUND(I1054*J1054,0)</f>
        <v>1317747</v>
      </c>
      <c r="L1054" s="576" t="s">
        <v>160</v>
      </c>
      <c r="M1054" s="576" t="s">
        <v>318</v>
      </c>
      <c r="N1054" s="571" t="str">
        <f>IF(AND('331-CT'!$E$7=TH!H1054,OR(L1054="331",M1054="331")),"331",IF(AND(OR(L1054="131",M1054="131"),H1054='131-CT'!$E$7),"131",""))</f>
        <v/>
      </c>
      <c r="O1054" s="571" t="str">
        <f>IF(AND($B1054&gt;='111'!$N$11,$B1054&lt;='111'!$O$11,OR($L1054=$O$7,$M1054=$O$7)),"x","")</f>
        <v/>
      </c>
      <c r="P1054" s="571" t="str">
        <f>IF(AND($L1054=$O$7,$B1054&lt;'111'!$N$11),"x","")</f>
        <v/>
      </c>
      <c r="Q1054" s="571" t="str">
        <f>IF(AND($M1054=$O$7,$B1054&lt;'111'!$N$11),"x","")</f>
        <v/>
      </c>
      <c r="R1054" s="571" t="str">
        <f>IF(ISERROR(FIND('112'!$M$9,G1054,1)),"",IF((AND(FIND('112'!$M$9,G1054,1)&gt;=1,$B1054&gt;='112'!$N$8,$B1054&lt;='112'!$O$8,OR($L1054='112'!$I$6,$M1054='112'!$I$6))),"x",""))</f>
        <v/>
      </c>
      <c r="S1054" s="571" t="str">
        <f>IF(ISERROR(FIND('112'!$M$9,G1054,1)),"",IF((AND(LEFT(G1054,2)=LEFT('112'!$M$9,2),B1054&lt;'112'!$N$8,$L1054='112'!$I$6)),"x",""))</f>
        <v/>
      </c>
      <c r="T1054" s="571" t="str">
        <f>IF(ISERROR(FIND('112'!$M$9,G1054,1)),"",IF((AND(RIGHT(G1054,2)=RIGHT('112'!$M$9,2),B1054&lt;'112'!$N$8,$M1054='112'!$I$6)),"x",""))</f>
        <v/>
      </c>
      <c r="U1054" s="571" t="str">
        <f>IF(AND(B1054&gt;='IN-NX'!$P$3,B1054&lt;='IN-NX'!$Q$3,'IN-NX'!$D$7=D1054,OR(LEFT(L1054,2)="15",AND(LEFT(M1054,2)&lt;&gt;"15",LEFT(M1054,2)&lt;&gt;"33"))),"x","")</f>
        <v/>
      </c>
      <c r="V1054" s="571" t="str">
        <f>IF(AND(OR(LEFT(TH!L1054,2)="15",LEFT(TH!M1054,2)="15"),'152-CT'!$J$8=TH!F1054),"x","")</f>
        <v/>
      </c>
      <c r="W1054" s="571" t="str">
        <f>IF(AND(OR(LEFT(TH!L1054,2)="15",LEFT(TH!M1054,2)="15"),TK!$E$7=TH!F1054),"x","")</f>
        <v/>
      </c>
      <c r="X1054" s="571" t="str">
        <f>IF(AND('341-CT'!$E$9=H1054,OR(LEFT(L1054,3)=$X$7,LEFT(M1054,3)=$X$7)),"x","")</f>
        <v/>
      </c>
      <c r="Y1054" s="571" t="str">
        <f>IF(OR(TH!L1054=TH!$Y$7,M1054=TH!$Y$7),"x","")</f>
        <v/>
      </c>
      <c r="Z1054" s="571" t="str">
        <f>IF(AND(B1054&lt;=NKC!$N$8,B1054&gt;=NKC!$M$8),"x","")</f>
        <v>x</v>
      </c>
      <c r="AA1054" s="572"/>
      <c r="AB1054" s="573"/>
      <c r="AE1054" s="573"/>
    </row>
    <row r="1055" spans="1:31" s="611" customFormat="1" ht="15.75" customHeight="1">
      <c r="A1055" s="601" t="str">
        <f>IF(B1055&lt;&gt;"",IF(AND(B1055&gt;=_TM1,B1055&lt;=_TM2,OR(TH!L1055="1111",TH!M1055="1111")),TH!D1055,""),"")</f>
        <v/>
      </c>
      <c r="B1055" s="602">
        <f t="shared" si="108"/>
        <v>2</v>
      </c>
      <c r="C1055" s="603">
        <f t="shared" si="106"/>
        <v>42773</v>
      </c>
      <c r="D1055" s="603"/>
      <c r="E1055" s="653">
        <v>42773</v>
      </c>
      <c r="F1055" s="604" t="s">
        <v>556</v>
      </c>
      <c r="G1055" s="605" t="s">
        <v>582</v>
      </c>
      <c r="H1055" s="606" t="s">
        <v>865</v>
      </c>
      <c r="I1055" s="607">
        <v>2000</v>
      </c>
      <c r="J1055" s="607">
        <v>8245</v>
      </c>
      <c r="K1055" s="608">
        <f t="shared" si="107"/>
        <v>16490000</v>
      </c>
      <c r="L1055" s="648" t="s">
        <v>160</v>
      </c>
      <c r="M1055" s="648" t="s">
        <v>318</v>
      </c>
      <c r="N1055" s="609" t="str">
        <f>IF(AND('331-CT'!$E$7=TH!H1055,OR(L1055="331",M1055="331")),"331",IF(AND(OR(L1055="131",M1055="131"),H1055='131-CT'!$E$7),"131",""))</f>
        <v/>
      </c>
      <c r="O1055" s="609" t="str">
        <f>IF(AND($B1055&gt;='111'!$N$11,$B1055&lt;='111'!$O$11,OR($L1055=$O$7,$M1055=$O$7)),"x","")</f>
        <v/>
      </c>
      <c r="P1055" s="609" t="str">
        <f>IF(AND($L1055=$O$7,$B1055&lt;'111'!$N$11),"x","")</f>
        <v/>
      </c>
      <c r="Q1055" s="609" t="str">
        <f>IF(AND($M1055=$O$7,$B1055&lt;'111'!$N$11),"x","")</f>
        <v/>
      </c>
      <c r="R1055" s="609" t="str">
        <f>IF(ISERROR(FIND('112'!$M$9,G1055,1)),"",IF((AND(FIND('112'!$M$9,G1055,1)&gt;=1,$B1055&gt;='112'!$N$8,$B1055&lt;='112'!$O$8,OR($L1055='112'!$I$6,$M1055='112'!$I$6))),"x",""))</f>
        <v/>
      </c>
      <c r="S1055" s="609" t="str">
        <f>IF(ISERROR(FIND('112'!$M$9,G1055,1)),"",IF((AND(LEFT(G1055,2)=LEFT('112'!$M$9,2),B1055&lt;'112'!$N$8,$L1055='112'!$I$6)),"x",""))</f>
        <v/>
      </c>
      <c r="T1055" s="609" t="str">
        <f>IF(ISERROR(FIND('112'!$M$9,G1055,1)),"",IF((AND(RIGHT(G1055,2)=RIGHT('112'!$M$9,2),B1055&lt;'112'!$N$8,$M1055='112'!$I$6)),"x",""))</f>
        <v/>
      </c>
      <c r="U1055" s="609" t="str">
        <f>IF(AND(B1055&gt;='IN-NX'!$P$3,B1055&lt;='IN-NX'!$Q$3,'IN-NX'!$D$7=D1055,OR(LEFT(L1055,2)="15",AND(LEFT(M1055,2)&lt;&gt;"15",LEFT(M1055,2)&lt;&gt;"33"))),"x","")</f>
        <v/>
      </c>
      <c r="V1055" s="609" t="str">
        <f>IF(AND(OR(LEFT(TH!L1055,2)="15",LEFT(TH!M1055,2)="15"),'152-CT'!$J$8=TH!F1055),"x","")</f>
        <v/>
      </c>
      <c r="W1055" s="609" t="str">
        <f>IF(AND(OR(LEFT(TH!L1055,2)="15",LEFT(TH!M1055,2)="15"),TK!$E$7=TH!F1055),"x","")</f>
        <v/>
      </c>
      <c r="X1055" s="609" t="str">
        <f>IF(AND('341-CT'!$E$9=H1055,OR(LEFT(L1055,3)=$X$7,LEFT(M1055,3)=$X$7)),"x","")</f>
        <v/>
      </c>
      <c r="Y1055" s="609" t="str">
        <f>IF(OR(TH!L1055=TH!$Y$7,M1055=TH!$Y$7),"x","")</f>
        <v/>
      </c>
      <c r="Z1055" s="609" t="str">
        <f>IF(AND(B1055&lt;=NKC!$N$8,B1055&gt;=NKC!$M$8),"x","")</f>
        <v>x</v>
      </c>
      <c r="AA1055" s="610"/>
      <c r="AB1055" s="649"/>
      <c r="AE1055" s="649"/>
    </row>
    <row r="1056" spans="1:31" s="539" customFormat="1" ht="15.75" customHeight="1">
      <c r="A1056" s="567" t="str">
        <f>IF(B1056&lt;&gt;"",IF(AND(B1056&gt;=_TM1,B1056&lt;=_TM2,OR(TH!L1056="1111",TH!M1056="1111")),TH!D1056,""),"")</f>
        <v/>
      </c>
      <c r="B1056" s="568">
        <f t="shared" si="108"/>
        <v>2</v>
      </c>
      <c r="C1056" s="349">
        <f t="shared" si="106"/>
        <v>42783</v>
      </c>
      <c r="D1056" s="574"/>
      <c r="E1056" s="585">
        <v>42783</v>
      </c>
      <c r="F1056" s="279" t="s">
        <v>556</v>
      </c>
      <c r="G1056" s="575" t="s">
        <v>586</v>
      </c>
      <c r="H1056" s="507" t="s">
        <v>865</v>
      </c>
      <c r="I1056" s="340">
        <v>1900</v>
      </c>
      <c r="J1056" s="340">
        <v>8245</v>
      </c>
      <c r="K1056" s="569">
        <f t="shared" si="107"/>
        <v>15665500</v>
      </c>
      <c r="L1056" s="576" t="s">
        <v>160</v>
      </c>
      <c r="M1056" s="576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72"/>
      <c r="AB1056" s="573"/>
    </row>
    <row r="1057" spans="1:31" s="539" customFormat="1" ht="15.75" customHeight="1">
      <c r="A1057" s="567" t="str">
        <f>IF(B1057&lt;&gt;"",IF(AND(B1057&gt;=_TM1,B1057&lt;=_TM2,OR(TH!L1057="1111",TH!M1057="1111")),TH!D1057,""),"")</f>
        <v/>
      </c>
      <c r="B1057" s="568">
        <f t="shared" si="108"/>
        <v>2</v>
      </c>
      <c r="C1057" s="349">
        <f t="shared" si="106"/>
        <v>42786</v>
      </c>
      <c r="D1057" s="574"/>
      <c r="E1057" s="585">
        <v>42786</v>
      </c>
      <c r="F1057" s="279" t="s">
        <v>389</v>
      </c>
      <c r="G1057" s="575" t="s">
        <v>587</v>
      </c>
      <c r="H1057" s="507" t="s">
        <v>865</v>
      </c>
      <c r="I1057" s="340">
        <v>400</v>
      </c>
      <c r="J1057" s="340">
        <v>18216</v>
      </c>
      <c r="K1057" s="569">
        <f t="shared" si="107"/>
        <v>7286400</v>
      </c>
      <c r="L1057" s="576" t="s">
        <v>160</v>
      </c>
      <c r="M1057" s="576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72"/>
      <c r="AB1057" s="573"/>
    </row>
    <row r="1058" spans="1:31" s="539" customFormat="1" ht="15.75" customHeight="1">
      <c r="A1058" s="567" t="str">
        <f>IF(B1058&lt;&gt;"",IF(AND(B1058&gt;=_TM1,B1058&lt;=_TM2,OR(TH!L1058="1111",TH!M1058="1111")),TH!D1058,""),"")</f>
        <v/>
      </c>
      <c r="B1058" s="568">
        <f t="shared" si="108"/>
        <v>2</v>
      </c>
      <c r="C1058" s="349">
        <f t="shared" si="106"/>
        <v>42786</v>
      </c>
      <c r="D1058" s="574"/>
      <c r="E1058" s="585">
        <v>42786</v>
      </c>
      <c r="F1058" s="279" t="s">
        <v>402</v>
      </c>
      <c r="G1058" s="575" t="s">
        <v>587</v>
      </c>
      <c r="H1058" s="507" t="s">
        <v>865</v>
      </c>
      <c r="I1058" s="340">
        <v>183</v>
      </c>
      <c r="J1058" s="340">
        <v>31755</v>
      </c>
      <c r="K1058" s="569">
        <f t="shared" si="107"/>
        <v>5811165</v>
      </c>
      <c r="L1058" s="576" t="s">
        <v>160</v>
      </c>
      <c r="M1058" s="576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72"/>
      <c r="AB1058" s="573"/>
    </row>
    <row r="1059" spans="1:31" s="539" customFormat="1" ht="15.75" customHeight="1">
      <c r="A1059" s="567" t="str">
        <f>IF(B1059&lt;&gt;"",IF(AND(B1059&gt;=_TM1,B1059&lt;=_TM2,OR(TH!L1059="1111",TH!M1059="1111")),TH!D1059,""),"")</f>
        <v/>
      </c>
      <c r="B1059" s="568">
        <f t="shared" si="108"/>
        <v>2</v>
      </c>
      <c r="C1059" s="349">
        <f t="shared" si="106"/>
        <v>42786</v>
      </c>
      <c r="D1059" s="574"/>
      <c r="E1059" s="585">
        <v>42786</v>
      </c>
      <c r="F1059" s="279" t="s">
        <v>404</v>
      </c>
      <c r="G1059" s="575" t="s">
        <v>587</v>
      </c>
      <c r="H1059" s="507" t="s">
        <v>865</v>
      </c>
      <c r="I1059" s="340">
        <v>123</v>
      </c>
      <c r="J1059" s="340">
        <v>25146</v>
      </c>
      <c r="K1059" s="569">
        <f t="shared" si="107"/>
        <v>3092958</v>
      </c>
      <c r="L1059" s="576" t="s">
        <v>160</v>
      </c>
      <c r="M1059" s="576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72"/>
      <c r="AB1059" s="573"/>
    </row>
    <row r="1060" spans="1:31" s="539" customFormat="1" ht="15.75" customHeight="1">
      <c r="A1060" s="567" t="str">
        <f>IF(B1060&lt;&gt;"",IF(AND(B1060&gt;=_TM1,B1060&lt;=_TM2,OR(TH!L1060="1111",TH!M1060="1111")),TH!D1060,""),"")</f>
        <v/>
      </c>
      <c r="B1060" s="568">
        <f t="shared" si="108"/>
        <v>2</v>
      </c>
      <c r="C1060" s="349">
        <f t="shared" si="106"/>
        <v>42788</v>
      </c>
      <c r="D1060" s="574"/>
      <c r="E1060" s="585">
        <v>42788</v>
      </c>
      <c r="F1060" s="279" t="s">
        <v>613</v>
      </c>
      <c r="G1060" s="575" t="s">
        <v>588</v>
      </c>
      <c r="H1060" s="507" t="s">
        <v>865</v>
      </c>
      <c r="I1060" s="340">
        <v>500</v>
      </c>
      <c r="J1060" s="340">
        <v>16975</v>
      </c>
      <c r="K1060" s="569">
        <f t="shared" si="107"/>
        <v>8487500</v>
      </c>
      <c r="L1060" s="576" t="s">
        <v>160</v>
      </c>
      <c r="M1060" s="576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72"/>
      <c r="AB1060" s="573"/>
    </row>
    <row r="1061" spans="1:31" s="539" customFormat="1" ht="15.75" customHeight="1">
      <c r="A1061" s="567" t="str">
        <f>IF(B1061&lt;&gt;"",IF(AND(B1061&gt;=_TM1,B1061&lt;=_TM2,OR(TH!L1061="1111",TH!M1061="1111")),TH!D1061,""),"")</f>
        <v/>
      </c>
      <c r="B1061" s="568">
        <f t="shared" si="108"/>
        <v>2</v>
      </c>
      <c r="C1061" s="349">
        <f t="shared" si="106"/>
        <v>42788</v>
      </c>
      <c r="D1061" s="574"/>
      <c r="E1061" s="585">
        <v>42788</v>
      </c>
      <c r="F1061" s="279" t="s">
        <v>614</v>
      </c>
      <c r="G1061" s="575" t="s">
        <v>589</v>
      </c>
      <c r="H1061" s="507" t="s">
        <v>865</v>
      </c>
      <c r="I1061" s="340">
        <v>500</v>
      </c>
      <c r="J1061" s="340">
        <v>15520</v>
      </c>
      <c r="K1061" s="569">
        <f t="shared" si="107"/>
        <v>7760000</v>
      </c>
      <c r="L1061" s="576" t="s">
        <v>160</v>
      </c>
      <c r="M1061" s="576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72"/>
      <c r="AB1061" s="573"/>
    </row>
    <row r="1062" spans="1:31" s="539" customFormat="1" ht="15.75" customHeight="1">
      <c r="A1062" s="567" t="str">
        <f>IF(B1062&lt;&gt;"",IF(AND(B1062&gt;=_TM1,B1062&lt;=_TM2,OR(TH!L1062="1111",TH!M1062="1111")),TH!D1062,""),"")</f>
        <v/>
      </c>
      <c r="B1062" s="568">
        <f t="shared" si="108"/>
        <v>2</v>
      </c>
      <c r="C1062" s="349">
        <f t="shared" si="106"/>
        <v>42789</v>
      </c>
      <c r="D1062" s="574"/>
      <c r="E1062" s="585">
        <v>42789</v>
      </c>
      <c r="F1062" s="279" t="s">
        <v>556</v>
      </c>
      <c r="G1062" s="575" t="s">
        <v>590</v>
      </c>
      <c r="H1062" s="507" t="s">
        <v>865</v>
      </c>
      <c r="I1062" s="340">
        <v>1800</v>
      </c>
      <c r="J1062" s="340">
        <v>8245</v>
      </c>
      <c r="K1062" s="569">
        <f t="shared" si="107"/>
        <v>14841000</v>
      </c>
      <c r="L1062" s="576" t="s">
        <v>160</v>
      </c>
      <c r="M1062" s="576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72"/>
    </row>
    <row r="1063" spans="1:31" s="539" customFormat="1" ht="15.75" customHeight="1">
      <c r="A1063" s="567" t="str">
        <f>IF(B1063&lt;&gt;"",IF(AND(B1063&gt;=_TM1,B1063&lt;=_TM2,OR(TH!L1063="1111",TH!M1063="1111")),TH!D1063,""),"")</f>
        <v/>
      </c>
      <c r="B1063" s="568">
        <f t="shared" si="108"/>
        <v>2</v>
      </c>
      <c r="C1063" s="349">
        <f t="shared" si="106"/>
        <v>42789</v>
      </c>
      <c r="D1063" s="574"/>
      <c r="E1063" s="586">
        <v>42789</v>
      </c>
      <c r="F1063" s="277" t="s">
        <v>294</v>
      </c>
      <c r="G1063" s="578" t="s">
        <v>591</v>
      </c>
      <c r="H1063" s="507" t="s">
        <v>865</v>
      </c>
      <c r="I1063" s="340">
        <v>1063</v>
      </c>
      <c r="J1063" s="340">
        <v>10185</v>
      </c>
      <c r="K1063" s="569">
        <f t="shared" si="107"/>
        <v>10826655</v>
      </c>
      <c r="L1063" s="576" t="s">
        <v>160</v>
      </c>
      <c r="M1063" s="576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>x</v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72"/>
      <c r="AB1063" s="573"/>
      <c r="AC1063" s="573"/>
      <c r="AD1063" s="573"/>
    </row>
    <row r="1064" spans="1:31" s="539" customFormat="1" ht="15.75" customHeight="1">
      <c r="A1064" s="567" t="str">
        <f>IF(B1064&lt;&gt;"",IF(AND(B1064&gt;=_TM1,B1064&lt;=_TM2,OR(TH!L1064="1111",TH!M1064="1111")),TH!D1064,""),"")</f>
        <v/>
      </c>
      <c r="B1064" s="568">
        <f t="shared" si="108"/>
        <v>2</v>
      </c>
      <c r="C1064" s="349">
        <f t="shared" si="106"/>
        <v>42790</v>
      </c>
      <c r="D1064" s="574"/>
      <c r="E1064" s="586">
        <v>42790</v>
      </c>
      <c r="F1064" s="277" t="s">
        <v>294</v>
      </c>
      <c r="G1064" s="578" t="s">
        <v>593</v>
      </c>
      <c r="H1064" s="507" t="s">
        <v>865</v>
      </c>
      <c r="I1064" s="340">
        <v>3111</v>
      </c>
      <c r="J1064" s="340">
        <v>17945</v>
      </c>
      <c r="K1064" s="569">
        <f t="shared" si="107"/>
        <v>55826895</v>
      </c>
      <c r="L1064" s="576" t="s">
        <v>160</v>
      </c>
      <c r="M1064" s="576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>x</v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2"/>
      <c r="AB1064" s="573"/>
      <c r="AC1064" s="573"/>
      <c r="AD1064" s="573"/>
    </row>
    <row r="1065" spans="1:31" s="539" customFormat="1" ht="15.75" customHeight="1">
      <c r="A1065" s="567" t="str">
        <f>IF(B1065&lt;&gt;"",IF(AND(B1065&gt;=_TM1,B1065&lt;=_TM2,OR(TH!L1065="1111",TH!M1065="1111")),TH!D1065,""),"")</f>
        <v/>
      </c>
      <c r="B1065" s="568">
        <f t="shared" si="108"/>
        <v>2</v>
      </c>
      <c r="C1065" s="349">
        <f t="shared" si="106"/>
        <v>42790</v>
      </c>
      <c r="D1065" s="349"/>
      <c r="E1065" s="583">
        <v>42790</v>
      </c>
      <c r="F1065" s="278" t="s">
        <v>556</v>
      </c>
      <c r="G1065" s="348" t="s">
        <v>593</v>
      </c>
      <c r="H1065" s="507" t="s">
        <v>865</v>
      </c>
      <c r="I1065" s="340">
        <v>3800</v>
      </c>
      <c r="J1065" s="340">
        <v>17945</v>
      </c>
      <c r="K1065" s="569">
        <f t="shared" si="107"/>
        <v>68191000</v>
      </c>
      <c r="L1065" s="576" t="s">
        <v>160</v>
      </c>
      <c r="M1065" s="576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2"/>
      <c r="AB1065" s="573"/>
      <c r="AE1065" s="573"/>
    </row>
    <row r="1066" spans="1:31" s="539" customFormat="1" ht="15.75" customHeight="1">
      <c r="A1066" s="567" t="str">
        <f>IF(B1066&lt;&gt;"",IF(AND(B1066&gt;=_TM1,B1066&lt;=_TM2,OR(TH!L1066="1111",TH!M1066="1111")),TH!D1066,""),"")</f>
        <v/>
      </c>
      <c r="B1066" s="568">
        <f t="shared" si="108"/>
        <v>2</v>
      </c>
      <c r="C1066" s="349">
        <f t="shared" si="106"/>
        <v>42791</v>
      </c>
      <c r="D1066" s="349"/>
      <c r="E1066" s="583">
        <v>42791</v>
      </c>
      <c r="F1066" s="279" t="s">
        <v>616</v>
      </c>
      <c r="G1066" s="348" t="s">
        <v>594</v>
      </c>
      <c r="H1066" s="507" t="s">
        <v>865</v>
      </c>
      <c r="I1066" s="340">
        <v>100</v>
      </c>
      <c r="J1066" s="340">
        <v>28492</v>
      </c>
      <c r="K1066" s="569">
        <f t="shared" si="107"/>
        <v>2849200</v>
      </c>
      <c r="L1066" s="576" t="s">
        <v>160</v>
      </c>
      <c r="M1066" s="576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2"/>
      <c r="AB1066" s="573"/>
      <c r="AE1066" s="573"/>
    </row>
    <row r="1067" spans="1:31" s="539" customFormat="1" ht="15.75" customHeight="1">
      <c r="A1067" s="567" t="str">
        <f>IF(B1067&lt;&gt;"",IF(AND(B1067&gt;=_TM1,B1067&lt;=_TM2,OR(TH!L1067="1111",TH!M1067="1111")),TH!D1067,""),"")</f>
        <v/>
      </c>
      <c r="B1067" s="568">
        <f t="shared" si="108"/>
        <v>2</v>
      </c>
      <c r="C1067" s="349">
        <f t="shared" si="106"/>
        <v>42791</v>
      </c>
      <c r="D1067" s="349"/>
      <c r="E1067" s="583">
        <v>42791</v>
      </c>
      <c r="F1067" s="279" t="s">
        <v>617</v>
      </c>
      <c r="G1067" s="348" t="s">
        <v>594</v>
      </c>
      <c r="H1067" s="507" t="s">
        <v>865</v>
      </c>
      <c r="I1067" s="340">
        <v>18</v>
      </c>
      <c r="J1067" s="340">
        <v>20580</v>
      </c>
      <c r="K1067" s="569">
        <f t="shared" si="107"/>
        <v>370440</v>
      </c>
      <c r="L1067" s="576" t="s">
        <v>160</v>
      </c>
      <c r="M1067" s="576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2"/>
      <c r="AB1067" s="573"/>
      <c r="AE1067" s="573"/>
    </row>
    <row r="1068" spans="1:31" s="539" customFormat="1" ht="15.75" customHeight="1">
      <c r="A1068" s="567" t="str">
        <f>IF(B1068&lt;&gt;"",IF(AND(B1068&gt;=_TM1,B1068&lt;=_TM2,OR(TH!L1068="1111",TH!M1068="1111")),TH!D1068,""),"")</f>
        <v/>
      </c>
      <c r="B1068" s="568">
        <f t="shared" si="108"/>
        <v>2</v>
      </c>
      <c r="C1068" s="349">
        <f t="shared" si="106"/>
        <v>42791</v>
      </c>
      <c r="D1068" s="349"/>
      <c r="E1068" s="583">
        <v>42791</v>
      </c>
      <c r="F1068" s="279" t="s">
        <v>758</v>
      </c>
      <c r="G1068" s="348" t="s">
        <v>595</v>
      </c>
      <c r="H1068" s="507" t="s">
        <v>865</v>
      </c>
      <c r="I1068" s="340">
        <v>90</v>
      </c>
      <c r="J1068" s="340">
        <v>17250</v>
      </c>
      <c r="K1068" s="569">
        <f t="shared" si="107"/>
        <v>1552500</v>
      </c>
      <c r="L1068" s="576" t="s">
        <v>160</v>
      </c>
      <c r="M1068" s="576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2"/>
      <c r="AB1068" s="573"/>
      <c r="AE1068" s="573"/>
    </row>
    <row r="1069" spans="1:31" s="539" customFormat="1" ht="15.75" customHeight="1">
      <c r="A1069" s="567" t="str">
        <f>IF(B1069&lt;&gt;"",IF(AND(B1069&gt;=_TM1,B1069&lt;=_TM2,OR(TH!L1069="1111",TH!M1069="1111")),TH!D1069,""),"")</f>
        <v/>
      </c>
      <c r="B1069" s="568">
        <f t="shared" si="108"/>
        <v>2</v>
      </c>
      <c r="C1069" s="349">
        <f t="shared" si="106"/>
        <v>42791</v>
      </c>
      <c r="D1069" s="349"/>
      <c r="E1069" s="583">
        <v>42791</v>
      </c>
      <c r="F1069" s="279" t="s">
        <v>763</v>
      </c>
      <c r="G1069" s="348" t="s">
        <v>595</v>
      </c>
      <c r="H1069" s="507" t="s">
        <v>865</v>
      </c>
      <c r="I1069" s="340">
        <v>24</v>
      </c>
      <c r="J1069" s="340">
        <v>40351</v>
      </c>
      <c r="K1069" s="569">
        <f t="shared" si="107"/>
        <v>968424</v>
      </c>
      <c r="L1069" s="576" t="s">
        <v>160</v>
      </c>
      <c r="M1069" s="576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2"/>
      <c r="AB1069" s="573"/>
      <c r="AE1069" s="573"/>
    </row>
    <row r="1070" spans="1:31" s="539" customFormat="1" ht="15.75" customHeight="1">
      <c r="A1070" s="567" t="str">
        <f>IF(B1070&lt;&gt;"",IF(AND(B1070&gt;=_TM1,B1070&lt;=_TM2,OR(TH!L1070="1111",TH!M1070="1111")),TH!D1070,""),"")</f>
        <v/>
      </c>
      <c r="B1070" s="568">
        <f t="shared" si="108"/>
        <v>2</v>
      </c>
      <c r="C1070" s="349">
        <f t="shared" si="106"/>
        <v>42791</v>
      </c>
      <c r="D1070" s="574"/>
      <c r="E1070" s="310">
        <v>42791</v>
      </c>
      <c r="F1070" s="280" t="s">
        <v>766</v>
      </c>
      <c r="G1070" s="577" t="s">
        <v>595</v>
      </c>
      <c r="H1070" s="507" t="s">
        <v>865</v>
      </c>
      <c r="I1070" s="340">
        <v>24</v>
      </c>
      <c r="J1070" s="340">
        <v>48271</v>
      </c>
      <c r="K1070" s="569">
        <f t="shared" si="107"/>
        <v>1158504</v>
      </c>
      <c r="L1070" s="576" t="s">
        <v>160</v>
      </c>
      <c r="M1070" s="576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2"/>
    </row>
    <row r="1071" spans="1:31" s="539" customFormat="1" ht="15.75" customHeight="1">
      <c r="A1071" s="567" t="str">
        <f>IF(B1071&lt;&gt;"",IF(AND(B1071&gt;=_TM1,B1071&lt;=_TM2,OR(TH!L1071="1111",TH!M1071="1111")),TH!D1071,""),"")</f>
        <v/>
      </c>
      <c r="B1071" s="568">
        <f t="shared" si="108"/>
        <v>2</v>
      </c>
      <c r="C1071" s="349">
        <f t="shared" si="106"/>
        <v>42791</v>
      </c>
      <c r="D1071" s="574"/>
      <c r="E1071" s="585">
        <v>42791</v>
      </c>
      <c r="F1071" s="280" t="s">
        <v>778</v>
      </c>
      <c r="G1071" s="577" t="s">
        <v>595</v>
      </c>
      <c r="H1071" s="507" t="s">
        <v>865</v>
      </c>
      <c r="I1071" s="340">
        <v>48</v>
      </c>
      <c r="J1071" s="340">
        <v>8229</v>
      </c>
      <c r="K1071" s="569">
        <f t="shared" si="107"/>
        <v>394992</v>
      </c>
      <c r="L1071" s="576" t="s">
        <v>160</v>
      </c>
      <c r="M1071" s="576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2"/>
    </row>
    <row r="1072" spans="1:31" s="539" customFormat="1" ht="15.75" customHeight="1">
      <c r="A1072" s="567" t="str">
        <f>IF(B1072&lt;&gt;"",IF(AND(B1072&gt;=_TM1,B1072&lt;=_TM2,OR(TH!L1072="1111",TH!M1072="1111")),TH!D1072,""),"")</f>
        <v/>
      </c>
      <c r="B1072" s="568">
        <f t="shared" si="108"/>
        <v>2</v>
      </c>
      <c r="C1072" s="349">
        <f t="shared" si="106"/>
        <v>42791</v>
      </c>
      <c r="D1072" s="349"/>
      <c r="E1072" s="583">
        <v>42791</v>
      </c>
      <c r="F1072" s="279" t="s">
        <v>803</v>
      </c>
      <c r="G1072" s="348" t="s">
        <v>595</v>
      </c>
      <c r="H1072" s="507" t="s">
        <v>865</v>
      </c>
      <c r="I1072" s="340">
        <v>144</v>
      </c>
      <c r="J1072" s="340">
        <v>6385</v>
      </c>
      <c r="K1072" s="569">
        <f t="shared" si="107"/>
        <v>919440</v>
      </c>
      <c r="L1072" s="576" t="s">
        <v>160</v>
      </c>
      <c r="M1072" s="576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2"/>
    </row>
    <row r="1073" spans="1:31" s="539" customFormat="1" ht="15.75" customHeight="1">
      <c r="A1073" s="567" t="str">
        <f>IF(B1073&lt;&gt;"",IF(AND(B1073&gt;=_TM1,B1073&lt;=_TM2,OR(TH!L1073="1111",TH!M1073="1111")),TH!D1073,""),"")</f>
        <v/>
      </c>
      <c r="B1073" s="568">
        <f t="shared" si="108"/>
        <v>2</v>
      </c>
      <c r="C1073" s="349">
        <f t="shared" si="106"/>
        <v>42791</v>
      </c>
      <c r="D1073" s="349"/>
      <c r="E1073" s="583">
        <v>42791</v>
      </c>
      <c r="F1073" s="279" t="s">
        <v>724</v>
      </c>
      <c r="G1073" s="348" t="s">
        <v>595</v>
      </c>
      <c r="H1073" s="507" t="s">
        <v>865</v>
      </c>
      <c r="I1073" s="340">
        <v>108</v>
      </c>
      <c r="J1073" s="340">
        <v>9275</v>
      </c>
      <c r="K1073" s="569">
        <f t="shared" si="107"/>
        <v>1001700</v>
      </c>
      <c r="L1073" s="576" t="s">
        <v>160</v>
      </c>
      <c r="M1073" s="576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2"/>
    </row>
    <row r="1074" spans="1:31" s="539" customFormat="1" ht="15.75" customHeight="1">
      <c r="A1074" s="567" t="str">
        <f>IF(B1074&lt;&gt;"",IF(AND(B1074&gt;=_TM1,B1074&lt;=_TM2,OR(TH!L1074="1111",TH!M1074="1111")),TH!D1074,""),"")</f>
        <v/>
      </c>
      <c r="B1074" s="568">
        <f t="shared" si="108"/>
        <v>2</v>
      </c>
      <c r="C1074" s="349">
        <f t="shared" si="106"/>
        <v>42791</v>
      </c>
      <c r="D1074" s="349"/>
      <c r="E1074" s="583">
        <v>42791</v>
      </c>
      <c r="F1074" s="279" t="s">
        <v>804</v>
      </c>
      <c r="G1074" s="348" t="s">
        <v>595</v>
      </c>
      <c r="H1074" s="507" t="s">
        <v>865</v>
      </c>
      <c r="I1074" s="340">
        <v>8</v>
      </c>
      <c r="J1074" s="340">
        <v>75446</v>
      </c>
      <c r="K1074" s="569">
        <f t="shared" si="107"/>
        <v>603568</v>
      </c>
      <c r="L1074" s="576" t="s">
        <v>160</v>
      </c>
      <c r="M1074" s="576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2"/>
      <c r="AB1074" s="573"/>
      <c r="AE1074" s="573"/>
    </row>
    <row r="1075" spans="1:31" s="539" customFormat="1" ht="15.75" customHeight="1">
      <c r="A1075" s="567" t="str">
        <f>IF(B1075&lt;&gt;"",IF(AND(B1075&gt;=_TM1,B1075&lt;=_TM2,OR(TH!L1075="1111",TH!M1075="1111")),TH!D1075,""),"")</f>
        <v/>
      </c>
      <c r="B1075" s="568">
        <f t="shared" si="108"/>
        <v>2</v>
      </c>
      <c r="C1075" s="349">
        <f t="shared" si="106"/>
        <v>42791</v>
      </c>
      <c r="D1075" s="349"/>
      <c r="E1075" s="583">
        <v>42791</v>
      </c>
      <c r="F1075" s="279" t="s">
        <v>768</v>
      </c>
      <c r="G1075" s="348" t="s">
        <v>595</v>
      </c>
      <c r="H1075" s="507" t="s">
        <v>865</v>
      </c>
      <c r="I1075" s="340">
        <v>24</v>
      </c>
      <c r="J1075" s="340">
        <v>48224</v>
      </c>
      <c r="K1075" s="569">
        <f t="shared" si="107"/>
        <v>1157376</v>
      </c>
      <c r="L1075" s="576" t="s">
        <v>160</v>
      </c>
      <c r="M1075" s="576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2"/>
      <c r="AB1075" s="573"/>
      <c r="AE1075" s="573"/>
    </row>
    <row r="1076" spans="1:31" s="539" customFormat="1" ht="15.75" customHeight="1">
      <c r="A1076" s="567" t="str">
        <f>IF(B1076&lt;&gt;"",IF(AND(B1076&gt;=_TM1,B1076&lt;=_TM2,OR(TH!L1076="1111",TH!M1076="1111")),TH!D1076,""),"")</f>
        <v/>
      </c>
      <c r="B1076" s="568">
        <f t="shared" si="108"/>
        <v>2</v>
      </c>
      <c r="C1076" s="349">
        <f t="shared" si="106"/>
        <v>42791</v>
      </c>
      <c r="D1076" s="349"/>
      <c r="E1076" s="583">
        <v>42791</v>
      </c>
      <c r="F1076" s="279" t="s">
        <v>805</v>
      </c>
      <c r="G1076" s="348" t="s">
        <v>595</v>
      </c>
      <c r="H1076" s="507" t="s">
        <v>865</v>
      </c>
      <c r="I1076" s="340">
        <v>50</v>
      </c>
      <c r="J1076" s="340">
        <v>15729</v>
      </c>
      <c r="K1076" s="569">
        <f t="shared" si="107"/>
        <v>786450</v>
      </c>
      <c r="L1076" s="576" t="s">
        <v>160</v>
      </c>
      <c r="M1076" s="576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2"/>
      <c r="AB1076" s="573"/>
      <c r="AE1076" s="573"/>
    </row>
    <row r="1077" spans="1:31" s="539" customFormat="1" ht="15.75" customHeight="1">
      <c r="A1077" s="567" t="str">
        <f>IF(B1077&lt;&gt;"",IF(AND(B1077&gt;=_TM1,B1077&lt;=_TM2,OR(TH!L1077="1111",TH!M1077="1111")),TH!D1077,""),"")</f>
        <v/>
      </c>
      <c r="B1077" s="568">
        <f t="shared" si="108"/>
        <v>2</v>
      </c>
      <c r="C1077" s="349">
        <f t="shared" si="106"/>
        <v>42791</v>
      </c>
      <c r="D1077" s="349"/>
      <c r="E1077" s="583">
        <v>42791</v>
      </c>
      <c r="F1077" s="277" t="s">
        <v>806</v>
      </c>
      <c r="G1077" s="348" t="s">
        <v>595</v>
      </c>
      <c r="H1077" s="507" t="s">
        <v>865</v>
      </c>
      <c r="I1077" s="340">
        <v>117</v>
      </c>
      <c r="J1077" s="340">
        <v>10081</v>
      </c>
      <c r="K1077" s="569">
        <f t="shared" si="107"/>
        <v>1179477</v>
      </c>
      <c r="L1077" s="576" t="s">
        <v>160</v>
      </c>
      <c r="M1077" s="576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2"/>
      <c r="AB1077" s="573"/>
      <c r="AE1077" s="573"/>
    </row>
    <row r="1078" spans="1:31" s="539" customFormat="1" ht="15.75" customHeight="1">
      <c r="A1078" s="567" t="str">
        <f>IF(B1078&lt;&gt;"",IF(AND(B1078&gt;=_TM1,B1078&lt;=_TM2,OR(TH!L1078="1111",TH!M1078="1111")),TH!D1078,""),"")</f>
        <v/>
      </c>
      <c r="B1078" s="568">
        <f t="shared" si="108"/>
        <v>2</v>
      </c>
      <c r="C1078" s="349">
        <f t="shared" si="106"/>
        <v>42791</v>
      </c>
      <c r="D1078" s="349"/>
      <c r="E1078" s="583">
        <v>42791</v>
      </c>
      <c r="F1078" s="279" t="s">
        <v>680</v>
      </c>
      <c r="G1078" s="348" t="s">
        <v>595</v>
      </c>
      <c r="H1078" s="507" t="s">
        <v>865</v>
      </c>
      <c r="I1078" s="340">
        <v>50</v>
      </c>
      <c r="J1078" s="340">
        <v>32556</v>
      </c>
      <c r="K1078" s="569">
        <f t="shared" si="107"/>
        <v>1627800</v>
      </c>
      <c r="L1078" s="576" t="s">
        <v>160</v>
      </c>
      <c r="M1078" s="576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2"/>
      <c r="AB1078" s="573"/>
      <c r="AE1078" s="573"/>
    </row>
    <row r="1079" spans="1:31" s="539" customFormat="1" ht="15.75" customHeight="1">
      <c r="A1079" s="567" t="str">
        <f>IF(B1079&lt;&gt;"",IF(AND(B1079&gt;=_TM1,B1079&lt;=_TM2,OR(TH!L1079="1111",TH!M1079="1111")),TH!D1079,""),"")</f>
        <v/>
      </c>
      <c r="B1079" s="568">
        <f t="shared" si="108"/>
        <v>2</v>
      </c>
      <c r="C1079" s="349">
        <f t="shared" si="106"/>
        <v>42791</v>
      </c>
      <c r="D1079" s="349"/>
      <c r="E1079" s="583">
        <v>42791</v>
      </c>
      <c r="F1079" s="279" t="s">
        <v>807</v>
      </c>
      <c r="G1079" s="348" t="s">
        <v>595</v>
      </c>
      <c r="H1079" s="507" t="s">
        <v>865</v>
      </c>
      <c r="I1079" s="340">
        <v>39</v>
      </c>
      <c r="J1079" s="340">
        <v>38645</v>
      </c>
      <c r="K1079" s="569">
        <f t="shared" si="107"/>
        <v>1507155</v>
      </c>
      <c r="L1079" s="576" t="s">
        <v>160</v>
      </c>
      <c r="M1079" s="576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2"/>
      <c r="AB1079" s="573"/>
      <c r="AE1079" s="573"/>
    </row>
    <row r="1080" spans="1:31" s="539" customFormat="1" ht="15.75" customHeight="1">
      <c r="A1080" s="567" t="str">
        <f>IF(B1080&lt;&gt;"",IF(AND(B1080&gt;=_TM1,B1080&lt;=_TM2,OR(TH!L1080="1111",TH!M1080="1111")),TH!D1080,""),"")</f>
        <v/>
      </c>
      <c r="B1080" s="568">
        <f t="shared" si="108"/>
        <v>2</v>
      </c>
      <c r="C1080" s="349">
        <f t="shared" si="106"/>
        <v>42791</v>
      </c>
      <c r="D1080" s="349"/>
      <c r="E1080" s="583">
        <v>42791</v>
      </c>
      <c r="F1080" s="279" t="s">
        <v>764</v>
      </c>
      <c r="G1080" s="348" t="s">
        <v>595</v>
      </c>
      <c r="H1080" s="507" t="s">
        <v>865</v>
      </c>
      <c r="I1080" s="340">
        <v>12</v>
      </c>
      <c r="J1080" s="340">
        <v>20357</v>
      </c>
      <c r="K1080" s="569">
        <f t="shared" si="107"/>
        <v>244284</v>
      </c>
      <c r="L1080" s="576" t="s">
        <v>160</v>
      </c>
      <c r="M1080" s="576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2"/>
      <c r="AB1080" s="573"/>
      <c r="AE1080" s="573"/>
    </row>
    <row r="1081" spans="1:31" s="539" customFormat="1" ht="15.75" customHeight="1">
      <c r="A1081" s="567" t="str">
        <f>IF(B1081&lt;&gt;"",IF(AND(B1081&gt;=_TM1,B1081&lt;=_TM2,OR(TH!L1081="1111",TH!M1081="1111")),TH!D1081,""),"")</f>
        <v/>
      </c>
      <c r="B1081" s="568">
        <f t="shared" si="108"/>
        <v>2</v>
      </c>
      <c r="C1081" s="349">
        <f t="shared" si="106"/>
        <v>42791</v>
      </c>
      <c r="D1081" s="574"/>
      <c r="E1081" s="586">
        <v>42791</v>
      </c>
      <c r="F1081" s="280" t="s">
        <v>808</v>
      </c>
      <c r="G1081" s="577" t="s">
        <v>595</v>
      </c>
      <c r="H1081" s="507" t="s">
        <v>865</v>
      </c>
      <c r="I1081" s="340">
        <v>48</v>
      </c>
      <c r="J1081" s="340">
        <v>59826</v>
      </c>
      <c r="K1081" s="569">
        <f t="shared" si="107"/>
        <v>2871648</v>
      </c>
      <c r="L1081" s="576" t="s">
        <v>160</v>
      </c>
      <c r="M1081" s="576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2"/>
    </row>
    <row r="1082" spans="1:31" s="539" customFormat="1" ht="15.75" customHeight="1">
      <c r="A1082" s="567" t="str">
        <f>IF(B1082&lt;&gt;"",IF(AND(B1082&gt;=_TM1,B1082&lt;=_TM2,OR(TH!L1082="1111",TH!M1082="1111")),TH!D1082,""),"")</f>
        <v/>
      </c>
      <c r="B1082" s="568">
        <f t="shared" si="108"/>
        <v>2</v>
      </c>
      <c r="C1082" s="349">
        <f t="shared" si="106"/>
        <v>42791</v>
      </c>
      <c r="D1082" s="574"/>
      <c r="E1082" s="586">
        <v>42791</v>
      </c>
      <c r="F1082" s="280" t="s">
        <v>809</v>
      </c>
      <c r="G1082" s="577" t="s">
        <v>595</v>
      </c>
      <c r="H1082" s="507" t="s">
        <v>865</v>
      </c>
      <c r="I1082" s="340">
        <v>12</v>
      </c>
      <c r="J1082" s="340">
        <v>65822</v>
      </c>
      <c r="K1082" s="569">
        <f t="shared" si="107"/>
        <v>789864</v>
      </c>
      <c r="L1082" s="576" t="s">
        <v>160</v>
      </c>
      <c r="M1082" s="576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2"/>
    </row>
    <row r="1083" spans="1:31" s="539" customFormat="1" ht="15.75" customHeight="1">
      <c r="A1083" s="567" t="str">
        <f>IF(B1083&lt;&gt;"",IF(AND(B1083&gt;=_TM1,B1083&lt;=_TM2,OR(TH!L1083="1111",TH!M1083="1111")),TH!D1083,""),"")</f>
        <v/>
      </c>
      <c r="B1083" s="568">
        <f t="shared" si="108"/>
        <v>2</v>
      </c>
      <c r="C1083" s="349">
        <f t="shared" si="106"/>
        <v>42791</v>
      </c>
      <c r="D1083" s="349"/>
      <c r="E1083" s="583">
        <v>42791</v>
      </c>
      <c r="F1083" s="279" t="s">
        <v>721</v>
      </c>
      <c r="G1083" s="348" t="s">
        <v>595</v>
      </c>
      <c r="H1083" s="507" t="s">
        <v>865</v>
      </c>
      <c r="I1083" s="340">
        <v>35</v>
      </c>
      <c r="J1083" s="340">
        <v>58672</v>
      </c>
      <c r="K1083" s="569">
        <f t="shared" si="107"/>
        <v>2053520</v>
      </c>
      <c r="L1083" s="576" t="s">
        <v>160</v>
      </c>
      <c r="M1083" s="576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2"/>
      <c r="AB1083" s="573"/>
      <c r="AE1083" s="573"/>
    </row>
    <row r="1084" spans="1:31" s="539" customFormat="1" ht="15.75" customHeight="1">
      <c r="A1084" s="567" t="str">
        <f>IF(B1084&lt;&gt;"",IF(AND(B1084&gt;=_TM1,B1084&lt;=_TM2,OR(TH!L1084="1111",TH!M1084="1111")),TH!D1084,""),"")</f>
        <v/>
      </c>
      <c r="B1084" s="568">
        <f t="shared" si="108"/>
        <v>2</v>
      </c>
      <c r="C1084" s="349">
        <f t="shared" si="106"/>
        <v>42791</v>
      </c>
      <c r="D1084" s="349"/>
      <c r="E1084" s="583">
        <v>42791</v>
      </c>
      <c r="F1084" s="279" t="s">
        <v>810</v>
      </c>
      <c r="G1084" s="348" t="s">
        <v>595</v>
      </c>
      <c r="H1084" s="507" t="s">
        <v>865</v>
      </c>
      <c r="I1084" s="340">
        <v>70</v>
      </c>
      <c r="J1084" s="340">
        <v>37751</v>
      </c>
      <c r="K1084" s="569">
        <f t="shared" si="107"/>
        <v>2642570</v>
      </c>
      <c r="L1084" s="576" t="s">
        <v>160</v>
      </c>
      <c r="M1084" s="576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2"/>
      <c r="AB1084" s="573"/>
      <c r="AE1084" s="573"/>
    </row>
    <row r="1085" spans="1:31" s="539" customFormat="1" ht="15.75" customHeight="1">
      <c r="A1085" s="567" t="str">
        <f>IF(B1085&lt;&gt;"",IF(AND(B1085&gt;=_TM1,B1085&lt;=_TM2,OR(TH!L1085="1111",TH!M1085="1111")),TH!D1085,""),"")</f>
        <v/>
      </c>
      <c r="B1085" s="568">
        <f t="shared" si="108"/>
        <v>2</v>
      </c>
      <c r="C1085" s="349">
        <f t="shared" si="106"/>
        <v>42791</v>
      </c>
      <c r="D1085" s="349"/>
      <c r="E1085" s="583">
        <v>42791</v>
      </c>
      <c r="F1085" s="279" t="s">
        <v>811</v>
      </c>
      <c r="G1085" s="348" t="s">
        <v>595</v>
      </c>
      <c r="H1085" s="507" t="s">
        <v>865</v>
      </c>
      <c r="I1085" s="340">
        <v>12</v>
      </c>
      <c r="J1085" s="340">
        <v>44677</v>
      </c>
      <c r="K1085" s="569">
        <f t="shared" si="107"/>
        <v>536124</v>
      </c>
      <c r="L1085" s="576" t="s">
        <v>160</v>
      </c>
      <c r="M1085" s="576" t="s">
        <v>318</v>
      </c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IF(AND('341-CT'!$E$9=H1085,OR(LEFT(L1085,3)=$X$7,LEFT(M1085,3)=$X$7)),"x","")</f>
        <v/>
      </c>
      <c r="Y1085" s="561" t="str">
        <f>IF(OR(TH!L1085=TH!$Y$7,M1085=TH!$Y$7),"x","")</f>
        <v/>
      </c>
      <c r="Z1085" s="561" t="str">
        <f>IF(AND(B1085&lt;=NKC!$N$8,B1085&gt;=NKC!$M$8),"x","")</f>
        <v>x</v>
      </c>
      <c r="AA1085" s="572"/>
      <c r="AB1085" s="573"/>
      <c r="AE1085" s="573"/>
    </row>
    <row r="1086" spans="1:31" s="539" customFormat="1" ht="15.75" customHeight="1">
      <c r="A1086" s="567" t="str">
        <f>IF(B1086&lt;&gt;"",IF(AND(B1086&gt;=_TM1,B1086&lt;=_TM2,OR(TH!L1086="1111",TH!M1086="1111")),TH!D1086,""),"")</f>
        <v/>
      </c>
      <c r="B1086" s="568">
        <f t="shared" si="108"/>
        <v>2</v>
      </c>
      <c r="C1086" s="349">
        <f t="shared" si="106"/>
        <v>42791</v>
      </c>
      <c r="D1086" s="349"/>
      <c r="E1086" s="583">
        <v>42791</v>
      </c>
      <c r="F1086" s="279" t="s">
        <v>812</v>
      </c>
      <c r="G1086" s="348" t="s">
        <v>595</v>
      </c>
      <c r="H1086" s="507" t="s">
        <v>865</v>
      </c>
      <c r="I1086" s="340">
        <v>36</v>
      </c>
      <c r="J1086" s="340">
        <v>77954</v>
      </c>
      <c r="K1086" s="569">
        <f t="shared" si="107"/>
        <v>2806344</v>
      </c>
      <c r="L1086" s="576" t="s">
        <v>160</v>
      </c>
      <c r="M1086" s="576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2"/>
      <c r="AB1086" s="573"/>
      <c r="AE1086" s="573"/>
    </row>
    <row r="1087" spans="1:31" s="539" customFormat="1" ht="15.75" customHeight="1">
      <c r="A1087" s="567" t="str">
        <f>IF(B1087&lt;&gt;"",IF(AND(B1087&gt;=_TM1,B1087&lt;=_TM2,OR(TH!L1087="1111",TH!M1087="1111")),TH!D1087,""),"")</f>
        <v/>
      </c>
      <c r="B1087" s="568">
        <f t="shared" si="108"/>
        <v>2</v>
      </c>
      <c r="C1087" s="349">
        <f t="shared" si="106"/>
        <v>42791</v>
      </c>
      <c r="D1087" s="349"/>
      <c r="E1087" s="583">
        <v>42791</v>
      </c>
      <c r="F1087" s="279" t="s">
        <v>795</v>
      </c>
      <c r="G1087" s="348" t="s">
        <v>595</v>
      </c>
      <c r="H1087" s="507" t="s">
        <v>865</v>
      </c>
      <c r="I1087" s="340">
        <v>4</v>
      </c>
      <c r="J1087" s="340">
        <v>210433</v>
      </c>
      <c r="K1087" s="569">
        <f t="shared" si="107"/>
        <v>841732</v>
      </c>
      <c r="L1087" s="576" t="s">
        <v>160</v>
      </c>
      <c r="M1087" s="576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2"/>
      <c r="AB1087" s="573"/>
      <c r="AE1087" s="573"/>
    </row>
    <row r="1088" spans="1:31" s="539" customFormat="1" ht="15.75" customHeight="1">
      <c r="A1088" s="567" t="str">
        <f>IF(B1088&lt;&gt;"",IF(AND(B1088&gt;=_TM1,B1088&lt;=_TM2,OR(TH!L1088="1111",TH!M1088="1111")),TH!D1088,""),"")</f>
        <v/>
      </c>
      <c r="B1088" s="568">
        <f t="shared" si="108"/>
        <v>2</v>
      </c>
      <c r="C1088" s="349">
        <f t="shared" si="106"/>
        <v>42791</v>
      </c>
      <c r="D1088" s="574"/>
      <c r="E1088" s="585">
        <v>42791</v>
      </c>
      <c r="F1088" s="279" t="s">
        <v>737</v>
      </c>
      <c r="G1088" s="575" t="s">
        <v>595</v>
      </c>
      <c r="H1088" s="507" t="s">
        <v>865</v>
      </c>
      <c r="I1088" s="340">
        <v>10</v>
      </c>
      <c r="J1088" s="340">
        <v>35341</v>
      </c>
      <c r="K1088" s="569">
        <f t="shared" si="107"/>
        <v>353410</v>
      </c>
      <c r="L1088" s="576" t="s">
        <v>160</v>
      </c>
      <c r="M1088" s="576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2"/>
      <c r="AB1088" s="573"/>
    </row>
    <row r="1089" spans="1:31" s="539" customFormat="1" ht="15.75" customHeight="1">
      <c r="A1089" s="567" t="str">
        <f>IF(B1089&lt;&gt;"",IF(AND(B1089&gt;=_TM1,B1089&lt;=_TM2,OR(TH!L1089="1111",TH!M1089="1111")),TH!D1089,""),"")</f>
        <v/>
      </c>
      <c r="B1089" s="568">
        <f t="shared" si="108"/>
        <v>2</v>
      </c>
      <c r="C1089" s="349">
        <f t="shared" ref="C1089:C1189" si="121">E1089</f>
        <v>42791</v>
      </c>
      <c r="D1089" s="574"/>
      <c r="E1089" s="585">
        <v>42791</v>
      </c>
      <c r="F1089" s="279" t="s">
        <v>683</v>
      </c>
      <c r="G1089" s="575" t="s">
        <v>595</v>
      </c>
      <c r="H1089" s="507" t="s">
        <v>865</v>
      </c>
      <c r="I1089" s="340">
        <v>36</v>
      </c>
      <c r="J1089" s="340">
        <v>24752</v>
      </c>
      <c r="K1089" s="569">
        <f t="shared" si="107"/>
        <v>891072</v>
      </c>
      <c r="L1089" s="576" t="s">
        <v>160</v>
      </c>
      <c r="M1089" s="576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2"/>
      <c r="AB1089" s="573"/>
    </row>
    <row r="1090" spans="1:31" s="539" customFormat="1" ht="15.75" customHeight="1">
      <c r="A1090" s="567" t="str">
        <f>IF(B1090&lt;&gt;"",IF(AND(B1090&gt;=_TM1,B1090&lt;=_TM2,OR(TH!L1090="1111",TH!M1090="1111")),TH!D1090,""),"")</f>
        <v/>
      </c>
      <c r="B1090" s="568">
        <f t="shared" si="108"/>
        <v>2</v>
      </c>
      <c r="C1090" s="349">
        <f t="shared" si="121"/>
        <v>42791</v>
      </c>
      <c r="D1090" s="574"/>
      <c r="E1090" s="585">
        <v>42791</v>
      </c>
      <c r="F1090" s="279" t="s">
        <v>814</v>
      </c>
      <c r="G1090" s="575" t="s">
        <v>595</v>
      </c>
      <c r="H1090" s="507" t="s">
        <v>865</v>
      </c>
      <c r="I1090" s="340">
        <v>40</v>
      </c>
      <c r="J1090" s="340">
        <v>26336</v>
      </c>
      <c r="K1090" s="569">
        <f t="shared" si="107"/>
        <v>1053440</v>
      </c>
      <c r="L1090" s="576" t="s">
        <v>160</v>
      </c>
      <c r="M1090" s="576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2"/>
    </row>
    <row r="1091" spans="1:31" s="539" customFormat="1" ht="15.75" customHeight="1">
      <c r="A1091" s="567" t="str">
        <f>IF(B1091&lt;&gt;"",IF(AND(B1091&gt;=_TM1,B1091&lt;=_TM2,OR(TH!L1091="1111",TH!M1091="1111")),TH!D1091,""),"")</f>
        <v/>
      </c>
      <c r="B1091" s="568">
        <f t="shared" si="108"/>
        <v>2</v>
      </c>
      <c r="C1091" s="349">
        <f t="shared" si="121"/>
        <v>42791</v>
      </c>
      <c r="D1091" s="574"/>
      <c r="E1091" s="585">
        <v>42791</v>
      </c>
      <c r="F1091" s="279" t="s">
        <v>815</v>
      </c>
      <c r="G1091" s="575" t="s">
        <v>595</v>
      </c>
      <c r="H1091" s="507" t="s">
        <v>865</v>
      </c>
      <c r="I1091" s="340">
        <v>36</v>
      </c>
      <c r="J1091" s="340">
        <v>34979</v>
      </c>
      <c r="K1091" s="569">
        <f t="shared" si="107"/>
        <v>1259244</v>
      </c>
      <c r="L1091" s="576" t="s">
        <v>160</v>
      </c>
      <c r="M1091" s="576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2"/>
      <c r="AB1091" s="573"/>
    </row>
    <row r="1092" spans="1:31" s="539" customFormat="1" ht="15.75" customHeight="1">
      <c r="A1092" s="567" t="str">
        <f>IF(B1092&lt;&gt;"",IF(AND(B1092&gt;=_TM1,B1092&lt;=_TM2,OR(TH!L1092="1111",TH!M1092="1111")),TH!D1092,""),"")</f>
        <v/>
      </c>
      <c r="B1092" s="568">
        <f t="shared" si="108"/>
        <v>2</v>
      </c>
      <c r="C1092" s="349">
        <f t="shared" si="121"/>
        <v>42791</v>
      </c>
      <c r="D1092" s="574"/>
      <c r="E1092" s="585">
        <v>42791</v>
      </c>
      <c r="F1092" s="279" t="s">
        <v>684</v>
      </c>
      <c r="G1092" s="575" t="s">
        <v>595</v>
      </c>
      <c r="H1092" s="507" t="s">
        <v>865</v>
      </c>
      <c r="I1092" s="340">
        <v>12</v>
      </c>
      <c r="J1092" s="340">
        <v>34801</v>
      </c>
      <c r="K1092" s="569">
        <f t="shared" si="107"/>
        <v>417612</v>
      </c>
      <c r="L1092" s="576" t="s">
        <v>160</v>
      </c>
      <c r="M1092" s="576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2"/>
      <c r="AB1092" s="573"/>
    </row>
    <row r="1093" spans="1:31" s="539" customFormat="1" ht="15.75" customHeight="1">
      <c r="A1093" s="567" t="str">
        <f>IF(B1093&lt;&gt;"",IF(AND(B1093&gt;=_TM1,B1093&lt;=_TM2,OR(TH!L1093="1111",TH!M1093="1111")),TH!D1093,""),"")</f>
        <v/>
      </c>
      <c r="B1093" s="568">
        <f t="shared" si="108"/>
        <v>2</v>
      </c>
      <c r="C1093" s="349">
        <f t="shared" si="121"/>
        <v>42791</v>
      </c>
      <c r="D1093" s="574"/>
      <c r="E1093" s="585">
        <v>42791</v>
      </c>
      <c r="F1093" s="279" t="s">
        <v>816</v>
      </c>
      <c r="G1093" s="575" t="s">
        <v>595</v>
      </c>
      <c r="H1093" s="507" t="s">
        <v>865</v>
      </c>
      <c r="I1093" s="340">
        <v>24</v>
      </c>
      <c r="J1093" s="340">
        <v>46680</v>
      </c>
      <c r="K1093" s="569">
        <f t="shared" si="107"/>
        <v>1120320</v>
      </c>
      <c r="L1093" s="576" t="s">
        <v>160</v>
      </c>
      <c r="M1093" s="576" t="s">
        <v>318</v>
      </c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IF(AND('341-CT'!$E$9=H1093,OR(LEFT(L1093,3)=$X$7,LEFT(M1093,3)=$X$7)),"x","")</f>
        <v/>
      </c>
      <c r="Y1093" s="561" t="str">
        <f>IF(OR(TH!L1093=TH!$Y$7,M1093=TH!$Y$7),"x","")</f>
        <v/>
      </c>
      <c r="Z1093" s="561" t="str">
        <f>IF(AND(B1093&lt;=NKC!$N$8,B1093&gt;=NKC!$M$8),"x","")</f>
        <v>x</v>
      </c>
      <c r="AA1093" s="572"/>
      <c r="AB1093" s="573"/>
    </row>
    <row r="1094" spans="1:31" s="539" customFormat="1" ht="15.75" customHeight="1">
      <c r="A1094" s="567" t="str">
        <f>IF(B1094&lt;&gt;"",IF(AND(B1094&gt;=_TM1,B1094&lt;=_TM2,OR(TH!L1094="1111",TH!M1094="1111")),TH!D1094,""),"")</f>
        <v/>
      </c>
      <c r="B1094" s="568">
        <f t="shared" si="108"/>
        <v>2</v>
      </c>
      <c r="C1094" s="349">
        <f t="shared" si="121"/>
        <v>42793</v>
      </c>
      <c r="D1094" s="574"/>
      <c r="E1094" s="585">
        <v>42793</v>
      </c>
      <c r="F1094" s="279" t="s">
        <v>556</v>
      </c>
      <c r="G1094" s="575" t="s">
        <v>597</v>
      </c>
      <c r="H1094" s="507" t="s">
        <v>865</v>
      </c>
      <c r="I1094" s="340">
        <v>1400</v>
      </c>
      <c r="J1094" s="340">
        <v>8245</v>
      </c>
      <c r="K1094" s="569">
        <f t="shared" si="107"/>
        <v>11543000</v>
      </c>
      <c r="L1094" s="576" t="s">
        <v>160</v>
      </c>
      <c r="M1094" s="576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2"/>
      <c r="AB1094" s="573"/>
    </row>
    <row r="1095" spans="1:31" s="539" customFormat="1" ht="15.75" customHeight="1">
      <c r="A1095" s="567" t="str">
        <f>IF(B1095&lt;&gt;"",IF(AND(B1095&gt;=_TM1,B1095&lt;=_TM2,OR(TH!L1095="1111",TH!M1095="1111")),TH!D1095,""),"")</f>
        <v/>
      </c>
      <c r="B1095" s="568">
        <f t="shared" si="108"/>
        <v>2</v>
      </c>
      <c r="C1095" s="349">
        <f t="shared" si="121"/>
        <v>42794</v>
      </c>
      <c r="D1095" s="574"/>
      <c r="E1095" s="585">
        <v>42794</v>
      </c>
      <c r="F1095" s="279" t="s">
        <v>422</v>
      </c>
      <c r="G1095" s="575" t="s">
        <v>842</v>
      </c>
      <c r="H1095" s="507" t="s">
        <v>865</v>
      </c>
      <c r="I1095" s="340">
        <v>42000</v>
      </c>
      <c r="J1095" s="340">
        <v>8300</v>
      </c>
      <c r="K1095" s="569">
        <f t="shared" ref="K1095:K1195" si="122">ROUND(I1095*J1095,0)</f>
        <v>348600000</v>
      </c>
      <c r="L1095" s="576" t="s">
        <v>160</v>
      </c>
      <c r="M1095" s="576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2"/>
    </row>
    <row r="1096" spans="1:31" s="617" customFormat="1" ht="15.75" customHeight="1">
      <c r="A1096" s="553" t="str">
        <f>IF(B1096&lt;&gt;"",IF(AND(B1096&gt;=_TM1,B1096&lt;=_TM2,OR(TH!L1096="1111",TH!M1096="1111")),TH!D1096,""),"")</f>
        <v/>
      </c>
      <c r="B1096" s="554">
        <f t="shared" si="108"/>
        <v>2</v>
      </c>
      <c r="C1096" s="612">
        <f t="shared" si="121"/>
        <v>42770</v>
      </c>
      <c r="D1096" s="555"/>
      <c r="E1096" s="650">
        <v>42770</v>
      </c>
      <c r="F1096" s="613" t="s">
        <v>544</v>
      </c>
      <c r="G1096" s="620" t="s">
        <v>581</v>
      </c>
      <c r="H1096" s="615" t="s">
        <v>866</v>
      </c>
      <c r="I1096" s="559">
        <v>4400</v>
      </c>
      <c r="J1096" s="559">
        <v>8924</v>
      </c>
      <c r="K1096" s="616">
        <f t="shared" si="122"/>
        <v>39265600</v>
      </c>
      <c r="L1096" s="651" t="s">
        <v>158</v>
      </c>
      <c r="M1096" s="651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62"/>
      <c r="AB1096" s="563"/>
      <c r="AD1096" s="563"/>
    </row>
    <row r="1097" spans="1:31" s="617" customFormat="1" ht="15.75" customHeight="1">
      <c r="A1097" s="553" t="str">
        <f>IF(B1097&lt;&gt;"",IF(AND(B1097&gt;=_TM1,B1097&lt;=_TM2,OR(TH!L1097="1111",TH!M1097="1111")),TH!D1097,""),"")</f>
        <v/>
      </c>
      <c r="B1097" s="554">
        <f t="shared" si="108"/>
        <v>2</v>
      </c>
      <c r="C1097" s="612">
        <f t="shared" si="121"/>
        <v>42777</v>
      </c>
      <c r="D1097" s="555"/>
      <c r="E1097" s="650">
        <v>42777</v>
      </c>
      <c r="F1097" s="613" t="s">
        <v>553</v>
      </c>
      <c r="G1097" s="620" t="s">
        <v>583</v>
      </c>
      <c r="H1097" s="615" t="s">
        <v>866</v>
      </c>
      <c r="I1097" s="559">
        <v>300</v>
      </c>
      <c r="J1097" s="559">
        <v>7789</v>
      </c>
      <c r="K1097" s="616">
        <f t="shared" si="122"/>
        <v>2336700</v>
      </c>
      <c r="L1097" s="651" t="s">
        <v>158</v>
      </c>
      <c r="M1097" s="651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62"/>
      <c r="AB1097" s="563"/>
      <c r="AD1097" s="563"/>
    </row>
    <row r="1098" spans="1:31" s="617" customFormat="1" ht="15.75" customHeight="1">
      <c r="A1098" s="553" t="str">
        <f>IF(B1098&lt;&gt;"",IF(AND(B1098&gt;=_TM1,B1098&lt;=_TM2,OR(TH!L1098="1111",TH!M1098="1111")),TH!D1098,""),"")</f>
        <v/>
      </c>
      <c r="B1098" s="554">
        <f t="shared" si="108"/>
        <v>2</v>
      </c>
      <c r="C1098" s="612">
        <f t="shared" si="121"/>
        <v>42780</v>
      </c>
      <c r="D1098" s="555"/>
      <c r="E1098" s="650">
        <v>42780</v>
      </c>
      <c r="F1098" s="618" t="s">
        <v>611</v>
      </c>
      <c r="G1098" s="620" t="s">
        <v>584</v>
      </c>
      <c r="H1098" s="615" t="s">
        <v>866</v>
      </c>
      <c r="I1098" s="559">
        <v>400</v>
      </c>
      <c r="J1098" s="559">
        <v>17654</v>
      </c>
      <c r="K1098" s="616">
        <f t="shared" si="122"/>
        <v>7061600</v>
      </c>
      <c r="L1098" s="651" t="s">
        <v>158</v>
      </c>
      <c r="M1098" s="651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62"/>
      <c r="AB1098" s="563"/>
      <c r="AD1098" s="563"/>
    </row>
    <row r="1099" spans="1:31" s="617" customFormat="1" ht="15.75" customHeight="1">
      <c r="A1099" s="553" t="str">
        <f>IF(B1099&lt;&gt;"",IF(AND(B1099&gt;=_TM1,B1099&lt;=_TM2,OR(TH!L1099="1111",TH!M1099="1111")),TH!D1099,""),"")</f>
        <v/>
      </c>
      <c r="B1099" s="554">
        <f t="shared" si="108"/>
        <v>2</v>
      </c>
      <c r="C1099" s="612">
        <f t="shared" si="121"/>
        <v>42788</v>
      </c>
      <c r="D1099" s="555"/>
      <c r="E1099" s="650">
        <v>42788</v>
      </c>
      <c r="F1099" s="618" t="s">
        <v>557</v>
      </c>
      <c r="G1099" s="620" t="s">
        <v>593</v>
      </c>
      <c r="H1099" s="615" t="s">
        <v>866</v>
      </c>
      <c r="I1099" s="559">
        <v>150</v>
      </c>
      <c r="J1099" s="559">
        <v>33250</v>
      </c>
      <c r="K1099" s="616">
        <f t="shared" si="122"/>
        <v>4987500</v>
      </c>
      <c r="L1099" s="651" t="s">
        <v>158</v>
      </c>
      <c r="M1099" s="651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62"/>
      <c r="AB1099" s="563"/>
      <c r="AD1099" s="563"/>
    </row>
    <row r="1100" spans="1:31" s="617" customFormat="1" ht="15.75" customHeight="1">
      <c r="A1100" s="553" t="str">
        <f>IF(B1100&lt;&gt;"",IF(AND(B1100&gt;=_TM1,B1100&lt;=_TM2,OR(TH!L1100="1111",TH!M1100="1111")),TH!D1100,""),"")</f>
        <v/>
      </c>
      <c r="B1100" s="554">
        <f t="shared" si="108"/>
        <v>2</v>
      </c>
      <c r="C1100" s="612">
        <f t="shared" si="121"/>
        <v>42788</v>
      </c>
      <c r="D1100" s="555"/>
      <c r="E1100" s="650">
        <v>42788</v>
      </c>
      <c r="F1100" s="618" t="s">
        <v>557</v>
      </c>
      <c r="G1100" s="620" t="s">
        <v>593</v>
      </c>
      <c r="H1100" s="615" t="s">
        <v>866</v>
      </c>
      <c r="I1100" s="559">
        <v>850</v>
      </c>
      <c r="J1100" s="559">
        <v>34632</v>
      </c>
      <c r="K1100" s="616">
        <f t="shared" si="122"/>
        <v>29437200</v>
      </c>
      <c r="L1100" s="651" t="s">
        <v>158</v>
      </c>
      <c r="M1100" s="651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62"/>
      <c r="AB1100" s="563"/>
      <c r="AC1100" s="563"/>
      <c r="AD1100" s="563"/>
    </row>
    <row r="1101" spans="1:31" s="617" customFormat="1" ht="15.75" customHeight="1">
      <c r="A1101" s="553" t="str">
        <f>IF(B1101&lt;&gt;"",IF(AND(B1101&gt;=_TM1,B1101&lt;=_TM2,OR(TH!L1101="1111",TH!M1101="1111")),TH!D1101,""),"")</f>
        <v/>
      </c>
      <c r="B1101" s="554">
        <f t="shared" ref="B1101" si="123">IF(C1101&lt;&gt;"",MONTH(C1101),"")</f>
        <v>2</v>
      </c>
      <c r="C1101" s="612">
        <f t="shared" ref="C1101" si="124">E1101</f>
        <v>42788</v>
      </c>
      <c r="D1101" s="555"/>
      <c r="E1101" s="650">
        <v>42788</v>
      </c>
      <c r="F1101" s="618" t="s">
        <v>557</v>
      </c>
      <c r="G1101" s="620" t="s">
        <v>593</v>
      </c>
      <c r="H1101" s="615" t="s">
        <v>866</v>
      </c>
      <c r="I1101" s="559">
        <v>850</v>
      </c>
      <c r="J1101" s="559">
        <v>34632</v>
      </c>
      <c r="K1101" s="616">
        <f t="shared" ref="K1101" si="125">ROUND(I1101*J1101,0)</f>
        <v>29437200</v>
      </c>
      <c r="L1101" s="651" t="s">
        <v>158</v>
      </c>
      <c r="M1101" s="651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62"/>
      <c r="AB1101" s="563"/>
      <c r="AC1101" s="563"/>
      <c r="AD1101" s="563"/>
    </row>
    <row r="1102" spans="1:31" s="617" customFormat="1" ht="15.75" customHeight="1">
      <c r="A1102" s="553" t="str">
        <f>IF(B1102&lt;&gt;"",IF(AND(B1102&gt;=_TM1,B1102&lt;=_TM2,OR(TH!L1102="1111",TH!M1102="1111")),TH!D1102,""),"")</f>
        <v/>
      </c>
      <c r="B1102" s="554">
        <f t="shared" si="108"/>
        <v>2</v>
      </c>
      <c r="C1102" s="612">
        <f t="shared" si="121"/>
        <v>42788</v>
      </c>
      <c r="D1102" s="612"/>
      <c r="E1102" s="619">
        <v>42788</v>
      </c>
      <c r="F1102" s="621" t="s">
        <v>558</v>
      </c>
      <c r="G1102" s="614" t="s">
        <v>593</v>
      </c>
      <c r="H1102" s="615" t="s">
        <v>866</v>
      </c>
      <c r="I1102" s="559">
        <v>518</v>
      </c>
      <c r="J1102" s="559">
        <v>31145.088803088802</v>
      </c>
      <c r="K1102" s="616">
        <f t="shared" si="122"/>
        <v>16133156</v>
      </c>
      <c r="L1102" s="651" t="s">
        <v>158</v>
      </c>
      <c r="M1102" s="651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>x</v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62"/>
      <c r="AB1102" s="563"/>
      <c r="AE1102" s="563"/>
    </row>
    <row r="1103" spans="1:31" s="617" customFormat="1" ht="15.75" customHeight="1">
      <c r="A1103" s="553" t="str">
        <f>IF(B1103&lt;&gt;"",IF(AND(B1103&gt;=_TM1,B1103&lt;=_TM2,OR(TH!L1103="1111",TH!M1103="1111")),TH!D1103,""),"")</f>
        <v/>
      </c>
      <c r="B1103" s="554">
        <f t="shared" si="108"/>
        <v>2</v>
      </c>
      <c r="C1103" s="612">
        <f t="shared" si="121"/>
        <v>42789</v>
      </c>
      <c r="D1103" s="612"/>
      <c r="E1103" s="619">
        <v>42789</v>
      </c>
      <c r="F1103" s="613" t="s">
        <v>611</v>
      </c>
      <c r="G1103" s="614" t="s">
        <v>594</v>
      </c>
      <c r="H1103" s="615" t="s">
        <v>866</v>
      </c>
      <c r="I1103" s="559">
        <v>620</v>
      </c>
      <c r="J1103" s="559">
        <v>17654</v>
      </c>
      <c r="K1103" s="616">
        <f t="shared" si="122"/>
        <v>10945480</v>
      </c>
      <c r="L1103" s="651" t="s">
        <v>158</v>
      </c>
      <c r="M1103" s="651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62"/>
      <c r="AB1103" s="563"/>
      <c r="AE1103" s="563"/>
    </row>
    <row r="1104" spans="1:31" s="617" customFormat="1" ht="15.75" customHeight="1">
      <c r="A1104" s="553" t="str">
        <f>IF(B1104&lt;&gt;"",IF(AND(B1104&gt;=_TM1,B1104&lt;=_TM2,OR(TH!L1104="1111",TH!M1104="1111")),TH!D1104,""),"")</f>
        <v/>
      </c>
      <c r="B1104" s="554">
        <f t="shared" si="108"/>
        <v>2</v>
      </c>
      <c r="C1104" s="612">
        <f t="shared" si="121"/>
        <v>42789</v>
      </c>
      <c r="D1104" s="612"/>
      <c r="E1104" s="619">
        <v>42789</v>
      </c>
      <c r="F1104" s="613" t="s">
        <v>681</v>
      </c>
      <c r="G1104" s="614" t="s">
        <v>595</v>
      </c>
      <c r="H1104" s="615" t="s">
        <v>866</v>
      </c>
      <c r="I1104" s="559">
        <v>234</v>
      </c>
      <c r="J1104" s="559">
        <v>48822</v>
      </c>
      <c r="K1104" s="616">
        <f t="shared" si="122"/>
        <v>11424348</v>
      </c>
      <c r="L1104" s="651" t="s">
        <v>158</v>
      </c>
      <c r="M1104" s="651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62"/>
      <c r="AB1104" s="563"/>
      <c r="AE1104" s="563"/>
    </row>
    <row r="1105" spans="1:31" s="617" customFormat="1" ht="15.75" customHeight="1">
      <c r="A1105" s="553" t="str">
        <f>IF(B1105&lt;&gt;"",IF(AND(B1105&gt;=_TM1,B1105&lt;=_TM2,OR(TH!L1105="1111",TH!M1105="1111")),TH!D1105,""),"")</f>
        <v/>
      </c>
      <c r="B1105" s="554">
        <f t="shared" si="108"/>
        <v>2</v>
      </c>
      <c r="C1105" s="612">
        <f t="shared" si="121"/>
        <v>42789</v>
      </c>
      <c r="D1105" s="612"/>
      <c r="E1105" s="619">
        <v>42789</v>
      </c>
      <c r="F1105" s="618" t="s">
        <v>791</v>
      </c>
      <c r="G1105" s="614" t="s">
        <v>595</v>
      </c>
      <c r="H1105" s="615" t="s">
        <v>866</v>
      </c>
      <c r="I1105" s="559">
        <v>15</v>
      </c>
      <c r="J1105" s="559">
        <v>84068</v>
      </c>
      <c r="K1105" s="616">
        <f t="shared" si="122"/>
        <v>1261020</v>
      </c>
      <c r="L1105" s="651" t="s">
        <v>158</v>
      </c>
      <c r="M1105" s="651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62"/>
      <c r="AB1105" s="563"/>
      <c r="AE1105" s="563"/>
    </row>
    <row r="1106" spans="1:31" s="617" customFormat="1" ht="15.75" customHeight="1">
      <c r="A1106" s="553" t="str">
        <f>IF(B1106&lt;&gt;"",IF(AND(B1106&gt;=_TM1,B1106&lt;=_TM2,OR(TH!L1106="1111",TH!M1106="1111")),TH!D1106,""),"")</f>
        <v/>
      </c>
      <c r="B1106" s="554">
        <f t="shared" si="108"/>
        <v>2</v>
      </c>
      <c r="C1106" s="612">
        <f t="shared" si="121"/>
        <v>42789</v>
      </c>
      <c r="D1106" s="612"/>
      <c r="E1106" s="619">
        <v>42789</v>
      </c>
      <c r="F1106" s="613" t="s">
        <v>813</v>
      </c>
      <c r="G1106" s="614" t="s">
        <v>595</v>
      </c>
      <c r="H1106" s="615" t="s">
        <v>866</v>
      </c>
      <c r="I1106" s="559">
        <v>100</v>
      </c>
      <c r="J1106" s="559">
        <v>31841</v>
      </c>
      <c r="K1106" s="616">
        <f t="shared" si="122"/>
        <v>3184100</v>
      </c>
      <c r="L1106" s="651" t="s">
        <v>158</v>
      </c>
      <c r="M1106" s="651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62"/>
      <c r="AB1106" s="563"/>
      <c r="AE1106" s="563"/>
    </row>
    <row r="1107" spans="1:31" s="617" customFormat="1" ht="15.75" customHeight="1">
      <c r="A1107" s="553" t="str">
        <f>IF(B1107&lt;&gt;"",IF(AND(B1107&gt;=_TM1,B1107&lt;=_TM2,OR(TH!L1107="1111",TH!M1107="1111")),TH!D1107,""),"")</f>
        <v/>
      </c>
      <c r="B1107" s="554">
        <f t="shared" si="108"/>
        <v>2</v>
      </c>
      <c r="C1107" s="612">
        <f t="shared" si="121"/>
        <v>42791</v>
      </c>
      <c r="D1107" s="612"/>
      <c r="E1107" s="619">
        <v>42791</v>
      </c>
      <c r="F1107" s="613" t="s">
        <v>620</v>
      </c>
      <c r="G1107" s="614" t="s">
        <v>597</v>
      </c>
      <c r="H1107" s="615" t="s">
        <v>866</v>
      </c>
      <c r="I1107" s="559">
        <v>500</v>
      </c>
      <c r="J1107" s="559">
        <v>3880</v>
      </c>
      <c r="K1107" s="616">
        <f t="shared" si="122"/>
        <v>1940000</v>
      </c>
      <c r="L1107" s="651" t="s">
        <v>158</v>
      </c>
      <c r="M1107" s="651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62"/>
      <c r="AB1107" s="563"/>
      <c r="AE1107" s="563"/>
    </row>
    <row r="1108" spans="1:31" s="617" customFormat="1" ht="15.75" customHeight="1">
      <c r="A1108" s="553" t="str">
        <f>IF(B1108&lt;&gt;"",IF(AND(B1108&gt;=_TM1,B1108&lt;=_TM2,OR(TH!L1108="1111",TH!M1108="1111")),TH!D1108,""),"")</f>
        <v/>
      </c>
      <c r="B1108" s="554">
        <f t="shared" ref="B1108:B1143" si="126">IF(C1108&lt;&gt;"",MONTH(C1108),"")</f>
        <v>2</v>
      </c>
      <c r="C1108" s="612">
        <f t="shared" si="121"/>
        <v>42770</v>
      </c>
      <c r="D1108" s="555"/>
      <c r="E1108" s="650">
        <v>42770</v>
      </c>
      <c r="F1108" s="618" t="s">
        <v>391</v>
      </c>
      <c r="G1108" s="620" t="s">
        <v>581</v>
      </c>
      <c r="H1108" s="615" t="s">
        <v>866</v>
      </c>
      <c r="I1108" s="559">
        <v>73</v>
      </c>
      <c r="J1108" s="559">
        <v>15246</v>
      </c>
      <c r="K1108" s="616">
        <f t="shared" si="122"/>
        <v>1112958</v>
      </c>
      <c r="L1108" s="651" t="s">
        <v>158</v>
      </c>
      <c r="M1108" s="651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62"/>
      <c r="AB1108" s="563"/>
      <c r="AD1108" s="563"/>
    </row>
    <row r="1109" spans="1:31" s="617" customFormat="1" ht="15.75" customHeight="1">
      <c r="A1109" s="553" t="str">
        <f>IF(B1109&lt;&gt;"",IF(AND(B1109&gt;=_TM1,B1109&lt;=_TM2,OR(TH!L1109="1111",TH!M1109="1111")),TH!D1109,""),"")</f>
        <v/>
      </c>
      <c r="B1109" s="554">
        <f t="shared" si="126"/>
        <v>2</v>
      </c>
      <c r="C1109" s="612">
        <f t="shared" si="121"/>
        <v>42777</v>
      </c>
      <c r="D1109" s="555"/>
      <c r="E1109" s="650">
        <v>42777</v>
      </c>
      <c r="F1109" s="618" t="s">
        <v>391</v>
      </c>
      <c r="G1109" s="620" t="s">
        <v>583</v>
      </c>
      <c r="H1109" s="615" t="s">
        <v>866</v>
      </c>
      <c r="I1109" s="559">
        <v>4</v>
      </c>
      <c r="J1109" s="559">
        <v>15246</v>
      </c>
      <c r="K1109" s="616">
        <f t="shared" si="122"/>
        <v>60984</v>
      </c>
      <c r="L1109" s="651" t="s">
        <v>158</v>
      </c>
      <c r="M1109" s="651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62"/>
      <c r="AB1109" s="563"/>
      <c r="AD1109" s="563"/>
    </row>
    <row r="1110" spans="1:31" s="617" customFormat="1" ht="15.75" customHeight="1">
      <c r="A1110" s="553" t="str">
        <f>IF(B1110&lt;&gt;"",IF(AND(B1110&gt;=_TM1,B1110&lt;=_TM2,OR(TH!L1110="1111",TH!M1110="1111")),TH!D1110,""),"")</f>
        <v/>
      </c>
      <c r="B1110" s="554">
        <f t="shared" si="126"/>
        <v>2</v>
      </c>
      <c r="C1110" s="612">
        <f t="shared" si="121"/>
        <v>42780</v>
      </c>
      <c r="D1110" s="555"/>
      <c r="E1110" s="650">
        <v>42780</v>
      </c>
      <c r="F1110" s="618" t="s">
        <v>391</v>
      </c>
      <c r="G1110" s="620" t="s">
        <v>584</v>
      </c>
      <c r="H1110" s="615" t="s">
        <v>866</v>
      </c>
      <c r="I1110" s="559">
        <v>12</v>
      </c>
      <c r="J1110" s="559">
        <v>15246</v>
      </c>
      <c r="K1110" s="616">
        <f t="shared" si="122"/>
        <v>182952</v>
      </c>
      <c r="L1110" s="651" t="s">
        <v>158</v>
      </c>
      <c r="M1110" s="651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62"/>
      <c r="AB1110" s="563"/>
      <c r="AD1110" s="563"/>
    </row>
    <row r="1111" spans="1:31" s="617" customFormat="1" ht="15.75" customHeight="1">
      <c r="A1111" s="553" t="str">
        <f>IF(B1111&lt;&gt;"",IF(AND(B1111&gt;=_TM1,B1111&lt;=_TM2,OR(TH!L1111="1111",TH!M1111="1111")),TH!D1111,""),"")</f>
        <v/>
      </c>
      <c r="B1111" s="554">
        <f t="shared" si="126"/>
        <v>2</v>
      </c>
      <c r="C1111" s="612">
        <f t="shared" si="121"/>
        <v>42788</v>
      </c>
      <c r="D1111" s="612"/>
      <c r="E1111" s="619">
        <v>42788</v>
      </c>
      <c r="F1111" s="613" t="s">
        <v>391</v>
      </c>
      <c r="G1111" s="620" t="s">
        <v>593</v>
      </c>
      <c r="H1111" s="615" t="s">
        <v>866</v>
      </c>
      <c r="I1111" s="559">
        <v>15</v>
      </c>
      <c r="J1111" s="559">
        <v>15246</v>
      </c>
      <c r="K1111" s="616">
        <f t="shared" si="122"/>
        <v>228690</v>
      </c>
      <c r="L1111" s="651" t="s">
        <v>158</v>
      </c>
      <c r="M1111" s="651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62"/>
      <c r="AB1111" s="563"/>
      <c r="AE1111" s="563"/>
    </row>
    <row r="1112" spans="1:31" s="617" customFormat="1" ht="15.75" customHeight="1">
      <c r="A1112" s="553" t="str">
        <f>IF(B1112&lt;&gt;"",IF(AND(B1112&gt;=_TM1,B1112&lt;=_TM2,OR(TH!L1112="1111",TH!M1112="1111")),TH!D1112,""),"")</f>
        <v/>
      </c>
      <c r="B1112" s="554">
        <f t="shared" si="126"/>
        <v>2</v>
      </c>
      <c r="C1112" s="612">
        <f t="shared" si="121"/>
        <v>42788</v>
      </c>
      <c r="D1112" s="612"/>
      <c r="E1112" s="619">
        <v>42788</v>
      </c>
      <c r="F1112" s="613" t="s">
        <v>391</v>
      </c>
      <c r="G1112" s="620" t="s">
        <v>593</v>
      </c>
      <c r="H1112" s="615" t="s">
        <v>866</v>
      </c>
      <c r="I1112" s="559">
        <v>20</v>
      </c>
      <c r="J1112" s="559">
        <v>15246</v>
      </c>
      <c r="K1112" s="616">
        <f t="shared" si="122"/>
        <v>304920</v>
      </c>
      <c r="L1112" s="651" t="s">
        <v>158</v>
      </c>
      <c r="M1112" s="651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62"/>
      <c r="AB1112" s="563"/>
      <c r="AE1112" s="563"/>
    </row>
    <row r="1113" spans="1:31" s="617" customFormat="1" ht="15.75" customHeight="1">
      <c r="A1113" s="553" t="str">
        <f>IF(B1113&lt;&gt;"",IF(AND(B1113&gt;=_TM1,B1113&lt;=_TM2,OR(TH!L1113="1111",TH!M1113="1111")),TH!D1113,""),"")</f>
        <v/>
      </c>
      <c r="B1113" s="554">
        <f t="shared" si="126"/>
        <v>2</v>
      </c>
      <c r="C1113" s="612">
        <f t="shared" si="121"/>
        <v>42788</v>
      </c>
      <c r="D1113" s="555"/>
      <c r="E1113" s="650">
        <v>42788</v>
      </c>
      <c r="F1113" s="618" t="s">
        <v>577</v>
      </c>
      <c r="G1113" s="620" t="s">
        <v>593</v>
      </c>
      <c r="H1113" s="615" t="s">
        <v>866</v>
      </c>
      <c r="I1113" s="559">
        <v>5</v>
      </c>
      <c r="J1113" s="559">
        <v>48270.491071428572</v>
      </c>
      <c r="K1113" s="616">
        <f t="shared" si="122"/>
        <v>241352</v>
      </c>
      <c r="L1113" s="651" t="s">
        <v>158</v>
      </c>
      <c r="M1113" s="651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62"/>
      <c r="AB1113" s="563"/>
      <c r="AD1113" s="563"/>
    </row>
    <row r="1114" spans="1:31" s="617" customFormat="1" ht="15.75" customHeight="1">
      <c r="A1114" s="553" t="str">
        <f>IF(B1114&lt;&gt;"",IF(AND(B1114&gt;=_TM1,B1114&lt;=_TM2,OR(TH!L1114="1111",TH!M1114="1111")),TH!D1114,""),"")</f>
        <v/>
      </c>
      <c r="B1114" s="554">
        <f t="shared" si="126"/>
        <v>2</v>
      </c>
      <c r="C1114" s="612">
        <f t="shared" si="121"/>
        <v>42788</v>
      </c>
      <c r="D1114" s="555"/>
      <c r="E1114" s="650">
        <v>42788</v>
      </c>
      <c r="F1114" s="618" t="s">
        <v>577</v>
      </c>
      <c r="G1114" s="614" t="s">
        <v>593</v>
      </c>
      <c r="H1114" s="615" t="s">
        <v>866</v>
      </c>
      <c r="I1114" s="559">
        <v>12</v>
      </c>
      <c r="J1114" s="559">
        <v>48270.491071428572</v>
      </c>
      <c r="K1114" s="616">
        <f t="shared" si="122"/>
        <v>579246</v>
      </c>
      <c r="L1114" s="651" t="s">
        <v>158</v>
      </c>
      <c r="M1114" s="651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62"/>
      <c r="AB1114" s="563"/>
      <c r="AD1114" s="563"/>
    </row>
    <row r="1115" spans="1:31" s="617" customFormat="1" ht="15.75" customHeight="1">
      <c r="A1115" s="553" t="str">
        <f>IF(B1115&lt;&gt;"",IF(AND(B1115&gt;=_TM1,B1115&lt;=_TM2,OR(TH!L1115="1111",TH!M1115="1111")),TH!D1115,""),"")</f>
        <v/>
      </c>
      <c r="B1115" s="554">
        <f t="shared" si="126"/>
        <v>2</v>
      </c>
      <c r="C1115" s="612">
        <f t="shared" si="121"/>
        <v>42789</v>
      </c>
      <c r="D1115" s="555"/>
      <c r="E1115" s="650">
        <v>42789</v>
      </c>
      <c r="F1115" s="618" t="s">
        <v>577</v>
      </c>
      <c r="G1115" s="614" t="s">
        <v>594</v>
      </c>
      <c r="H1115" s="615" t="s">
        <v>866</v>
      </c>
      <c r="I1115" s="559">
        <v>4</v>
      </c>
      <c r="J1115" s="559">
        <v>48270.491071428572</v>
      </c>
      <c r="K1115" s="616">
        <f t="shared" si="122"/>
        <v>193082</v>
      </c>
      <c r="L1115" s="651" t="s">
        <v>158</v>
      </c>
      <c r="M1115" s="651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62"/>
      <c r="AB1115" s="563"/>
      <c r="AD1115" s="563"/>
    </row>
    <row r="1116" spans="1:31" s="617" customFormat="1" ht="15.75" customHeight="1">
      <c r="A1116" s="553" t="str">
        <f>IF(B1116&lt;&gt;"",IF(AND(B1116&gt;=_TM1,B1116&lt;=_TM2,OR(TH!L1116="1111",TH!M1116="1111")),TH!D1116,""),"")</f>
        <v/>
      </c>
      <c r="B1116" s="554">
        <f t="shared" ref="B1116:B1117" si="127">IF(C1116&lt;&gt;"",MONTH(C1116),"")</f>
        <v>2</v>
      </c>
      <c r="C1116" s="612">
        <f t="shared" ref="C1116:C1117" si="128">E1116</f>
        <v>42789</v>
      </c>
      <c r="D1116" s="612"/>
      <c r="E1116" s="619">
        <v>42789</v>
      </c>
      <c r="F1116" s="613" t="s">
        <v>577</v>
      </c>
      <c r="G1116" s="614" t="s">
        <v>595</v>
      </c>
      <c r="H1116" s="615" t="s">
        <v>866</v>
      </c>
      <c r="I1116" s="559">
        <v>3</v>
      </c>
      <c r="J1116" s="559">
        <v>48270.491071428572</v>
      </c>
      <c r="K1116" s="616">
        <f t="shared" ref="K1116:K1117" si="129">ROUND(I1116*J1116,0)</f>
        <v>144811</v>
      </c>
      <c r="L1116" s="651" t="s">
        <v>158</v>
      </c>
      <c r="M1116" s="651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62"/>
      <c r="AB1116" s="563"/>
      <c r="AE1116" s="563"/>
    </row>
    <row r="1117" spans="1:31" s="617" customFormat="1" ht="15.75" customHeight="1">
      <c r="A1117" s="553" t="str">
        <f>IF(B1117&lt;&gt;"",IF(AND(B1117&gt;=_TM1,B1117&lt;=_TM2,OR(TH!L1117="1111",TH!M1117="1111")),TH!D1117,""),"")</f>
        <v/>
      </c>
      <c r="B1117" s="554">
        <f t="shared" si="127"/>
        <v>2</v>
      </c>
      <c r="C1117" s="612">
        <f t="shared" si="128"/>
        <v>42789</v>
      </c>
      <c r="D1117" s="612"/>
      <c r="E1117" s="619">
        <v>42789</v>
      </c>
      <c r="F1117" s="613" t="s">
        <v>577</v>
      </c>
      <c r="G1117" s="614" t="s">
        <v>595</v>
      </c>
      <c r="H1117" s="615" t="s">
        <v>866</v>
      </c>
      <c r="I1117" s="559">
        <v>42</v>
      </c>
      <c r="J1117" s="559">
        <v>48270.491071428572</v>
      </c>
      <c r="K1117" s="616">
        <f t="shared" si="129"/>
        <v>2027361</v>
      </c>
      <c r="L1117" s="651" t="s">
        <v>158</v>
      </c>
      <c r="M1117" s="651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62"/>
      <c r="AB1117" s="563"/>
      <c r="AE1117" s="563"/>
    </row>
    <row r="1118" spans="1:31" s="617" customFormat="1" ht="15.75" customHeight="1">
      <c r="A1118" s="553" t="str">
        <f>IF(B1118&lt;&gt;"",IF(AND(B1118&gt;=_TM1,B1118&lt;=_TM2,OR(TH!L1118="1111",TH!M1118="1111")),TH!D1118,""),"")</f>
        <v/>
      </c>
      <c r="B1118" s="554">
        <f t="shared" si="126"/>
        <v>2</v>
      </c>
      <c r="C1118" s="612">
        <f t="shared" si="121"/>
        <v>42789</v>
      </c>
      <c r="D1118" s="612"/>
      <c r="E1118" s="619">
        <v>42789</v>
      </c>
      <c r="F1118" s="613" t="s">
        <v>577</v>
      </c>
      <c r="G1118" s="614" t="s">
        <v>595</v>
      </c>
      <c r="H1118" s="615" t="s">
        <v>866</v>
      </c>
      <c r="I1118" s="559">
        <v>1</v>
      </c>
      <c r="J1118" s="559">
        <v>48270.491071428572</v>
      </c>
      <c r="K1118" s="616">
        <f t="shared" si="122"/>
        <v>48270</v>
      </c>
      <c r="L1118" s="651" t="s">
        <v>158</v>
      </c>
      <c r="M1118" s="651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62"/>
      <c r="AB1118" s="563"/>
      <c r="AE1118" s="563"/>
    </row>
    <row r="1119" spans="1:31" s="617" customFormat="1" ht="15.75" customHeight="1">
      <c r="A1119" s="553" t="str">
        <f>IF(B1119&lt;&gt;"",IF(AND(B1119&gt;=_TM1,B1119&lt;=_TM2,OR(TH!L1119="1111",TH!M1119="1111")),TH!D1119,""),"")</f>
        <v/>
      </c>
      <c r="B1119" s="554">
        <f t="shared" si="126"/>
        <v>2</v>
      </c>
      <c r="C1119" s="612">
        <f t="shared" si="121"/>
        <v>42791</v>
      </c>
      <c r="D1119" s="612"/>
      <c r="E1119" s="619">
        <v>42791</v>
      </c>
      <c r="F1119" s="613" t="s">
        <v>577</v>
      </c>
      <c r="G1119" s="614" t="s">
        <v>597</v>
      </c>
      <c r="H1119" s="615" t="s">
        <v>866</v>
      </c>
      <c r="I1119" s="559">
        <v>1</v>
      </c>
      <c r="J1119" s="559">
        <v>48270.491071428572</v>
      </c>
      <c r="K1119" s="616">
        <f t="shared" si="122"/>
        <v>48270</v>
      </c>
      <c r="L1119" s="651" t="s">
        <v>158</v>
      </c>
      <c r="M1119" s="651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62"/>
      <c r="AB1119" s="563"/>
      <c r="AE1119" s="563"/>
    </row>
    <row r="1120" spans="1:31" s="918" customFormat="1" ht="15.75" customHeight="1">
      <c r="A1120" s="912" t="str">
        <f>IF(B1120&lt;&gt;"",IF(AND(B1120&gt;=_TM1,B1120&lt;=_TM2,OR(TH!L1120="1111",TH!M1120="1111")),TH!D1120,""),"")</f>
        <v/>
      </c>
      <c r="B1120" s="913">
        <f t="shared" si="126"/>
        <v>2</v>
      </c>
      <c r="C1120" s="732">
        <f t="shared" si="121"/>
        <v>42772</v>
      </c>
      <c r="D1120" s="732"/>
      <c r="E1120" s="733">
        <v>42772</v>
      </c>
      <c r="F1120" s="734" t="s">
        <v>544</v>
      </c>
      <c r="G1120" s="914" t="s">
        <v>581</v>
      </c>
      <c r="H1120" s="736" t="s">
        <v>972</v>
      </c>
      <c r="I1120" s="737">
        <v>4400</v>
      </c>
      <c r="J1120" s="737">
        <v>9753.3876643905314</v>
      </c>
      <c r="K1120" s="738">
        <f t="shared" si="122"/>
        <v>42914906</v>
      </c>
      <c r="L1120" s="739" t="s">
        <v>318</v>
      </c>
      <c r="M1120" s="739" t="s">
        <v>158</v>
      </c>
      <c r="N1120" s="915" t="str">
        <f>IF(AND('331-CT'!$E$7=TH!H1120,OR(L1120="331",M1120="331")),"331",IF(AND(OR(L1120="131",M1120="131"),H1120='131-CT'!$E$7),"131",""))</f>
        <v/>
      </c>
      <c r="O1120" s="915" t="str">
        <f>IF(AND($B1120&gt;='111'!$N$11,$B1120&lt;='111'!$O$11,OR($L1120=$O$7,$M1120=$O$7)),"x","")</f>
        <v/>
      </c>
      <c r="P1120" s="915" t="str">
        <f>IF(AND($L1120=$O$7,$B1120&lt;'111'!$N$11),"x","")</f>
        <v/>
      </c>
      <c r="Q1120" s="915" t="str">
        <f>IF(AND($M1120=$O$7,$B1120&lt;'111'!$N$11),"x","")</f>
        <v/>
      </c>
      <c r="R1120" s="915" t="str">
        <f>IF(ISERROR(FIND('112'!$M$9,G1120,1)),"",IF((AND(FIND('112'!$M$9,G1120,1)&gt;=1,$B1120&gt;='112'!$N$8,$B1120&lt;='112'!$O$8,OR($L1120='112'!$I$6,$M1120='112'!$I$6))),"x",""))</f>
        <v/>
      </c>
      <c r="S1120" s="915" t="str">
        <f>IF(ISERROR(FIND('112'!$M$9,G1120,1)),"",IF((AND(LEFT(G1120,2)=LEFT('112'!$M$9,2),B1120&lt;'112'!$N$8,$L1120='112'!$I$6)),"x",""))</f>
        <v/>
      </c>
      <c r="T1120" s="915" t="str">
        <f>IF(ISERROR(FIND('112'!$M$9,G1120,1)),"",IF((AND(RIGHT(G1120,2)=RIGHT('112'!$M$9,2),B1120&lt;'112'!$N$8,$M1120='112'!$I$6)),"x",""))</f>
        <v/>
      </c>
      <c r="U1120" s="915" t="str">
        <f>IF(AND(B1120&gt;='IN-NX'!$P$3,B1120&lt;='IN-NX'!$Q$3,'IN-NX'!$D$7=D1120,OR(LEFT(L1120,2)="15",AND(LEFT(M1120,2)&lt;&gt;"15",LEFT(M1120,2)&lt;&gt;"33"))),"x","")</f>
        <v/>
      </c>
      <c r="V1120" s="915" t="str">
        <f>IF(AND(OR(LEFT(TH!L1120,2)="15",LEFT(TH!M1120,2)="15"),'152-CT'!$J$8=TH!F1120),"x","")</f>
        <v/>
      </c>
      <c r="W1120" s="915" t="str">
        <f>IF(AND(OR(LEFT(TH!L1120,2)="15",LEFT(TH!M1120,2)="15"),TK!$E$7=TH!F1120),"x","")</f>
        <v/>
      </c>
      <c r="X1120" s="915" t="str">
        <f>IF(AND('341-CT'!$E$9=H1120,OR(LEFT(L1120,3)=$X$7,LEFT(M1120,3)=$X$7)),"x","")</f>
        <v/>
      </c>
      <c r="Y1120" s="915" t="str">
        <f>IF(OR(TH!L1120=TH!$Y$7,M1120=TH!$Y$7),"x","")</f>
        <v/>
      </c>
      <c r="Z1120" s="915" t="str">
        <f>IF(AND(B1120&lt;=NKC!$N$8,B1120&gt;=NKC!$M$8),"x","")</f>
        <v>x</v>
      </c>
      <c r="AA1120" s="916"/>
      <c r="AB1120" s="917"/>
      <c r="AE1120" s="917"/>
    </row>
    <row r="1121" spans="1:31" s="918" customFormat="1" ht="15.75" customHeight="1">
      <c r="A1121" s="912" t="str">
        <f>IF(B1121&lt;&gt;"",IF(AND(B1121&gt;=_TM1,B1121&lt;=_TM2,OR(TH!L1121="1111",TH!M1121="1111")),TH!D1121,""),"")</f>
        <v/>
      </c>
      <c r="B1121" s="913">
        <f t="shared" si="126"/>
        <v>2</v>
      </c>
      <c r="C1121" s="732">
        <f t="shared" si="121"/>
        <v>42779</v>
      </c>
      <c r="D1121" s="732"/>
      <c r="E1121" s="733">
        <v>42779</v>
      </c>
      <c r="F1121" s="734" t="s">
        <v>553</v>
      </c>
      <c r="G1121" s="914" t="s">
        <v>583</v>
      </c>
      <c r="H1121" s="736" t="s">
        <v>972</v>
      </c>
      <c r="I1121" s="737">
        <v>300</v>
      </c>
      <c r="J1121" s="737">
        <v>8568.7226643905324</v>
      </c>
      <c r="K1121" s="738">
        <f t="shared" si="122"/>
        <v>2570617</v>
      </c>
      <c r="L1121" s="739" t="s">
        <v>318</v>
      </c>
      <c r="M1121" s="739" t="s">
        <v>158</v>
      </c>
      <c r="N1121" s="915" t="str">
        <f>IF(AND('331-CT'!$E$7=TH!H1121,OR(L1121="331",M1121="331")),"331",IF(AND(OR(L1121="131",M1121="131"),H1121='131-CT'!$E$7),"131",""))</f>
        <v/>
      </c>
      <c r="O1121" s="915" t="str">
        <f>IF(AND($B1121&gt;='111'!$N$11,$B1121&lt;='111'!$O$11,OR($L1121=$O$7,$M1121=$O$7)),"x","")</f>
        <v/>
      </c>
      <c r="P1121" s="915" t="str">
        <f>IF(AND($L1121=$O$7,$B1121&lt;'111'!$N$11),"x","")</f>
        <v/>
      </c>
      <c r="Q1121" s="915" t="str">
        <f>IF(AND($M1121=$O$7,$B1121&lt;'111'!$N$11),"x","")</f>
        <v/>
      </c>
      <c r="R1121" s="915" t="str">
        <f>IF(ISERROR(FIND('112'!$M$9,G1121,1)),"",IF((AND(FIND('112'!$M$9,G1121,1)&gt;=1,$B1121&gt;='112'!$N$8,$B1121&lt;='112'!$O$8,OR($L1121='112'!$I$6,$M1121='112'!$I$6))),"x",""))</f>
        <v/>
      </c>
      <c r="S1121" s="915" t="str">
        <f>IF(ISERROR(FIND('112'!$M$9,G1121,1)),"",IF((AND(LEFT(G1121,2)=LEFT('112'!$M$9,2),B1121&lt;'112'!$N$8,$L1121='112'!$I$6)),"x",""))</f>
        <v/>
      </c>
      <c r="T1121" s="915" t="str">
        <f>IF(ISERROR(FIND('112'!$M$9,G1121,1)),"",IF((AND(RIGHT(G1121,2)=RIGHT('112'!$M$9,2),B1121&lt;'112'!$N$8,$M1121='112'!$I$6)),"x",""))</f>
        <v/>
      </c>
      <c r="U1121" s="915" t="str">
        <f>IF(AND(B1121&gt;='IN-NX'!$P$3,B1121&lt;='IN-NX'!$Q$3,'IN-NX'!$D$7=D1121,OR(LEFT(L1121,2)="15",AND(LEFT(M1121,2)&lt;&gt;"15",LEFT(M1121,2)&lt;&gt;"33"))),"x","")</f>
        <v/>
      </c>
      <c r="V1121" s="915" t="str">
        <f>IF(AND(OR(LEFT(TH!L1121,2)="15",LEFT(TH!M1121,2)="15"),'152-CT'!$J$8=TH!F1121),"x","")</f>
        <v/>
      </c>
      <c r="W1121" s="915" t="str">
        <f>IF(AND(OR(LEFT(TH!L1121,2)="15",LEFT(TH!M1121,2)="15"),TK!$E$7=TH!F1121),"x","")</f>
        <v/>
      </c>
      <c r="X1121" s="915" t="str">
        <f>IF(AND('341-CT'!$E$9=H1121,OR(LEFT(L1121,3)=$X$7,LEFT(M1121,3)=$X$7)),"x","")</f>
        <v/>
      </c>
      <c r="Y1121" s="915" t="str">
        <f>IF(OR(TH!L1121=TH!$Y$7,M1121=TH!$Y$7),"x","")</f>
        <v/>
      </c>
      <c r="Z1121" s="915" t="str">
        <f>IF(AND(B1121&lt;=NKC!$N$8,B1121&gt;=NKC!$M$8),"x","")</f>
        <v>x</v>
      </c>
      <c r="AA1121" s="916"/>
      <c r="AB1121" s="917"/>
      <c r="AE1121" s="917"/>
    </row>
    <row r="1122" spans="1:31" s="918" customFormat="1" ht="15.75" customHeight="1">
      <c r="A1122" s="912" t="str">
        <f>IF(B1122&lt;&gt;"",IF(AND(B1122&gt;=_TM1,B1122&lt;=_TM2,OR(TH!L1122="1111",TH!M1122="1111")),TH!D1122,""),"")</f>
        <v/>
      </c>
      <c r="B1122" s="913">
        <f t="shared" si="126"/>
        <v>2</v>
      </c>
      <c r="C1122" s="732">
        <f t="shared" si="121"/>
        <v>42782</v>
      </c>
      <c r="D1122" s="732"/>
      <c r="E1122" s="733">
        <v>42782</v>
      </c>
      <c r="F1122" s="734" t="s">
        <v>611</v>
      </c>
      <c r="G1122" s="914" t="s">
        <v>584</v>
      </c>
      <c r="H1122" s="736" t="s">
        <v>972</v>
      </c>
      <c r="I1122" s="737">
        <v>400</v>
      </c>
      <c r="J1122" s="737">
        <v>18687.822664390533</v>
      </c>
      <c r="K1122" s="738">
        <f t="shared" si="122"/>
        <v>7475129</v>
      </c>
      <c r="L1122" s="739" t="s">
        <v>318</v>
      </c>
      <c r="M1122" s="739" t="s">
        <v>158</v>
      </c>
      <c r="N1122" s="915" t="str">
        <f>IF(AND('331-CT'!$E$7=TH!H1122,OR(L1122="331",M1122="331")),"331",IF(AND(OR(L1122="131",M1122="131"),H1122='131-CT'!$E$7),"131",""))</f>
        <v/>
      </c>
      <c r="O1122" s="915" t="str">
        <f>IF(AND($B1122&gt;='111'!$N$11,$B1122&lt;='111'!$O$11,OR($L1122=$O$7,$M1122=$O$7)),"x","")</f>
        <v/>
      </c>
      <c r="P1122" s="915" t="str">
        <f>IF(AND($L1122=$O$7,$B1122&lt;'111'!$N$11),"x","")</f>
        <v/>
      </c>
      <c r="Q1122" s="915" t="str">
        <f>IF(AND($M1122=$O$7,$B1122&lt;'111'!$N$11),"x","")</f>
        <v/>
      </c>
      <c r="R1122" s="915" t="str">
        <f>IF(ISERROR(FIND('112'!$M$9,G1122,1)),"",IF((AND(FIND('112'!$M$9,G1122,1)&gt;=1,$B1122&gt;='112'!$N$8,$B1122&lt;='112'!$O$8,OR($L1122='112'!$I$6,$M1122='112'!$I$6))),"x",""))</f>
        <v/>
      </c>
      <c r="S1122" s="915" t="str">
        <f>IF(ISERROR(FIND('112'!$M$9,G1122,1)),"",IF((AND(LEFT(G1122,2)=LEFT('112'!$M$9,2),B1122&lt;'112'!$N$8,$L1122='112'!$I$6)),"x",""))</f>
        <v/>
      </c>
      <c r="T1122" s="915" t="str">
        <f>IF(ISERROR(FIND('112'!$M$9,G1122,1)),"",IF((AND(RIGHT(G1122,2)=RIGHT('112'!$M$9,2),B1122&lt;'112'!$N$8,$M1122='112'!$I$6)),"x",""))</f>
        <v/>
      </c>
      <c r="U1122" s="915" t="str">
        <f>IF(AND(B1122&gt;='IN-NX'!$P$3,B1122&lt;='IN-NX'!$Q$3,'IN-NX'!$D$7=D1122,OR(LEFT(L1122,2)="15",AND(LEFT(M1122,2)&lt;&gt;"15",LEFT(M1122,2)&lt;&gt;"33"))),"x","")</f>
        <v/>
      </c>
      <c r="V1122" s="915" t="str">
        <f>IF(AND(OR(LEFT(TH!L1122,2)="15",LEFT(TH!M1122,2)="15"),'152-CT'!$J$8=TH!F1122),"x","")</f>
        <v/>
      </c>
      <c r="W1122" s="915" t="str">
        <f>IF(AND(OR(LEFT(TH!L1122,2)="15",LEFT(TH!M1122,2)="15"),TK!$E$7=TH!F1122),"x","")</f>
        <v/>
      </c>
      <c r="X1122" s="915" t="str">
        <f>IF(AND('341-CT'!$E$9=H1122,OR(LEFT(L1122,3)=$X$7,LEFT(M1122,3)=$X$7)),"x","")</f>
        <v/>
      </c>
      <c r="Y1122" s="915" t="str">
        <f>IF(OR(TH!L1122=TH!$Y$7,M1122=TH!$Y$7),"x","")</f>
        <v/>
      </c>
      <c r="Z1122" s="915" t="str">
        <f>IF(AND(B1122&lt;=NKC!$N$8,B1122&gt;=NKC!$M$8),"x","")</f>
        <v>x</v>
      </c>
      <c r="AA1122" s="916"/>
      <c r="AB1122" s="917"/>
      <c r="AE1122" s="917"/>
    </row>
    <row r="1123" spans="1:31" s="918" customFormat="1" ht="15.75" customHeight="1">
      <c r="A1123" s="912" t="str">
        <f>IF(B1123&lt;&gt;"",IF(AND(B1123&gt;=_TM1,B1123&lt;=_TM2,OR(TH!L1123="1111",TH!M1123="1111")),TH!D1123,""),"")</f>
        <v/>
      </c>
      <c r="B1123" s="913">
        <f t="shared" si="126"/>
        <v>2</v>
      </c>
      <c r="C1123" s="732">
        <f t="shared" si="121"/>
        <v>42790</v>
      </c>
      <c r="D1123" s="732"/>
      <c r="E1123" s="733">
        <v>42790</v>
      </c>
      <c r="F1123" s="734" t="s">
        <v>557</v>
      </c>
      <c r="G1123" s="914" t="s">
        <v>593</v>
      </c>
      <c r="H1123" s="736" t="s">
        <v>972</v>
      </c>
      <c r="I1123" s="737">
        <v>150</v>
      </c>
      <c r="J1123" s="737">
        <v>35351.04266439053</v>
      </c>
      <c r="K1123" s="738">
        <f t="shared" si="122"/>
        <v>5302656</v>
      </c>
      <c r="L1123" s="739" t="s">
        <v>318</v>
      </c>
      <c r="M1123" s="739" t="s">
        <v>158</v>
      </c>
      <c r="N1123" s="915" t="str">
        <f>IF(AND('331-CT'!$E$7=TH!H1123,OR(L1123="331",M1123="331")),"331",IF(AND(OR(L1123="131",M1123="131"),H1123='131-CT'!$E$7),"131",""))</f>
        <v/>
      </c>
      <c r="O1123" s="915" t="str">
        <f>IF(AND($B1123&gt;='111'!$N$11,$B1123&lt;='111'!$O$11,OR($L1123=$O$7,$M1123=$O$7)),"x","")</f>
        <v/>
      </c>
      <c r="P1123" s="915" t="str">
        <f>IF(AND($L1123=$O$7,$B1123&lt;'111'!$N$11),"x","")</f>
        <v/>
      </c>
      <c r="Q1123" s="915" t="str">
        <f>IF(AND($M1123=$O$7,$B1123&lt;'111'!$N$11),"x","")</f>
        <v/>
      </c>
      <c r="R1123" s="915" t="str">
        <f>IF(ISERROR(FIND('112'!$M$9,G1123,1)),"",IF((AND(FIND('112'!$M$9,G1123,1)&gt;=1,$B1123&gt;='112'!$N$8,$B1123&lt;='112'!$O$8,OR($L1123='112'!$I$6,$M1123='112'!$I$6))),"x",""))</f>
        <v/>
      </c>
      <c r="S1123" s="915" t="str">
        <f>IF(ISERROR(FIND('112'!$M$9,G1123,1)),"",IF((AND(LEFT(G1123,2)=LEFT('112'!$M$9,2),B1123&lt;'112'!$N$8,$L1123='112'!$I$6)),"x",""))</f>
        <v/>
      </c>
      <c r="T1123" s="915" t="str">
        <f>IF(ISERROR(FIND('112'!$M$9,G1123,1)),"",IF((AND(RIGHT(G1123,2)=RIGHT('112'!$M$9,2),B1123&lt;'112'!$N$8,$M1123='112'!$I$6)),"x",""))</f>
        <v/>
      </c>
      <c r="U1123" s="915" t="str">
        <f>IF(AND(B1123&gt;='IN-NX'!$P$3,B1123&lt;='IN-NX'!$Q$3,'IN-NX'!$D$7=D1123,OR(LEFT(L1123,2)="15",AND(LEFT(M1123,2)&lt;&gt;"15",LEFT(M1123,2)&lt;&gt;"33"))),"x","")</f>
        <v/>
      </c>
      <c r="V1123" s="915" t="str">
        <f>IF(AND(OR(LEFT(TH!L1123,2)="15",LEFT(TH!M1123,2)="15"),'152-CT'!$J$8=TH!F1123),"x","")</f>
        <v/>
      </c>
      <c r="W1123" s="915" t="str">
        <f>IF(AND(OR(LEFT(TH!L1123,2)="15",LEFT(TH!M1123,2)="15"),TK!$E$7=TH!F1123),"x","")</f>
        <v/>
      </c>
      <c r="X1123" s="915" t="str">
        <f>IF(AND('341-CT'!$E$9=H1123,OR(LEFT(L1123,3)=$X$7,LEFT(M1123,3)=$X$7)),"x","")</f>
        <v/>
      </c>
      <c r="Y1123" s="915" t="str">
        <f>IF(OR(TH!L1123=TH!$Y$7,M1123=TH!$Y$7),"x","")</f>
        <v/>
      </c>
      <c r="Z1123" s="915" t="str">
        <f>IF(AND(B1123&lt;=NKC!$N$8,B1123&gt;=NKC!$M$8),"x","")</f>
        <v>x</v>
      </c>
      <c r="AA1123" s="916"/>
      <c r="AB1123" s="917"/>
      <c r="AE1123" s="917"/>
    </row>
    <row r="1124" spans="1:31" s="918" customFormat="1" ht="15.75" customHeight="1">
      <c r="A1124" s="912" t="str">
        <f>IF(B1124&lt;&gt;"",IF(AND(B1124&gt;=_TM1,B1124&lt;=_TM2,OR(TH!L1124="1111",TH!M1124="1111")),TH!D1124,""),"")</f>
        <v/>
      </c>
      <c r="B1124" s="913">
        <f t="shared" si="126"/>
        <v>2</v>
      </c>
      <c r="C1124" s="732">
        <f t="shared" si="121"/>
        <v>42790</v>
      </c>
      <c r="D1124" s="732"/>
      <c r="E1124" s="733">
        <v>42790</v>
      </c>
      <c r="F1124" s="734" t="s">
        <v>557</v>
      </c>
      <c r="G1124" s="914" t="s">
        <v>593</v>
      </c>
      <c r="H1124" s="736" t="s">
        <v>972</v>
      </c>
      <c r="I1124" s="737">
        <v>850</v>
      </c>
      <c r="J1124" s="737">
        <v>35567.172076155235</v>
      </c>
      <c r="K1124" s="738">
        <f t="shared" si="122"/>
        <v>30232096</v>
      </c>
      <c r="L1124" s="739" t="s">
        <v>318</v>
      </c>
      <c r="M1124" s="739" t="s">
        <v>158</v>
      </c>
      <c r="N1124" s="915" t="str">
        <f>IF(AND('331-CT'!$E$7=TH!H1124,OR(L1124="331",M1124="331")),"331",IF(AND(OR(L1124="131",M1124="131"),H1124='131-CT'!$E$7),"131",""))</f>
        <v/>
      </c>
      <c r="O1124" s="915" t="str">
        <f>IF(AND($B1124&gt;='111'!$N$11,$B1124&lt;='111'!$O$11,OR($L1124=$O$7,$M1124=$O$7)),"x","")</f>
        <v/>
      </c>
      <c r="P1124" s="915" t="str">
        <f>IF(AND($L1124=$O$7,$B1124&lt;'111'!$N$11),"x","")</f>
        <v/>
      </c>
      <c r="Q1124" s="915" t="str">
        <f>IF(AND($M1124=$O$7,$B1124&lt;'111'!$N$11),"x","")</f>
        <v/>
      </c>
      <c r="R1124" s="915" t="str">
        <f>IF(ISERROR(FIND('112'!$M$9,G1124,1)),"",IF((AND(FIND('112'!$M$9,G1124,1)&gt;=1,$B1124&gt;='112'!$N$8,$B1124&lt;='112'!$O$8,OR($L1124='112'!$I$6,$M1124='112'!$I$6))),"x",""))</f>
        <v/>
      </c>
      <c r="S1124" s="915" t="str">
        <f>IF(ISERROR(FIND('112'!$M$9,G1124,1)),"",IF((AND(LEFT(G1124,2)=LEFT('112'!$M$9,2),B1124&lt;'112'!$N$8,$L1124='112'!$I$6)),"x",""))</f>
        <v/>
      </c>
      <c r="T1124" s="915" t="str">
        <f>IF(ISERROR(FIND('112'!$M$9,G1124,1)),"",IF((AND(RIGHT(G1124,2)=RIGHT('112'!$M$9,2),B1124&lt;'112'!$N$8,$M1124='112'!$I$6)),"x",""))</f>
        <v/>
      </c>
      <c r="U1124" s="915" t="str">
        <f>IF(AND(B1124&gt;='IN-NX'!$P$3,B1124&lt;='IN-NX'!$Q$3,'IN-NX'!$D$7=D1124,OR(LEFT(L1124,2)="15",AND(LEFT(M1124,2)&lt;&gt;"15",LEFT(M1124,2)&lt;&gt;"33"))),"x","")</f>
        <v/>
      </c>
      <c r="V1124" s="915" t="str">
        <f>IF(AND(OR(LEFT(TH!L1124,2)="15",LEFT(TH!M1124,2)="15"),'152-CT'!$J$8=TH!F1124),"x","")</f>
        <v/>
      </c>
      <c r="W1124" s="915" t="str">
        <f>IF(AND(OR(LEFT(TH!L1124,2)="15",LEFT(TH!M1124,2)="15"),TK!$E$7=TH!F1124),"x","")</f>
        <v/>
      </c>
      <c r="X1124" s="915" t="str">
        <f>IF(AND('341-CT'!$E$9=H1124,OR(LEFT(L1124,3)=$X$7,LEFT(M1124,3)=$X$7)),"x","")</f>
        <v/>
      </c>
      <c r="Y1124" s="915" t="str">
        <f>IF(OR(TH!L1124=TH!$Y$7,M1124=TH!$Y$7),"x","")</f>
        <v/>
      </c>
      <c r="Z1124" s="915" t="str">
        <f>IF(AND(B1124&lt;=NKC!$N$8,B1124&gt;=NKC!$M$8),"x","")</f>
        <v>x</v>
      </c>
      <c r="AA1124" s="916"/>
      <c r="AB1124" s="917"/>
      <c r="AE1124" s="917"/>
    </row>
    <row r="1125" spans="1:31" s="918" customFormat="1" ht="15.75" customHeight="1">
      <c r="A1125" s="912" t="str">
        <f>IF(B1125&lt;&gt;"",IF(AND(B1125&gt;=_TM1,B1125&lt;=_TM2,OR(TH!L1125="1111",TH!M1125="1111")),TH!D1125,""),"")</f>
        <v/>
      </c>
      <c r="B1125" s="913">
        <f t="shared" si="126"/>
        <v>2</v>
      </c>
      <c r="C1125" s="732">
        <f t="shared" si="121"/>
        <v>42790</v>
      </c>
      <c r="D1125" s="732"/>
      <c r="E1125" s="733">
        <v>42790</v>
      </c>
      <c r="F1125" s="734" t="s">
        <v>557</v>
      </c>
      <c r="G1125" s="914" t="s">
        <v>593</v>
      </c>
      <c r="H1125" s="736" t="s">
        <v>972</v>
      </c>
      <c r="I1125" s="737">
        <v>850</v>
      </c>
      <c r="J1125" s="737">
        <v>35492.386193802296</v>
      </c>
      <c r="K1125" s="738">
        <f t="shared" si="122"/>
        <v>30168528</v>
      </c>
      <c r="L1125" s="739" t="s">
        <v>318</v>
      </c>
      <c r="M1125" s="739" t="s">
        <v>158</v>
      </c>
      <c r="N1125" s="915" t="str">
        <f>IF(AND('331-CT'!$E$7=TH!H1125,OR(L1125="331",M1125="331")),"331",IF(AND(OR(L1125="131",M1125="131"),H1125='131-CT'!$E$7),"131",""))</f>
        <v/>
      </c>
      <c r="O1125" s="915" t="str">
        <f>IF(AND($B1125&gt;='111'!$N$11,$B1125&lt;='111'!$O$11,OR($L1125=$O$7,$M1125=$O$7)),"x","")</f>
        <v/>
      </c>
      <c r="P1125" s="915" t="str">
        <f>IF(AND($L1125=$O$7,$B1125&lt;'111'!$N$11),"x","")</f>
        <v/>
      </c>
      <c r="Q1125" s="915" t="str">
        <f>IF(AND($M1125=$O$7,$B1125&lt;'111'!$N$11),"x","")</f>
        <v/>
      </c>
      <c r="R1125" s="915" t="str">
        <f>IF(ISERROR(FIND('112'!$M$9,G1125,1)),"",IF((AND(FIND('112'!$M$9,G1125,1)&gt;=1,$B1125&gt;='112'!$N$8,$B1125&lt;='112'!$O$8,OR($L1125='112'!$I$6,$M1125='112'!$I$6))),"x",""))</f>
        <v/>
      </c>
      <c r="S1125" s="915" t="str">
        <f>IF(ISERROR(FIND('112'!$M$9,G1125,1)),"",IF((AND(LEFT(G1125,2)=LEFT('112'!$M$9,2),B1125&lt;'112'!$N$8,$L1125='112'!$I$6)),"x",""))</f>
        <v/>
      </c>
      <c r="T1125" s="915" t="str">
        <f>IF(ISERROR(FIND('112'!$M$9,G1125,1)),"",IF((AND(RIGHT(G1125,2)=RIGHT('112'!$M$9,2),B1125&lt;'112'!$N$8,$M1125='112'!$I$6)),"x",""))</f>
        <v/>
      </c>
      <c r="U1125" s="915" t="str">
        <f>IF(AND(B1125&gt;='IN-NX'!$P$3,B1125&lt;='IN-NX'!$Q$3,'IN-NX'!$D$7=D1125,OR(LEFT(L1125,2)="15",AND(LEFT(M1125,2)&lt;&gt;"15",LEFT(M1125,2)&lt;&gt;"33"))),"x","")</f>
        <v/>
      </c>
      <c r="V1125" s="915" t="str">
        <f>IF(AND(OR(LEFT(TH!L1125,2)="15",LEFT(TH!M1125,2)="15"),'152-CT'!$J$8=TH!F1125),"x","")</f>
        <v/>
      </c>
      <c r="W1125" s="915" t="str">
        <f>IF(AND(OR(LEFT(TH!L1125,2)="15",LEFT(TH!M1125,2)="15"),TK!$E$7=TH!F1125),"x","")</f>
        <v/>
      </c>
      <c r="X1125" s="915" t="str">
        <f>IF(AND('341-CT'!$E$9=H1125,OR(LEFT(L1125,3)=$X$7,LEFT(M1125,3)=$X$7)),"x","")</f>
        <v/>
      </c>
      <c r="Y1125" s="915" t="str">
        <f>IF(OR(TH!L1125=TH!$Y$7,M1125=TH!$Y$7),"x","")</f>
        <v/>
      </c>
      <c r="Z1125" s="915" t="str">
        <f>IF(AND(B1125&lt;=NKC!$N$8,B1125&gt;=NKC!$M$8),"x","")</f>
        <v>x</v>
      </c>
      <c r="AA1125" s="916"/>
      <c r="AB1125" s="917"/>
      <c r="AE1125" s="917"/>
    </row>
    <row r="1126" spans="1:31" s="918" customFormat="1" ht="15.75" customHeight="1">
      <c r="A1126" s="912" t="str">
        <f>IF(B1126&lt;&gt;"",IF(AND(B1126&gt;=_TM1,B1126&lt;=_TM2,OR(TH!L1126="1111",TH!M1126="1111")),TH!D1126,""),"")</f>
        <v/>
      </c>
      <c r="B1126" s="913">
        <f t="shared" si="126"/>
        <v>2</v>
      </c>
      <c r="C1126" s="732">
        <f t="shared" si="121"/>
        <v>42790</v>
      </c>
      <c r="D1126" s="732"/>
      <c r="E1126" s="733">
        <v>42790</v>
      </c>
      <c r="F1126" s="734" t="s">
        <v>558</v>
      </c>
      <c r="G1126" s="914" t="s">
        <v>593</v>
      </c>
      <c r="H1126" s="736" t="s">
        <v>972</v>
      </c>
      <c r="I1126" s="737">
        <v>518</v>
      </c>
      <c r="J1126" s="737">
        <v>32839.766988714851</v>
      </c>
      <c r="K1126" s="738">
        <f t="shared" si="122"/>
        <v>17010999</v>
      </c>
      <c r="L1126" s="739" t="s">
        <v>318</v>
      </c>
      <c r="M1126" s="739" t="s">
        <v>158</v>
      </c>
      <c r="N1126" s="915" t="str">
        <f>IF(AND('331-CT'!$E$7=TH!H1126,OR(L1126="331",M1126="331")),"331",IF(AND(OR(L1126="131",M1126="131"),H1126='131-CT'!$E$7),"131",""))</f>
        <v/>
      </c>
      <c r="O1126" s="915" t="str">
        <f>IF(AND($B1126&gt;='111'!$N$11,$B1126&lt;='111'!$O$11,OR($L1126=$O$7,$M1126=$O$7)),"x","")</f>
        <v/>
      </c>
      <c r="P1126" s="915" t="str">
        <f>IF(AND($L1126=$O$7,$B1126&lt;'111'!$N$11),"x","")</f>
        <v/>
      </c>
      <c r="Q1126" s="915" t="str">
        <f>IF(AND($M1126=$O$7,$B1126&lt;'111'!$N$11),"x","")</f>
        <v/>
      </c>
      <c r="R1126" s="915" t="str">
        <f>IF(ISERROR(FIND('112'!$M$9,G1126,1)),"",IF((AND(FIND('112'!$M$9,G1126,1)&gt;=1,$B1126&gt;='112'!$N$8,$B1126&lt;='112'!$O$8,OR($L1126='112'!$I$6,$M1126='112'!$I$6))),"x",""))</f>
        <v/>
      </c>
      <c r="S1126" s="915" t="str">
        <f>IF(ISERROR(FIND('112'!$M$9,G1126,1)),"",IF((AND(LEFT(G1126,2)=LEFT('112'!$M$9,2),B1126&lt;'112'!$N$8,$L1126='112'!$I$6)),"x",""))</f>
        <v/>
      </c>
      <c r="T1126" s="915" t="str">
        <f>IF(ISERROR(FIND('112'!$M$9,G1126,1)),"",IF((AND(RIGHT(G1126,2)=RIGHT('112'!$M$9,2),B1126&lt;'112'!$N$8,$M1126='112'!$I$6)),"x",""))</f>
        <v/>
      </c>
      <c r="U1126" s="915" t="str">
        <f>IF(AND(B1126&gt;='IN-NX'!$P$3,B1126&lt;='IN-NX'!$Q$3,'IN-NX'!$D$7=D1126,OR(LEFT(L1126,2)="15",AND(LEFT(M1126,2)&lt;&gt;"15",LEFT(M1126,2)&lt;&gt;"33"))),"x","")</f>
        <v/>
      </c>
      <c r="V1126" s="915" t="str">
        <f>IF(AND(OR(LEFT(TH!L1126,2)="15",LEFT(TH!M1126,2)="15"),'152-CT'!$J$8=TH!F1126),"x","")</f>
        <v>x</v>
      </c>
      <c r="W1126" s="915" t="str">
        <f>IF(AND(OR(LEFT(TH!L1126,2)="15",LEFT(TH!M1126,2)="15"),TK!$E$7=TH!F1126),"x","")</f>
        <v/>
      </c>
      <c r="X1126" s="915" t="str">
        <f>IF(AND('341-CT'!$E$9=H1126,OR(LEFT(L1126,3)=$X$7,LEFT(M1126,3)=$X$7)),"x","")</f>
        <v/>
      </c>
      <c r="Y1126" s="915" t="str">
        <f>IF(OR(TH!L1126=TH!$Y$7,M1126=TH!$Y$7),"x","")</f>
        <v/>
      </c>
      <c r="Z1126" s="915" t="str">
        <f>IF(AND(B1126&lt;=NKC!$N$8,B1126&gt;=NKC!$M$8),"x","")</f>
        <v>x</v>
      </c>
      <c r="AA1126" s="916"/>
      <c r="AB1126" s="917"/>
      <c r="AE1126" s="917"/>
    </row>
    <row r="1127" spans="1:31" s="918" customFormat="1" ht="15.75" customHeight="1">
      <c r="A1127" s="912" t="str">
        <f>IF(B1127&lt;&gt;"",IF(AND(B1127&gt;=_TM1,B1127&lt;=_TM2,OR(TH!L1127="1111",TH!M1127="1111")),TH!D1127,""),"")</f>
        <v/>
      </c>
      <c r="B1127" s="913">
        <f t="shared" si="126"/>
        <v>2</v>
      </c>
      <c r="C1127" s="732">
        <f t="shared" si="121"/>
        <v>42791</v>
      </c>
      <c r="D1127" s="732"/>
      <c r="E1127" s="733">
        <v>42791</v>
      </c>
      <c r="F1127" s="734" t="s">
        <v>611</v>
      </c>
      <c r="G1127" s="914" t="s">
        <v>594</v>
      </c>
      <c r="H1127" s="736" t="s">
        <v>972</v>
      </c>
      <c r="I1127" s="737">
        <v>620</v>
      </c>
      <c r="J1127" s="737">
        <v>18541.865245035693</v>
      </c>
      <c r="K1127" s="738">
        <f t="shared" si="122"/>
        <v>11495956</v>
      </c>
      <c r="L1127" s="739" t="s">
        <v>318</v>
      </c>
      <c r="M1127" s="739" t="s">
        <v>158</v>
      </c>
      <c r="N1127" s="915" t="str">
        <f>IF(AND('331-CT'!$E$7=TH!H1127,OR(L1127="331",M1127="331")),"331",IF(AND(OR(L1127="131",M1127="131"),H1127='131-CT'!$E$7),"131",""))</f>
        <v/>
      </c>
      <c r="O1127" s="915" t="str">
        <f>IF(AND($B1127&gt;='111'!$N$11,$B1127&lt;='111'!$O$11,OR($L1127=$O$7,$M1127=$O$7)),"x","")</f>
        <v/>
      </c>
      <c r="P1127" s="915" t="str">
        <f>IF(AND($L1127=$O$7,$B1127&lt;'111'!$N$11),"x","")</f>
        <v/>
      </c>
      <c r="Q1127" s="915" t="str">
        <f>IF(AND($M1127=$O$7,$B1127&lt;'111'!$N$11),"x","")</f>
        <v/>
      </c>
      <c r="R1127" s="915" t="str">
        <f>IF(ISERROR(FIND('112'!$M$9,G1127,1)),"",IF((AND(FIND('112'!$M$9,G1127,1)&gt;=1,$B1127&gt;='112'!$N$8,$B1127&lt;='112'!$O$8,OR($L1127='112'!$I$6,$M1127='112'!$I$6))),"x",""))</f>
        <v/>
      </c>
      <c r="S1127" s="915" t="str">
        <f>IF(ISERROR(FIND('112'!$M$9,G1127,1)),"",IF((AND(LEFT(G1127,2)=LEFT('112'!$M$9,2),B1127&lt;'112'!$N$8,$L1127='112'!$I$6)),"x",""))</f>
        <v/>
      </c>
      <c r="T1127" s="915" t="str">
        <f>IF(ISERROR(FIND('112'!$M$9,G1127,1)),"",IF((AND(RIGHT(G1127,2)=RIGHT('112'!$M$9,2),B1127&lt;'112'!$N$8,$M1127='112'!$I$6)),"x",""))</f>
        <v/>
      </c>
      <c r="U1127" s="915" t="str">
        <f>IF(AND(B1127&gt;='IN-NX'!$P$3,B1127&lt;='IN-NX'!$Q$3,'IN-NX'!$D$7=D1127,OR(LEFT(L1127,2)="15",AND(LEFT(M1127,2)&lt;&gt;"15",LEFT(M1127,2)&lt;&gt;"33"))),"x","")</f>
        <v/>
      </c>
      <c r="V1127" s="915" t="str">
        <f>IF(AND(OR(LEFT(TH!L1127,2)="15",LEFT(TH!M1127,2)="15"),'152-CT'!$J$8=TH!F1127),"x","")</f>
        <v/>
      </c>
      <c r="W1127" s="915" t="str">
        <f>IF(AND(OR(LEFT(TH!L1127,2)="15",LEFT(TH!M1127,2)="15"),TK!$E$7=TH!F1127),"x","")</f>
        <v/>
      </c>
      <c r="X1127" s="915" t="str">
        <f>IF(AND('341-CT'!$E$9=H1127,OR(LEFT(L1127,3)=$X$7,LEFT(M1127,3)=$X$7)),"x","")</f>
        <v/>
      </c>
      <c r="Y1127" s="915" t="str">
        <f>IF(OR(TH!L1127=TH!$Y$7,M1127=TH!$Y$7),"x","")</f>
        <v/>
      </c>
      <c r="Z1127" s="915" t="str">
        <f>IF(AND(B1127&lt;=NKC!$N$8,B1127&gt;=NKC!$M$8),"x","")</f>
        <v>x</v>
      </c>
      <c r="AA1127" s="916"/>
      <c r="AB1127" s="917"/>
      <c r="AE1127" s="917"/>
    </row>
    <row r="1128" spans="1:31" s="918" customFormat="1" ht="15.75" customHeight="1">
      <c r="A1128" s="912" t="str">
        <f>IF(B1128&lt;&gt;"",IF(AND(B1128&gt;=_TM1,B1128&lt;=_TM2,OR(TH!L1128="1111",TH!M1128="1111")),TH!D1128,""),"")</f>
        <v/>
      </c>
      <c r="B1128" s="913">
        <f t="shared" si="126"/>
        <v>2</v>
      </c>
      <c r="C1128" s="732">
        <f t="shared" si="121"/>
        <v>42791</v>
      </c>
      <c r="D1128" s="732"/>
      <c r="E1128" s="733">
        <v>42791</v>
      </c>
      <c r="F1128" s="734" t="s">
        <v>681</v>
      </c>
      <c r="G1128" s="914" t="s">
        <v>595</v>
      </c>
      <c r="H1128" s="736" t="s">
        <v>972</v>
      </c>
      <c r="I1128" s="737">
        <v>234</v>
      </c>
      <c r="J1128" s="737">
        <v>50017.293091740961</v>
      </c>
      <c r="K1128" s="738">
        <f t="shared" si="122"/>
        <v>11704047</v>
      </c>
      <c r="L1128" s="739" t="s">
        <v>318</v>
      </c>
      <c r="M1128" s="739" t="s">
        <v>158</v>
      </c>
      <c r="N1128" s="915" t="str">
        <f>IF(AND('331-CT'!$E$7=TH!H1128,OR(L1128="331",M1128="331")),"331",IF(AND(OR(L1128="131",M1128="131"),H1128='131-CT'!$E$7),"131",""))</f>
        <v/>
      </c>
      <c r="O1128" s="915" t="str">
        <f>IF(AND($B1128&gt;='111'!$N$11,$B1128&lt;='111'!$O$11,OR($L1128=$O$7,$M1128=$O$7)),"x","")</f>
        <v/>
      </c>
      <c r="P1128" s="915" t="str">
        <f>IF(AND($L1128=$O$7,$B1128&lt;'111'!$N$11),"x","")</f>
        <v/>
      </c>
      <c r="Q1128" s="915" t="str">
        <f>IF(AND($M1128=$O$7,$B1128&lt;'111'!$N$11),"x","")</f>
        <v/>
      </c>
      <c r="R1128" s="915" t="str">
        <f>IF(ISERROR(FIND('112'!$M$9,G1128,1)),"",IF((AND(FIND('112'!$M$9,G1128,1)&gt;=1,$B1128&gt;='112'!$N$8,$B1128&lt;='112'!$O$8,OR($L1128='112'!$I$6,$M1128='112'!$I$6))),"x",""))</f>
        <v/>
      </c>
      <c r="S1128" s="915" t="str">
        <f>IF(ISERROR(FIND('112'!$M$9,G1128,1)),"",IF((AND(LEFT(G1128,2)=LEFT('112'!$M$9,2),B1128&lt;'112'!$N$8,$L1128='112'!$I$6)),"x",""))</f>
        <v/>
      </c>
      <c r="T1128" s="915" t="str">
        <f>IF(ISERROR(FIND('112'!$M$9,G1128,1)),"",IF((AND(RIGHT(G1128,2)=RIGHT('112'!$M$9,2),B1128&lt;'112'!$N$8,$M1128='112'!$I$6)),"x",""))</f>
        <v/>
      </c>
      <c r="U1128" s="915" t="str">
        <f>IF(AND(B1128&gt;='IN-NX'!$P$3,B1128&lt;='IN-NX'!$Q$3,'IN-NX'!$D$7=D1128,OR(LEFT(L1128,2)="15",AND(LEFT(M1128,2)&lt;&gt;"15",LEFT(M1128,2)&lt;&gt;"33"))),"x","")</f>
        <v/>
      </c>
      <c r="V1128" s="915" t="str">
        <f>IF(AND(OR(LEFT(TH!L1128,2)="15",LEFT(TH!M1128,2)="15"),'152-CT'!$J$8=TH!F1128),"x","")</f>
        <v/>
      </c>
      <c r="W1128" s="915" t="str">
        <f>IF(AND(OR(LEFT(TH!L1128,2)="15",LEFT(TH!M1128,2)="15"),TK!$E$7=TH!F1128),"x","")</f>
        <v/>
      </c>
      <c r="X1128" s="915" t="str">
        <f>IF(AND('341-CT'!$E$9=H1128,OR(LEFT(L1128,3)=$X$7,LEFT(M1128,3)=$X$7)),"x","")</f>
        <v/>
      </c>
      <c r="Y1128" s="915" t="str">
        <f>IF(OR(TH!L1128=TH!$Y$7,M1128=TH!$Y$7),"x","")</f>
        <v/>
      </c>
      <c r="Z1128" s="915" t="str">
        <f>IF(AND(B1128&lt;=NKC!$N$8,B1128&gt;=NKC!$M$8),"x","")</f>
        <v>x</v>
      </c>
      <c r="AA1128" s="916"/>
      <c r="AB1128" s="917"/>
      <c r="AE1128" s="917"/>
    </row>
    <row r="1129" spans="1:31" s="918" customFormat="1" ht="15.75" customHeight="1">
      <c r="A1129" s="912" t="str">
        <f>IF(B1129&lt;&gt;"",IF(AND(B1129&gt;=_TM1,B1129&lt;=_TM2,OR(TH!L1129="1111",TH!M1129="1111")),TH!D1129,""),"")</f>
        <v/>
      </c>
      <c r="B1129" s="913">
        <f t="shared" si="126"/>
        <v>2</v>
      </c>
      <c r="C1129" s="732">
        <f t="shared" si="121"/>
        <v>42791</v>
      </c>
      <c r="D1129" s="732"/>
      <c r="E1129" s="733">
        <v>42791</v>
      </c>
      <c r="F1129" s="734" t="s">
        <v>791</v>
      </c>
      <c r="G1129" s="914" t="s">
        <v>595</v>
      </c>
      <c r="H1129" s="736" t="s">
        <v>972</v>
      </c>
      <c r="I1129" s="737">
        <v>45</v>
      </c>
      <c r="J1129" s="737">
        <v>73651.575997723863</v>
      </c>
      <c r="K1129" s="738">
        <f t="shared" si="122"/>
        <v>3314321</v>
      </c>
      <c r="L1129" s="739" t="s">
        <v>318</v>
      </c>
      <c r="M1129" s="739" t="s">
        <v>158</v>
      </c>
      <c r="N1129" s="915" t="str">
        <f>IF(AND('331-CT'!$E$7=TH!H1129,OR(L1129="331",M1129="331")),"331",IF(AND(OR(L1129="131",M1129="131"),H1129='131-CT'!$E$7),"131",""))</f>
        <v/>
      </c>
      <c r="O1129" s="915" t="str">
        <f>IF(AND($B1129&gt;='111'!$N$11,$B1129&lt;='111'!$O$11,OR($L1129=$O$7,$M1129=$O$7)),"x","")</f>
        <v/>
      </c>
      <c r="P1129" s="915" t="str">
        <f>IF(AND($L1129=$O$7,$B1129&lt;'111'!$N$11),"x","")</f>
        <v/>
      </c>
      <c r="Q1129" s="915" t="str">
        <f>IF(AND($M1129=$O$7,$B1129&lt;'111'!$N$11),"x","")</f>
        <v/>
      </c>
      <c r="R1129" s="915" t="str">
        <f>IF(ISERROR(FIND('112'!$M$9,G1129,1)),"",IF((AND(FIND('112'!$M$9,G1129,1)&gt;=1,$B1129&gt;='112'!$N$8,$B1129&lt;='112'!$O$8,OR($L1129='112'!$I$6,$M1129='112'!$I$6))),"x",""))</f>
        <v/>
      </c>
      <c r="S1129" s="915" t="str">
        <f>IF(ISERROR(FIND('112'!$M$9,G1129,1)),"",IF((AND(LEFT(G1129,2)=LEFT('112'!$M$9,2),B1129&lt;'112'!$N$8,$L1129='112'!$I$6)),"x",""))</f>
        <v/>
      </c>
      <c r="T1129" s="915" t="str">
        <f>IF(ISERROR(FIND('112'!$M$9,G1129,1)),"",IF((AND(RIGHT(G1129,2)=RIGHT('112'!$M$9,2),B1129&lt;'112'!$N$8,$M1129='112'!$I$6)),"x",""))</f>
        <v/>
      </c>
      <c r="U1129" s="915" t="str">
        <f>IF(AND(B1129&gt;='IN-NX'!$P$3,B1129&lt;='IN-NX'!$Q$3,'IN-NX'!$D$7=D1129,OR(LEFT(L1129,2)="15",AND(LEFT(M1129,2)&lt;&gt;"15",LEFT(M1129,2)&lt;&gt;"33"))),"x","")</f>
        <v/>
      </c>
      <c r="V1129" s="915" t="str">
        <f>IF(AND(OR(LEFT(TH!L1129,2)="15",LEFT(TH!M1129,2)="15"),'152-CT'!$J$8=TH!F1129),"x","")</f>
        <v/>
      </c>
      <c r="W1129" s="915" t="str">
        <f>IF(AND(OR(LEFT(TH!L1129,2)="15",LEFT(TH!M1129,2)="15"),TK!$E$7=TH!F1129),"x","")</f>
        <v/>
      </c>
      <c r="X1129" s="915" t="str">
        <f>IF(AND('341-CT'!$E$9=H1129,OR(LEFT(L1129,3)=$X$7,LEFT(M1129,3)=$X$7)),"x","")</f>
        <v/>
      </c>
      <c r="Y1129" s="915" t="str">
        <f>IF(OR(TH!L1129=TH!$Y$7,M1129=TH!$Y$7),"x","")</f>
        <v/>
      </c>
      <c r="Z1129" s="915" t="str">
        <f>IF(AND(B1129&lt;=NKC!$N$8,B1129&gt;=NKC!$M$8),"x","")</f>
        <v>x</v>
      </c>
      <c r="AA1129" s="916"/>
      <c r="AB1129" s="917"/>
      <c r="AE1129" s="917"/>
    </row>
    <row r="1130" spans="1:31" s="918" customFormat="1" ht="15.75" customHeight="1">
      <c r="A1130" s="912" t="str">
        <f>IF(B1130&lt;&gt;"",IF(AND(B1130&gt;=_TM1,B1130&lt;=_TM2,OR(TH!L1130="1111",TH!M1130="1111")),TH!D1130,""),"")</f>
        <v/>
      </c>
      <c r="B1130" s="913">
        <f t="shared" si="126"/>
        <v>2</v>
      </c>
      <c r="C1130" s="732">
        <f t="shared" si="121"/>
        <v>42791</v>
      </c>
      <c r="D1130" s="732"/>
      <c r="E1130" s="733">
        <v>42791</v>
      </c>
      <c r="F1130" s="734" t="s">
        <v>813</v>
      </c>
      <c r="G1130" s="914" t="s">
        <v>595</v>
      </c>
      <c r="H1130" s="736" t="s">
        <v>972</v>
      </c>
      <c r="I1130" s="737">
        <v>100</v>
      </c>
      <c r="J1130" s="737">
        <v>32900.142664390529</v>
      </c>
      <c r="K1130" s="738">
        <f t="shared" si="122"/>
        <v>3290014</v>
      </c>
      <c r="L1130" s="739" t="s">
        <v>318</v>
      </c>
      <c r="M1130" s="739" t="s">
        <v>158</v>
      </c>
      <c r="N1130" s="915" t="str">
        <f>IF(AND('331-CT'!$E$7=TH!H1130,OR(L1130="331",M1130="331")),"331",IF(AND(OR(L1130="131",M1130="131"),H1130='131-CT'!$E$7),"131",""))</f>
        <v/>
      </c>
      <c r="O1130" s="915" t="str">
        <f>IF(AND($B1130&gt;='111'!$N$11,$B1130&lt;='111'!$O$11,OR($L1130=$O$7,$M1130=$O$7)),"x","")</f>
        <v/>
      </c>
      <c r="P1130" s="915" t="str">
        <f>IF(AND($L1130=$O$7,$B1130&lt;'111'!$N$11),"x","")</f>
        <v/>
      </c>
      <c r="Q1130" s="915" t="str">
        <f>IF(AND($M1130=$O$7,$B1130&lt;'111'!$N$11),"x","")</f>
        <v/>
      </c>
      <c r="R1130" s="915" t="str">
        <f>IF(ISERROR(FIND('112'!$M$9,G1130,1)),"",IF((AND(FIND('112'!$M$9,G1130,1)&gt;=1,$B1130&gt;='112'!$N$8,$B1130&lt;='112'!$O$8,OR($L1130='112'!$I$6,$M1130='112'!$I$6))),"x",""))</f>
        <v/>
      </c>
      <c r="S1130" s="915" t="str">
        <f>IF(ISERROR(FIND('112'!$M$9,G1130,1)),"",IF((AND(LEFT(G1130,2)=LEFT('112'!$M$9,2),B1130&lt;'112'!$N$8,$L1130='112'!$I$6)),"x",""))</f>
        <v/>
      </c>
      <c r="T1130" s="915" t="str">
        <f>IF(ISERROR(FIND('112'!$M$9,G1130,1)),"",IF((AND(RIGHT(G1130,2)=RIGHT('112'!$M$9,2),B1130&lt;'112'!$N$8,$M1130='112'!$I$6)),"x",""))</f>
        <v/>
      </c>
      <c r="U1130" s="915" t="str">
        <f>IF(AND(B1130&gt;='IN-NX'!$P$3,B1130&lt;='IN-NX'!$Q$3,'IN-NX'!$D$7=D1130,OR(LEFT(L1130,2)="15",AND(LEFT(M1130,2)&lt;&gt;"15",LEFT(M1130,2)&lt;&gt;"33"))),"x","")</f>
        <v/>
      </c>
      <c r="V1130" s="915" t="str">
        <f>IF(AND(OR(LEFT(TH!L1130,2)="15",LEFT(TH!M1130,2)="15"),'152-CT'!$J$8=TH!F1130),"x","")</f>
        <v/>
      </c>
      <c r="W1130" s="915" t="str">
        <f>IF(AND(OR(LEFT(TH!L1130,2)="15",LEFT(TH!M1130,2)="15"),TK!$E$7=TH!F1130),"x","")</f>
        <v/>
      </c>
      <c r="X1130" s="915" t="str">
        <f>IF(AND('341-CT'!$E$9=H1130,OR(LEFT(L1130,3)=$X$7,LEFT(M1130,3)=$X$7)),"x","")</f>
        <v/>
      </c>
      <c r="Y1130" s="915" t="str">
        <f>IF(OR(TH!L1130=TH!$Y$7,M1130=TH!$Y$7),"x","")</f>
        <v/>
      </c>
      <c r="Z1130" s="915" t="str">
        <f>IF(AND(B1130&lt;=NKC!$N$8,B1130&gt;=NKC!$M$8),"x","")</f>
        <v>x</v>
      </c>
      <c r="AA1130" s="916"/>
      <c r="AB1130" s="917"/>
      <c r="AE1130" s="917"/>
    </row>
    <row r="1131" spans="1:31" s="918" customFormat="1" ht="15.75" customHeight="1">
      <c r="A1131" s="912" t="str">
        <f>IF(B1131&lt;&gt;"",IF(AND(B1131&gt;=_TM1,B1131&lt;=_TM2,OR(TH!L1131="1111",TH!M1131="1111")),TH!D1131,""),"")</f>
        <v/>
      </c>
      <c r="B1131" s="913">
        <f t="shared" si="126"/>
        <v>2</v>
      </c>
      <c r="C1131" s="732">
        <f t="shared" si="121"/>
        <v>42793</v>
      </c>
      <c r="D1131" s="732"/>
      <c r="E1131" s="733">
        <v>42793</v>
      </c>
      <c r="F1131" s="734" t="s">
        <v>620</v>
      </c>
      <c r="G1131" s="914" t="s">
        <v>597</v>
      </c>
      <c r="H1131" s="736" t="s">
        <v>972</v>
      </c>
      <c r="I1131" s="737">
        <v>500</v>
      </c>
      <c r="J1131" s="737">
        <v>4552.9826643905326</v>
      </c>
      <c r="K1131" s="738">
        <f t="shared" si="122"/>
        <v>2276491</v>
      </c>
      <c r="L1131" s="739" t="s">
        <v>318</v>
      </c>
      <c r="M1131" s="739" t="s">
        <v>158</v>
      </c>
      <c r="N1131" s="915" t="str">
        <f>IF(AND('331-CT'!$E$7=TH!H1131,OR(L1131="331",M1131="331")),"331",IF(AND(OR(L1131="131",M1131="131"),H1131='131-CT'!$E$7),"131",""))</f>
        <v/>
      </c>
      <c r="O1131" s="915" t="str">
        <f>IF(AND($B1131&gt;='111'!$N$11,$B1131&lt;='111'!$O$11,OR($L1131=$O$7,$M1131=$O$7)),"x","")</f>
        <v/>
      </c>
      <c r="P1131" s="915" t="str">
        <f>IF(AND($L1131=$O$7,$B1131&lt;'111'!$N$11),"x","")</f>
        <v/>
      </c>
      <c r="Q1131" s="915" t="str">
        <f>IF(AND($M1131=$O$7,$B1131&lt;'111'!$N$11),"x","")</f>
        <v/>
      </c>
      <c r="R1131" s="915" t="str">
        <f>IF(ISERROR(FIND('112'!$M$9,G1131,1)),"",IF((AND(FIND('112'!$M$9,G1131,1)&gt;=1,$B1131&gt;='112'!$N$8,$B1131&lt;='112'!$O$8,OR($L1131='112'!$I$6,$M1131='112'!$I$6))),"x",""))</f>
        <v/>
      </c>
      <c r="S1131" s="915" t="str">
        <f>IF(ISERROR(FIND('112'!$M$9,G1131,1)),"",IF((AND(LEFT(G1131,2)=LEFT('112'!$M$9,2),B1131&lt;'112'!$N$8,$L1131='112'!$I$6)),"x",""))</f>
        <v/>
      </c>
      <c r="T1131" s="915" t="str">
        <f>IF(ISERROR(FIND('112'!$M$9,G1131,1)),"",IF((AND(RIGHT(G1131,2)=RIGHT('112'!$M$9,2),B1131&lt;'112'!$N$8,$M1131='112'!$I$6)),"x",""))</f>
        <v/>
      </c>
      <c r="U1131" s="915" t="str">
        <f>IF(AND(B1131&gt;='IN-NX'!$P$3,B1131&lt;='IN-NX'!$Q$3,'IN-NX'!$D$7=D1131,OR(LEFT(L1131,2)="15",AND(LEFT(M1131,2)&lt;&gt;"15",LEFT(M1131,2)&lt;&gt;"33"))),"x","")</f>
        <v/>
      </c>
      <c r="V1131" s="915" t="str">
        <f>IF(AND(OR(LEFT(TH!L1131,2)="15",LEFT(TH!M1131,2)="15"),'152-CT'!$J$8=TH!F1131),"x","")</f>
        <v/>
      </c>
      <c r="W1131" s="915" t="str">
        <f>IF(AND(OR(LEFT(TH!L1131,2)="15",LEFT(TH!M1131,2)="15"),TK!$E$7=TH!F1131),"x","")</f>
        <v/>
      </c>
      <c r="X1131" s="915" t="str">
        <f>IF(AND('341-CT'!$E$9=H1131,OR(LEFT(L1131,3)=$X$7,LEFT(M1131,3)=$X$7)),"x","")</f>
        <v/>
      </c>
      <c r="Y1131" s="915" t="str">
        <f>IF(OR(TH!L1131=TH!$Y$7,M1131=TH!$Y$7),"x","")</f>
        <v/>
      </c>
      <c r="Z1131" s="915" t="str">
        <f>IF(AND(B1131&lt;=NKC!$N$8,B1131&gt;=NKC!$M$8),"x","")</f>
        <v>x</v>
      </c>
      <c r="AA1131" s="916"/>
      <c r="AB1131" s="917"/>
      <c r="AE1131" s="917"/>
    </row>
    <row r="1132" spans="1:31" s="539" customFormat="1" ht="15.75" customHeight="1">
      <c r="A1132" s="567" t="str">
        <f>IF(B1132&lt;&gt;"",IF(AND(B1132&gt;=_TM1,B1132&lt;=_TM2,OR(TH!L1132="1111",TH!M1132="1111")),TH!D1132,""),"")</f>
        <v/>
      </c>
      <c r="B1132" s="568">
        <f t="shared" si="126"/>
        <v>2</v>
      </c>
      <c r="C1132" s="349">
        <f t="shared" ref="C1132:C1143" si="130">E1132</f>
        <v>42772</v>
      </c>
      <c r="D1132" s="349"/>
      <c r="E1132" s="583">
        <v>42772</v>
      </c>
      <c r="F1132" s="278" t="s">
        <v>544</v>
      </c>
      <c r="G1132" s="348" t="s">
        <v>581</v>
      </c>
      <c r="H1132" s="507" t="s">
        <v>865</v>
      </c>
      <c r="I1132" s="340">
        <v>4400</v>
      </c>
      <c r="J1132" s="340">
        <v>9753.3876643905314</v>
      </c>
      <c r="K1132" s="569">
        <f t="shared" ref="K1132:K1143" si="131">ROUND(I1132*J1132,0)</f>
        <v>42914906</v>
      </c>
      <c r="L1132" s="576" t="s">
        <v>160</v>
      </c>
      <c r="M1132" s="576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2"/>
      <c r="AB1132" s="573"/>
    </row>
    <row r="1133" spans="1:31" s="539" customFormat="1" ht="15.75" customHeight="1">
      <c r="A1133" s="567" t="str">
        <f>IF(B1133&lt;&gt;"",IF(AND(B1133&gt;=_TM1,B1133&lt;=_TM2,OR(TH!L1133="1111",TH!M1133="1111")),TH!D1133,""),"")</f>
        <v/>
      </c>
      <c r="B1133" s="568">
        <f t="shared" si="126"/>
        <v>2</v>
      </c>
      <c r="C1133" s="349">
        <f t="shared" si="130"/>
        <v>42779</v>
      </c>
      <c r="D1133" s="349"/>
      <c r="E1133" s="583">
        <v>42779</v>
      </c>
      <c r="F1133" s="279" t="s">
        <v>553</v>
      </c>
      <c r="G1133" s="348" t="s">
        <v>583</v>
      </c>
      <c r="H1133" s="507" t="s">
        <v>865</v>
      </c>
      <c r="I1133" s="340">
        <v>300</v>
      </c>
      <c r="J1133" s="340">
        <v>8568.7226643905324</v>
      </c>
      <c r="K1133" s="569">
        <f t="shared" si="131"/>
        <v>2570617</v>
      </c>
      <c r="L1133" s="576" t="s">
        <v>160</v>
      </c>
      <c r="M1133" s="576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2"/>
      <c r="AB1133" s="573"/>
      <c r="AE1133" s="573"/>
    </row>
    <row r="1134" spans="1:31" s="539" customFormat="1" ht="15.75" customHeight="1">
      <c r="A1134" s="567" t="str">
        <f>IF(B1134&lt;&gt;"",IF(AND(B1134&gt;=_TM1,B1134&lt;=_TM2,OR(TH!L1134="1111",TH!M1134="1111")),TH!D1134,""),"")</f>
        <v/>
      </c>
      <c r="B1134" s="568">
        <f t="shared" si="126"/>
        <v>2</v>
      </c>
      <c r="C1134" s="349">
        <f t="shared" si="130"/>
        <v>42782</v>
      </c>
      <c r="D1134" s="574"/>
      <c r="E1134" s="310">
        <v>42782</v>
      </c>
      <c r="F1134" s="280" t="s">
        <v>611</v>
      </c>
      <c r="G1134" s="577" t="s">
        <v>584</v>
      </c>
      <c r="H1134" s="507" t="s">
        <v>865</v>
      </c>
      <c r="I1134" s="340">
        <v>400</v>
      </c>
      <c r="J1134" s="340">
        <v>18687.822664390533</v>
      </c>
      <c r="K1134" s="569">
        <f t="shared" si="131"/>
        <v>7475129</v>
      </c>
      <c r="L1134" s="576" t="s">
        <v>160</v>
      </c>
      <c r="M1134" s="576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2"/>
    </row>
    <row r="1135" spans="1:31" s="539" customFormat="1" ht="15.75" customHeight="1">
      <c r="A1135" s="567" t="str">
        <f>IF(B1135&lt;&gt;"",IF(AND(B1135&gt;=_TM1,B1135&lt;=_TM2,OR(TH!L1135="1111",TH!M1135="1111")),TH!D1135,""),"")</f>
        <v/>
      </c>
      <c r="B1135" s="568">
        <f t="shared" si="126"/>
        <v>2</v>
      </c>
      <c r="C1135" s="349">
        <f t="shared" si="130"/>
        <v>42790</v>
      </c>
      <c r="D1135" s="574"/>
      <c r="E1135" s="586">
        <v>42790</v>
      </c>
      <c r="F1135" s="279" t="s">
        <v>557</v>
      </c>
      <c r="G1135" s="577" t="s">
        <v>593</v>
      </c>
      <c r="H1135" s="507" t="s">
        <v>865</v>
      </c>
      <c r="I1135" s="340">
        <v>150</v>
      </c>
      <c r="J1135" s="340">
        <v>35351.04266439053</v>
      </c>
      <c r="K1135" s="569">
        <f t="shared" si="131"/>
        <v>5302656</v>
      </c>
      <c r="L1135" s="576" t="s">
        <v>160</v>
      </c>
      <c r="M1135" s="576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2"/>
    </row>
    <row r="1136" spans="1:31" s="539" customFormat="1" ht="15.75" customHeight="1">
      <c r="A1136" s="567" t="str">
        <f>IF(B1136&lt;&gt;"",IF(AND(B1136&gt;=_TM1,B1136&lt;=_TM2,OR(TH!L1136="1111",TH!M1136="1111")),TH!D1136,""),"")</f>
        <v/>
      </c>
      <c r="B1136" s="568">
        <f t="shared" si="126"/>
        <v>2</v>
      </c>
      <c r="C1136" s="349">
        <f t="shared" si="130"/>
        <v>42790</v>
      </c>
      <c r="D1136" s="574"/>
      <c r="E1136" s="586">
        <v>42790</v>
      </c>
      <c r="F1136" s="280" t="s">
        <v>557</v>
      </c>
      <c r="G1136" s="577" t="s">
        <v>593</v>
      </c>
      <c r="H1136" s="507" t="s">
        <v>865</v>
      </c>
      <c r="I1136" s="340">
        <v>850</v>
      </c>
      <c r="J1136" s="340">
        <v>35567.172076155235</v>
      </c>
      <c r="K1136" s="569">
        <f t="shared" si="131"/>
        <v>30232096</v>
      </c>
      <c r="L1136" s="576" t="s">
        <v>160</v>
      </c>
      <c r="M1136" s="576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2"/>
    </row>
    <row r="1137" spans="1:31" s="539" customFormat="1" ht="15.75" customHeight="1">
      <c r="A1137" s="567" t="str">
        <f>IF(B1137&lt;&gt;"",IF(AND(B1137&gt;=_TM1,B1137&lt;=_TM2,OR(TH!L1137="1111",TH!M1137="1111")),TH!D1137,""),"")</f>
        <v/>
      </c>
      <c r="B1137" s="568">
        <f t="shared" si="126"/>
        <v>2</v>
      </c>
      <c r="C1137" s="349">
        <f t="shared" si="130"/>
        <v>42790</v>
      </c>
      <c r="D1137" s="574"/>
      <c r="E1137" s="586">
        <v>42790</v>
      </c>
      <c r="F1137" s="280" t="s">
        <v>557</v>
      </c>
      <c r="G1137" s="577" t="s">
        <v>593</v>
      </c>
      <c r="H1137" s="507" t="s">
        <v>865</v>
      </c>
      <c r="I1137" s="340">
        <v>850</v>
      </c>
      <c r="J1137" s="559">
        <v>35492.386193802296</v>
      </c>
      <c r="K1137" s="569">
        <f t="shared" si="131"/>
        <v>30168528</v>
      </c>
      <c r="L1137" s="576" t="s">
        <v>160</v>
      </c>
      <c r="M1137" s="576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2"/>
    </row>
    <row r="1138" spans="1:31" s="539" customFormat="1" ht="15.75" customHeight="1">
      <c r="A1138" s="567" t="str">
        <f>IF(B1138&lt;&gt;"",IF(AND(B1138&gt;=_TM1,B1138&lt;=_TM2,OR(TH!L1138="1111",TH!M1138="1111")),TH!D1138,""),"")</f>
        <v/>
      </c>
      <c r="B1138" s="568">
        <f t="shared" si="126"/>
        <v>2</v>
      </c>
      <c r="C1138" s="349">
        <f t="shared" si="130"/>
        <v>42790</v>
      </c>
      <c r="D1138" s="574"/>
      <c r="E1138" s="586">
        <v>42790</v>
      </c>
      <c r="F1138" s="280" t="s">
        <v>558</v>
      </c>
      <c r="G1138" s="577" t="s">
        <v>593</v>
      </c>
      <c r="H1138" s="507" t="s">
        <v>865</v>
      </c>
      <c r="I1138" s="340">
        <v>518</v>
      </c>
      <c r="J1138" s="340">
        <v>32839.766988714851</v>
      </c>
      <c r="K1138" s="569">
        <f t="shared" si="131"/>
        <v>17010999</v>
      </c>
      <c r="L1138" s="576" t="s">
        <v>160</v>
      </c>
      <c r="M1138" s="576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>x</v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2"/>
    </row>
    <row r="1139" spans="1:31" s="539" customFormat="1" ht="15.75" customHeight="1">
      <c r="A1139" s="567" t="str">
        <f>IF(B1139&lt;&gt;"",IF(AND(B1139&gt;=_TM1,B1139&lt;=_TM2,OR(TH!L1139="1111",TH!M1139="1111")),TH!D1139,""),"")</f>
        <v/>
      </c>
      <c r="B1139" s="568">
        <f t="shared" si="126"/>
        <v>2</v>
      </c>
      <c r="C1139" s="349">
        <f t="shared" si="130"/>
        <v>42791</v>
      </c>
      <c r="D1139" s="574"/>
      <c r="E1139" s="586">
        <v>42791</v>
      </c>
      <c r="F1139" s="279" t="s">
        <v>611</v>
      </c>
      <c r="G1139" s="577" t="s">
        <v>594</v>
      </c>
      <c r="H1139" s="507" t="s">
        <v>865</v>
      </c>
      <c r="I1139" s="340">
        <v>620</v>
      </c>
      <c r="J1139" s="340">
        <v>18541.865245035693</v>
      </c>
      <c r="K1139" s="569">
        <f t="shared" si="131"/>
        <v>11495956</v>
      </c>
      <c r="L1139" s="576" t="s">
        <v>160</v>
      </c>
      <c r="M1139" s="576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2"/>
    </row>
    <row r="1140" spans="1:31" s="539" customFormat="1" ht="15.75" customHeight="1">
      <c r="A1140" s="567" t="str">
        <f>IF(B1140&lt;&gt;"",IF(AND(B1140&gt;=_TM1,B1140&lt;=_TM2,OR(TH!L1140="1111",TH!M1140="1111")),TH!D1140,""),"")</f>
        <v/>
      </c>
      <c r="B1140" s="568">
        <f t="shared" si="126"/>
        <v>2</v>
      </c>
      <c r="C1140" s="349">
        <f t="shared" si="130"/>
        <v>42791</v>
      </c>
      <c r="D1140" s="574"/>
      <c r="E1140" s="586">
        <v>42791</v>
      </c>
      <c r="F1140" s="279" t="s">
        <v>681</v>
      </c>
      <c r="G1140" s="577" t="s">
        <v>595</v>
      </c>
      <c r="H1140" s="507" t="s">
        <v>865</v>
      </c>
      <c r="I1140" s="340">
        <v>234</v>
      </c>
      <c r="J1140" s="340">
        <v>50017.293091740961</v>
      </c>
      <c r="K1140" s="569">
        <f t="shared" si="131"/>
        <v>11704047</v>
      </c>
      <c r="L1140" s="576" t="s">
        <v>160</v>
      </c>
      <c r="M1140" s="576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2"/>
    </row>
    <row r="1141" spans="1:31" s="539" customFormat="1" ht="15.75" customHeight="1">
      <c r="A1141" s="567" t="str">
        <f>IF(B1141&lt;&gt;"",IF(AND(B1141&gt;=_TM1,B1141&lt;=_TM2,OR(TH!L1141="1111",TH!M1141="1111")),TH!D1141,""),"")</f>
        <v/>
      </c>
      <c r="B1141" s="568">
        <f t="shared" si="126"/>
        <v>2</v>
      </c>
      <c r="C1141" s="349">
        <f t="shared" si="130"/>
        <v>42791</v>
      </c>
      <c r="D1141" s="574"/>
      <c r="E1141" s="583">
        <v>42791</v>
      </c>
      <c r="F1141" s="280" t="s">
        <v>791</v>
      </c>
      <c r="G1141" s="577" t="s">
        <v>595</v>
      </c>
      <c r="H1141" s="507" t="s">
        <v>865</v>
      </c>
      <c r="I1141" s="340">
        <v>45</v>
      </c>
      <c r="J1141" s="340">
        <v>73651.575997723863</v>
      </c>
      <c r="K1141" s="569">
        <f t="shared" si="131"/>
        <v>3314321</v>
      </c>
      <c r="L1141" s="576" t="s">
        <v>160</v>
      </c>
      <c r="M1141" s="576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2"/>
    </row>
    <row r="1142" spans="1:31" s="539" customFormat="1" ht="15.75" customHeight="1">
      <c r="A1142" s="567" t="str">
        <f>IF(B1142&lt;&gt;"",IF(AND(B1142&gt;=_TM1,B1142&lt;=_TM2,OR(TH!L1142="1111",TH!M1142="1111")),TH!D1142,""),"")</f>
        <v/>
      </c>
      <c r="B1142" s="568">
        <f t="shared" si="126"/>
        <v>2</v>
      </c>
      <c r="C1142" s="349">
        <f t="shared" si="130"/>
        <v>42791</v>
      </c>
      <c r="D1142" s="574"/>
      <c r="E1142" s="586">
        <v>42791</v>
      </c>
      <c r="F1142" s="279" t="s">
        <v>813</v>
      </c>
      <c r="G1142" s="577" t="s">
        <v>595</v>
      </c>
      <c r="H1142" s="507" t="s">
        <v>865</v>
      </c>
      <c r="I1142" s="340">
        <v>100</v>
      </c>
      <c r="J1142" s="340">
        <v>32900.142664390529</v>
      </c>
      <c r="K1142" s="569">
        <f t="shared" si="131"/>
        <v>3290014</v>
      </c>
      <c r="L1142" s="576" t="s">
        <v>160</v>
      </c>
      <c r="M1142" s="576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2"/>
    </row>
    <row r="1143" spans="1:31" s="539" customFormat="1" ht="15.75" customHeight="1">
      <c r="A1143" s="567" t="str">
        <f>IF(B1143&lt;&gt;"",IF(AND(B1143&gt;=_TM1,B1143&lt;=_TM2,OR(TH!L1143="1111",TH!M1143="1111")),TH!D1143,""),"")</f>
        <v/>
      </c>
      <c r="B1143" s="568">
        <f t="shared" si="126"/>
        <v>2</v>
      </c>
      <c r="C1143" s="349">
        <f t="shared" si="130"/>
        <v>42793</v>
      </c>
      <c r="D1143" s="574"/>
      <c r="E1143" s="586">
        <v>42793</v>
      </c>
      <c r="F1143" s="280" t="s">
        <v>620</v>
      </c>
      <c r="G1143" s="577" t="s">
        <v>597</v>
      </c>
      <c r="H1143" s="507" t="s">
        <v>865</v>
      </c>
      <c r="I1143" s="340">
        <v>500</v>
      </c>
      <c r="J1143" s="340">
        <v>4552.9826643905326</v>
      </c>
      <c r="K1143" s="569">
        <f t="shared" si="131"/>
        <v>2276491</v>
      </c>
      <c r="L1143" s="576" t="s">
        <v>160</v>
      </c>
      <c r="M1143" s="576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2"/>
    </row>
    <row r="1144" spans="1:31" s="611" customFormat="1" ht="15.75" customHeight="1">
      <c r="A1144" s="601" t="str">
        <f>IF(B1144&lt;&gt;"",IF(AND(B1144&gt;=_TM1,B1144&lt;=_TM2,OR(TH!L1144="1111",TH!M1144="1111")),TH!D1144,""),"")</f>
        <v/>
      </c>
      <c r="B1144" s="602">
        <f t="shared" si="108"/>
        <v>3</v>
      </c>
      <c r="C1144" s="603">
        <f t="shared" si="121"/>
        <v>42800</v>
      </c>
      <c r="D1144" s="603"/>
      <c r="E1144" s="653">
        <v>42800</v>
      </c>
      <c r="F1144" s="604" t="s">
        <v>553</v>
      </c>
      <c r="G1144" s="605" t="s">
        <v>598</v>
      </c>
      <c r="H1144" s="606" t="s">
        <v>865</v>
      </c>
      <c r="I1144" s="607">
        <v>210</v>
      </c>
      <c r="J1144" s="607">
        <v>7869.4</v>
      </c>
      <c r="K1144" s="608">
        <f t="shared" si="122"/>
        <v>1652574</v>
      </c>
      <c r="L1144" s="648" t="s">
        <v>160</v>
      </c>
      <c r="M1144" s="648" t="s">
        <v>318</v>
      </c>
      <c r="N1144" s="609" t="str">
        <f>IF(AND('331-CT'!$E$7=TH!H1144,OR(L1144="331",M1144="331")),"331",IF(AND(OR(L1144="131",M1144="131"),H1144='131-CT'!$E$7),"131",""))</f>
        <v/>
      </c>
      <c r="O1144" s="609" t="str">
        <f>IF(AND($B1144&gt;='111'!$N$11,$B1144&lt;='111'!$O$11,OR($L1144=$O$7,$M1144=$O$7)),"x","")</f>
        <v/>
      </c>
      <c r="P1144" s="609" t="str">
        <f>IF(AND($L1144=$O$7,$B1144&lt;'111'!$N$11),"x","")</f>
        <v/>
      </c>
      <c r="Q1144" s="609" t="str">
        <f>IF(AND($M1144=$O$7,$B1144&lt;'111'!$N$11),"x","")</f>
        <v/>
      </c>
      <c r="R1144" s="609" t="str">
        <f>IF(ISERROR(FIND('112'!$M$9,G1144,1)),"",IF((AND(FIND('112'!$M$9,G1144,1)&gt;=1,$B1144&gt;='112'!$N$8,$B1144&lt;='112'!$O$8,OR($L1144='112'!$I$6,$M1144='112'!$I$6))),"x",""))</f>
        <v/>
      </c>
      <c r="S1144" s="609" t="str">
        <f>IF(ISERROR(FIND('112'!$M$9,G1144,1)),"",IF((AND(LEFT(G1144,2)=LEFT('112'!$M$9,2),B1144&lt;'112'!$N$8,$L1144='112'!$I$6)),"x",""))</f>
        <v/>
      </c>
      <c r="T1144" s="609" t="str">
        <f>IF(ISERROR(FIND('112'!$M$9,G1144,1)),"",IF((AND(RIGHT(G1144,2)=RIGHT('112'!$M$9,2),B1144&lt;'112'!$N$8,$M1144='112'!$I$6)),"x",""))</f>
        <v/>
      </c>
      <c r="U1144" s="609" t="str">
        <f>IF(AND(B1144&gt;='IN-NX'!$P$3,B1144&lt;='IN-NX'!$Q$3,'IN-NX'!$D$7=D1144,OR(LEFT(L1144,2)="15",AND(LEFT(M1144,2)&lt;&gt;"15",LEFT(M1144,2)&lt;&gt;"33"))),"x","")</f>
        <v/>
      </c>
      <c r="V1144" s="609" t="str">
        <f>IF(AND(OR(LEFT(TH!L1144,2)="15",LEFT(TH!M1144,2)="15"),'152-CT'!$J$8=TH!F1144),"x","")</f>
        <v/>
      </c>
      <c r="W1144" s="609" t="str">
        <f>IF(AND(OR(LEFT(TH!L1144,2)="15",LEFT(TH!M1144,2)="15"),TK!$E$7=TH!F1144),"x","")</f>
        <v/>
      </c>
      <c r="X1144" s="609" t="str">
        <f>IF(AND('341-CT'!$E$9=H1144,OR(LEFT(L1144,3)=$X$7,LEFT(M1144,3)=$X$7)),"x","")</f>
        <v/>
      </c>
      <c r="Y1144" s="609" t="str">
        <f>IF(OR(TH!L1144=TH!$Y$7,M1144=TH!$Y$7),"x","")</f>
        <v/>
      </c>
      <c r="Z1144" s="609" t="str">
        <f>IF(AND(B1144&lt;=NKC!$N$8,B1144&gt;=NKC!$M$8),"x","")</f>
        <v>x</v>
      </c>
      <c r="AA1144" s="610"/>
      <c r="AB1144" s="649"/>
      <c r="AE1144" s="649"/>
    </row>
    <row r="1145" spans="1:31" s="539" customFormat="1" ht="15.75" customHeight="1">
      <c r="A1145" s="567" t="str">
        <f>IF(B1145&lt;&gt;"",IF(AND(B1145&gt;=_TM1,B1145&lt;=_TM2,OR(TH!L1145="1111",TH!M1145="1111")),TH!D1145,""),"")</f>
        <v/>
      </c>
      <c r="B1145" s="568">
        <f t="shared" si="108"/>
        <v>3</v>
      </c>
      <c r="C1145" s="349">
        <f t="shared" si="121"/>
        <v>42802</v>
      </c>
      <c r="D1145" s="349"/>
      <c r="E1145" s="583">
        <v>42802</v>
      </c>
      <c r="F1145" s="278" t="s">
        <v>642</v>
      </c>
      <c r="G1145" s="348" t="s">
        <v>600</v>
      </c>
      <c r="H1145" s="507" t="s">
        <v>865</v>
      </c>
      <c r="I1145" s="340">
        <v>250</v>
      </c>
      <c r="J1145" s="340">
        <v>31585.4</v>
      </c>
      <c r="K1145" s="569">
        <f t="shared" si="122"/>
        <v>7896350</v>
      </c>
      <c r="L1145" s="576" t="s">
        <v>160</v>
      </c>
      <c r="M1145" s="576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2"/>
      <c r="AB1145" s="573"/>
    </row>
    <row r="1146" spans="1:31" s="539" customFormat="1" ht="15.75" customHeight="1">
      <c r="A1146" s="567" t="str">
        <f>IF(B1146&lt;&gt;"",IF(AND(B1146&gt;=_TM1,B1146&lt;=_TM2,OR(TH!L1146="1111",TH!M1146="1111")),TH!D1146,""),"")</f>
        <v/>
      </c>
      <c r="B1146" s="568">
        <f t="shared" si="108"/>
        <v>3</v>
      </c>
      <c r="C1146" s="349">
        <f t="shared" si="121"/>
        <v>42803</v>
      </c>
      <c r="D1146" s="349"/>
      <c r="E1146" s="583">
        <v>42803</v>
      </c>
      <c r="F1146" s="278" t="s">
        <v>556</v>
      </c>
      <c r="G1146" s="348" t="s">
        <v>823</v>
      </c>
      <c r="H1146" s="507" t="s">
        <v>865</v>
      </c>
      <c r="I1146" s="340">
        <v>1991</v>
      </c>
      <c r="J1146" s="340">
        <v>8330</v>
      </c>
      <c r="K1146" s="569">
        <f t="shared" si="122"/>
        <v>16585030</v>
      </c>
      <c r="L1146" s="576" t="s">
        <v>160</v>
      </c>
      <c r="M1146" s="576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2"/>
      <c r="AB1146" s="573"/>
    </row>
    <row r="1147" spans="1:31" s="539" customFormat="1" ht="15.75" customHeight="1">
      <c r="A1147" s="567" t="str">
        <f>IF(B1147&lt;&gt;"",IF(AND(B1147&gt;=_TM1,B1147&lt;=_TM2,OR(TH!L1147="1111",TH!M1147="1111")),TH!D1147,""),"")</f>
        <v/>
      </c>
      <c r="B1147" s="568">
        <f t="shared" si="108"/>
        <v>3</v>
      </c>
      <c r="C1147" s="349">
        <f t="shared" si="121"/>
        <v>42805</v>
      </c>
      <c r="D1147" s="349"/>
      <c r="E1147" s="583">
        <v>42805</v>
      </c>
      <c r="F1147" s="279" t="s">
        <v>643</v>
      </c>
      <c r="G1147" s="348" t="s">
        <v>601</v>
      </c>
      <c r="H1147" s="507" t="s">
        <v>865</v>
      </c>
      <c r="I1147" s="340">
        <v>288</v>
      </c>
      <c r="J1147" s="340">
        <v>16170</v>
      </c>
      <c r="K1147" s="569">
        <f t="shared" si="122"/>
        <v>4656960</v>
      </c>
      <c r="L1147" s="576" t="s">
        <v>160</v>
      </c>
      <c r="M1147" s="576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2"/>
      <c r="AB1147" s="573"/>
      <c r="AE1147" s="573"/>
    </row>
    <row r="1148" spans="1:31" s="539" customFormat="1" ht="15.75" customHeight="1">
      <c r="A1148" s="567" t="str">
        <f>IF(B1148&lt;&gt;"",IF(AND(B1148&gt;=_TM1,B1148&lt;=_TM2,OR(TH!L1148="1111",TH!M1148="1111")),TH!D1148,""),"")</f>
        <v/>
      </c>
      <c r="B1148" s="568">
        <f t="shared" si="108"/>
        <v>3</v>
      </c>
      <c r="C1148" s="349">
        <f t="shared" si="121"/>
        <v>42807</v>
      </c>
      <c r="D1148" s="574"/>
      <c r="E1148" s="310">
        <v>42807</v>
      </c>
      <c r="F1148" s="280" t="s">
        <v>556</v>
      </c>
      <c r="G1148" s="577" t="s">
        <v>825</v>
      </c>
      <c r="H1148" s="507" t="s">
        <v>865</v>
      </c>
      <c r="I1148" s="340">
        <v>1890</v>
      </c>
      <c r="J1148" s="340">
        <v>8330</v>
      </c>
      <c r="K1148" s="569">
        <f t="shared" si="122"/>
        <v>15743700</v>
      </c>
      <c r="L1148" s="576" t="s">
        <v>160</v>
      </c>
      <c r="M1148" s="576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2"/>
    </row>
    <row r="1149" spans="1:31" s="539" customFormat="1" ht="15.75" customHeight="1">
      <c r="A1149" s="567" t="str">
        <f>IF(B1149&lt;&gt;"",IF(AND(B1149&gt;=_TM1,B1149&lt;=_TM2,OR(TH!L1149="1111",TH!M1149="1111")),TH!D1149,""),"")</f>
        <v/>
      </c>
      <c r="B1149" s="568">
        <f t="shared" si="108"/>
        <v>3</v>
      </c>
      <c r="C1149" s="349">
        <f t="shared" si="121"/>
        <v>42810</v>
      </c>
      <c r="D1149" s="574"/>
      <c r="E1149" s="586">
        <v>42810</v>
      </c>
      <c r="F1149" s="279" t="s">
        <v>644</v>
      </c>
      <c r="G1149" s="577" t="s">
        <v>602</v>
      </c>
      <c r="H1149" s="507" t="s">
        <v>865</v>
      </c>
      <c r="I1149" s="340">
        <v>309</v>
      </c>
      <c r="J1149" s="340">
        <v>13980.68</v>
      </c>
      <c r="K1149" s="569">
        <f t="shared" si="122"/>
        <v>4320030</v>
      </c>
      <c r="L1149" s="576" t="s">
        <v>160</v>
      </c>
      <c r="M1149" s="576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2"/>
    </row>
    <row r="1150" spans="1:31" s="539" customFormat="1" ht="15.75" customHeight="1">
      <c r="A1150" s="567" t="str">
        <f>IF(B1150&lt;&gt;"",IF(AND(B1150&gt;=_TM1,B1150&lt;=_TM2,OR(TH!L1150="1111",TH!M1150="1111")),TH!D1150,""),"")</f>
        <v/>
      </c>
      <c r="B1150" s="568">
        <f t="shared" si="108"/>
        <v>3</v>
      </c>
      <c r="C1150" s="349">
        <f t="shared" si="121"/>
        <v>42810</v>
      </c>
      <c r="D1150" s="574"/>
      <c r="E1150" s="586">
        <v>42810</v>
      </c>
      <c r="F1150" s="280" t="s">
        <v>645</v>
      </c>
      <c r="G1150" s="577" t="s">
        <v>602</v>
      </c>
      <c r="H1150" s="507" t="s">
        <v>865</v>
      </c>
      <c r="I1150" s="340">
        <v>306</v>
      </c>
      <c r="J1150" s="340">
        <v>13622</v>
      </c>
      <c r="K1150" s="569">
        <f t="shared" si="122"/>
        <v>4168332</v>
      </c>
      <c r="L1150" s="576" t="s">
        <v>160</v>
      </c>
      <c r="M1150" s="576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2"/>
    </row>
    <row r="1151" spans="1:31" s="539" customFormat="1" ht="15.75" customHeight="1">
      <c r="A1151" s="567" t="str">
        <f>IF(B1151&lt;&gt;"",IF(AND(B1151&gt;=_TM1,B1151&lt;=_TM2,OR(TH!L1151="1111",TH!M1151="1111")),TH!D1151,""),"")</f>
        <v/>
      </c>
      <c r="B1151" s="568">
        <f t="shared" ref="B1151:B1214" si="132">IF(C1151&lt;&gt;"",MONTH(C1151),"")</f>
        <v>3</v>
      </c>
      <c r="C1151" s="349">
        <f t="shared" si="121"/>
        <v>42811</v>
      </c>
      <c r="D1151" s="574"/>
      <c r="E1151" s="586">
        <v>42811</v>
      </c>
      <c r="F1151" s="280" t="s">
        <v>817</v>
      </c>
      <c r="G1151" s="577" t="s">
        <v>603</v>
      </c>
      <c r="H1151" s="507" t="s">
        <v>865</v>
      </c>
      <c r="I1151" s="340">
        <v>7240</v>
      </c>
      <c r="J1151" s="559">
        <v>3700</v>
      </c>
      <c r="K1151" s="569">
        <f t="shared" si="122"/>
        <v>26788000</v>
      </c>
      <c r="L1151" s="576" t="s">
        <v>160</v>
      </c>
      <c r="M1151" s="576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2"/>
    </row>
    <row r="1152" spans="1:31" s="539" customFormat="1" ht="15.75" customHeight="1">
      <c r="A1152" s="567" t="str">
        <f>IF(B1152&lt;&gt;"",IF(AND(B1152&gt;=_TM1,B1152&lt;=_TM2,OR(TH!L1152="1111",TH!M1152="1111")),TH!D1152,""),"")</f>
        <v/>
      </c>
      <c r="B1152" s="568">
        <f t="shared" si="132"/>
        <v>3</v>
      </c>
      <c r="C1152" s="349">
        <f t="shared" si="121"/>
        <v>42811</v>
      </c>
      <c r="D1152" s="574"/>
      <c r="E1152" s="586">
        <v>42811</v>
      </c>
      <c r="F1152" s="280" t="s">
        <v>819</v>
      </c>
      <c r="G1152" s="577" t="s">
        <v>603</v>
      </c>
      <c r="H1152" s="507" t="s">
        <v>865</v>
      </c>
      <c r="I1152" s="340">
        <v>1</v>
      </c>
      <c r="J1152" s="340">
        <v>1950000</v>
      </c>
      <c r="K1152" s="569">
        <f t="shared" si="122"/>
        <v>1950000</v>
      </c>
      <c r="L1152" s="576" t="s">
        <v>160</v>
      </c>
      <c r="M1152" s="576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2"/>
    </row>
    <row r="1153" spans="1:31" s="539" customFormat="1" ht="15.75" customHeight="1">
      <c r="A1153" s="567" t="str">
        <f>IF(B1153&lt;&gt;"",IF(AND(B1153&gt;=_TM1,B1153&lt;=_TM2,OR(TH!L1153="1111",TH!M1153="1111")),TH!D1153,""),"")</f>
        <v/>
      </c>
      <c r="B1153" s="568">
        <f t="shared" si="132"/>
        <v>3</v>
      </c>
      <c r="C1153" s="349">
        <f t="shared" si="121"/>
        <v>42811</v>
      </c>
      <c r="D1153" s="574"/>
      <c r="E1153" s="586">
        <v>42811</v>
      </c>
      <c r="F1153" s="279" t="s">
        <v>556</v>
      </c>
      <c r="G1153" s="577" t="s">
        <v>826</v>
      </c>
      <c r="H1153" s="507" t="s">
        <v>865</v>
      </c>
      <c r="I1153" s="340">
        <v>2050</v>
      </c>
      <c r="J1153" s="340">
        <v>8330</v>
      </c>
      <c r="K1153" s="569">
        <f t="shared" si="122"/>
        <v>17076500</v>
      </c>
      <c r="L1153" s="576" t="s">
        <v>160</v>
      </c>
      <c r="M1153" s="576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2"/>
    </row>
    <row r="1154" spans="1:31" s="539" customFormat="1" ht="15.75" customHeight="1">
      <c r="A1154" s="567" t="str">
        <f>IF(B1154&lt;&gt;"",IF(AND(B1154&gt;=_TM1,B1154&lt;=_TM2,OR(TH!L1154="1111",TH!M1154="1111")),TH!D1154,""),"")</f>
        <v/>
      </c>
      <c r="B1154" s="568">
        <f t="shared" si="132"/>
        <v>3</v>
      </c>
      <c r="C1154" s="349">
        <f t="shared" si="121"/>
        <v>42814</v>
      </c>
      <c r="D1154" s="574"/>
      <c r="E1154" s="586">
        <v>42814</v>
      </c>
      <c r="F1154" s="279" t="s">
        <v>294</v>
      </c>
      <c r="G1154" s="577" t="s">
        <v>605</v>
      </c>
      <c r="H1154" s="507" t="s">
        <v>865</v>
      </c>
      <c r="I1154" s="340">
        <v>4600</v>
      </c>
      <c r="J1154" s="340">
        <v>18130</v>
      </c>
      <c r="K1154" s="569">
        <f t="shared" si="122"/>
        <v>83398000</v>
      </c>
      <c r="L1154" s="576" t="s">
        <v>160</v>
      </c>
      <c r="M1154" s="576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>x</v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2"/>
    </row>
    <row r="1155" spans="1:31" s="539" customFormat="1" ht="15.75" customHeight="1">
      <c r="A1155" s="567" t="str">
        <f>IF(B1155&lt;&gt;"",IF(AND(B1155&gt;=_TM1,B1155&lt;=_TM2,OR(TH!L1155="1111",TH!M1155="1111")),TH!D1155,""),"")</f>
        <v/>
      </c>
      <c r="B1155" s="568">
        <f t="shared" si="132"/>
        <v>3</v>
      </c>
      <c r="C1155" s="349">
        <f t="shared" si="121"/>
        <v>42814</v>
      </c>
      <c r="D1155" s="574"/>
      <c r="E1155" s="583">
        <v>42814</v>
      </c>
      <c r="F1155" s="280" t="s">
        <v>556</v>
      </c>
      <c r="G1155" s="577" t="s">
        <v>605</v>
      </c>
      <c r="H1155" s="507" t="s">
        <v>865</v>
      </c>
      <c r="I1155" s="340">
        <v>4500</v>
      </c>
      <c r="J1155" s="340">
        <v>18130</v>
      </c>
      <c r="K1155" s="569">
        <f t="shared" si="122"/>
        <v>81585000</v>
      </c>
      <c r="L1155" s="576" t="s">
        <v>160</v>
      </c>
      <c r="M1155" s="576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2"/>
    </row>
    <row r="1156" spans="1:31" s="539" customFormat="1" ht="15.75" customHeight="1">
      <c r="A1156" s="567" t="str">
        <f>IF(B1156&lt;&gt;"",IF(AND(B1156&gt;=_TM1,B1156&lt;=_TM2,OR(TH!L1156="1111",TH!M1156="1111")),TH!D1156,""),"")</f>
        <v/>
      </c>
      <c r="B1156" s="568">
        <f t="shared" si="132"/>
        <v>3</v>
      </c>
      <c r="C1156" s="349">
        <f t="shared" si="121"/>
        <v>42814</v>
      </c>
      <c r="D1156" s="574"/>
      <c r="E1156" s="586">
        <v>42814</v>
      </c>
      <c r="F1156" s="279" t="s">
        <v>819</v>
      </c>
      <c r="G1156" s="577" t="s">
        <v>606</v>
      </c>
      <c r="H1156" s="507" t="s">
        <v>865</v>
      </c>
      <c r="I1156" s="340">
        <v>1</v>
      </c>
      <c r="J1156" s="340">
        <v>1950000</v>
      </c>
      <c r="K1156" s="569">
        <f t="shared" si="122"/>
        <v>1950000</v>
      </c>
      <c r="L1156" s="576" t="s">
        <v>160</v>
      </c>
      <c r="M1156" s="576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2"/>
    </row>
    <row r="1157" spans="1:31" s="539" customFormat="1" ht="15.75" customHeight="1">
      <c r="A1157" s="567" t="str">
        <f>IF(B1157&lt;&gt;"",IF(AND(B1157&gt;=_TM1,B1157&lt;=_TM2,OR(TH!L1157="1111",TH!M1157="1111")),TH!D1157,""),"")</f>
        <v/>
      </c>
      <c r="B1157" s="568">
        <f t="shared" si="132"/>
        <v>3</v>
      </c>
      <c r="C1157" s="349">
        <f t="shared" si="121"/>
        <v>42818</v>
      </c>
      <c r="D1157" s="574"/>
      <c r="E1157" s="586">
        <v>42818</v>
      </c>
      <c r="F1157" s="280" t="s">
        <v>640</v>
      </c>
      <c r="G1157" s="577" t="s">
        <v>607</v>
      </c>
      <c r="H1157" s="507" t="s">
        <v>865</v>
      </c>
      <c r="I1157" s="340">
        <v>620</v>
      </c>
      <c r="J1157" s="340">
        <v>2450</v>
      </c>
      <c r="K1157" s="569">
        <f t="shared" si="122"/>
        <v>1519000</v>
      </c>
      <c r="L1157" s="576" t="s">
        <v>160</v>
      </c>
      <c r="M1157" s="576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2"/>
    </row>
    <row r="1158" spans="1:31" s="539" customFormat="1" ht="15.75" customHeight="1">
      <c r="A1158" s="567" t="str">
        <f>IF(B1158&lt;&gt;"",IF(AND(B1158&gt;=_TM1,B1158&lt;=_TM2,OR(TH!L1158="1111",TH!M1158="1111")),TH!D1158,""),"")</f>
        <v/>
      </c>
      <c r="B1158" s="568">
        <f t="shared" si="132"/>
        <v>3</v>
      </c>
      <c r="C1158" s="349">
        <f t="shared" si="121"/>
        <v>42825</v>
      </c>
      <c r="D1158" s="349"/>
      <c r="E1158" s="583">
        <v>42825</v>
      </c>
      <c r="F1158" s="279" t="s">
        <v>831</v>
      </c>
      <c r="G1158" s="348" t="s">
        <v>829</v>
      </c>
      <c r="H1158" s="507" t="s">
        <v>865</v>
      </c>
      <c r="I1158" s="340">
        <v>100</v>
      </c>
      <c r="J1158" s="340">
        <v>14126.7</v>
      </c>
      <c r="K1158" s="569">
        <f t="shared" si="122"/>
        <v>1412670</v>
      </c>
      <c r="L1158" s="576" t="s">
        <v>160</v>
      </c>
      <c r="M1158" s="576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2"/>
      <c r="AB1158" s="573"/>
      <c r="AE1158" s="573"/>
    </row>
    <row r="1159" spans="1:31" s="539" customFormat="1" ht="15.75" customHeight="1">
      <c r="A1159" s="567" t="str">
        <f>IF(B1159&lt;&gt;"",IF(AND(B1159&gt;=_TM1,B1159&lt;=_TM2,OR(TH!L1159="1111",TH!M1159="1111")),TH!D1159,""),"")</f>
        <v/>
      </c>
      <c r="B1159" s="568">
        <f t="shared" si="132"/>
        <v>3</v>
      </c>
      <c r="C1159" s="349">
        <f t="shared" si="121"/>
        <v>42825</v>
      </c>
      <c r="D1159" s="349"/>
      <c r="E1159" s="583">
        <v>42825</v>
      </c>
      <c r="F1159" s="279" t="s">
        <v>832</v>
      </c>
      <c r="G1159" s="348" t="s">
        <v>829</v>
      </c>
      <c r="H1159" s="507" t="s">
        <v>865</v>
      </c>
      <c r="I1159" s="340">
        <v>100</v>
      </c>
      <c r="J1159" s="340">
        <v>8507.3799999999992</v>
      </c>
      <c r="K1159" s="569">
        <f t="shared" si="122"/>
        <v>850738</v>
      </c>
      <c r="L1159" s="576" t="s">
        <v>160</v>
      </c>
      <c r="M1159" s="576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2"/>
      <c r="AB1159" s="573"/>
      <c r="AE1159" s="573"/>
    </row>
    <row r="1160" spans="1:31" s="539" customFormat="1" ht="15.75" customHeight="1">
      <c r="A1160" s="567" t="str">
        <f>IF(B1160&lt;&gt;"",IF(AND(B1160&gt;=_TM1,B1160&lt;=_TM2,OR(TH!L1160="1111",TH!M1160="1111")),TH!D1160,""),"")</f>
        <v/>
      </c>
      <c r="B1160" s="568">
        <f t="shared" si="132"/>
        <v>3</v>
      </c>
      <c r="C1160" s="349">
        <f t="shared" si="121"/>
        <v>42825</v>
      </c>
      <c r="D1160" s="574"/>
      <c r="E1160" s="583">
        <v>42825</v>
      </c>
      <c r="F1160" s="280" t="s">
        <v>833</v>
      </c>
      <c r="G1160" s="577" t="s">
        <v>829</v>
      </c>
      <c r="H1160" s="507" t="s">
        <v>865</v>
      </c>
      <c r="I1160" s="340">
        <v>200</v>
      </c>
      <c r="J1160" s="340">
        <v>3343.76</v>
      </c>
      <c r="K1160" s="569">
        <f t="shared" si="122"/>
        <v>668752</v>
      </c>
      <c r="L1160" s="576" t="s">
        <v>160</v>
      </c>
      <c r="M1160" s="576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2"/>
    </row>
    <row r="1161" spans="1:31" s="539" customFormat="1" ht="15.75" customHeight="1">
      <c r="A1161" s="567" t="str">
        <f>IF(B1161&lt;&gt;"",IF(AND(B1161&gt;=_TM1,B1161&lt;=_TM2,OR(TH!L1161="1111",TH!M1161="1111")),TH!D1161,""),"")</f>
        <v/>
      </c>
      <c r="B1161" s="568">
        <f t="shared" si="132"/>
        <v>3</v>
      </c>
      <c r="C1161" s="349">
        <f t="shared" si="121"/>
        <v>42825</v>
      </c>
      <c r="D1161" s="574"/>
      <c r="E1161" s="583">
        <v>42825</v>
      </c>
      <c r="F1161" s="280" t="s">
        <v>834</v>
      </c>
      <c r="G1161" s="577" t="s">
        <v>829</v>
      </c>
      <c r="H1161" s="507" t="s">
        <v>865</v>
      </c>
      <c r="I1161" s="340">
        <v>200</v>
      </c>
      <c r="J1161" s="340">
        <v>1987.44</v>
      </c>
      <c r="K1161" s="569">
        <f t="shared" si="122"/>
        <v>397488</v>
      </c>
      <c r="L1161" s="576" t="s">
        <v>160</v>
      </c>
      <c r="M1161" s="576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2"/>
    </row>
    <row r="1162" spans="1:31" s="539" customFormat="1" ht="15.75" customHeight="1">
      <c r="A1162" s="567" t="str">
        <f>IF(B1162&lt;&gt;"",IF(AND(B1162&gt;=_TM1,B1162&lt;=_TM2,OR(TH!L1162="1111",TH!M1162="1111")),TH!D1162,""),"")</f>
        <v/>
      </c>
      <c r="B1162" s="568">
        <f t="shared" si="132"/>
        <v>3</v>
      </c>
      <c r="C1162" s="349">
        <f t="shared" si="121"/>
        <v>42825</v>
      </c>
      <c r="D1162" s="574"/>
      <c r="E1162" s="586">
        <v>42825</v>
      </c>
      <c r="F1162" s="277" t="s">
        <v>836</v>
      </c>
      <c r="G1162" s="578" t="s">
        <v>835</v>
      </c>
      <c r="H1162" s="507" t="s">
        <v>865</v>
      </c>
      <c r="I1162" s="340">
        <v>200</v>
      </c>
      <c r="J1162" s="340">
        <v>6945.26</v>
      </c>
      <c r="K1162" s="569">
        <f t="shared" si="122"/>
        <v>1389052</v>
      </c>
      <c r="L1162" s="576" t="s">
        <v>160</v>
      </c>
      <c r="M1162" s="576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2"/>
      <c r="AB1162" s="573"/>
      <c r="AC1162" s="573"/>
      <c r="AD1162" s="573"/>
    </row>
    <row r="1163" spans="1:31" s="539" customFormat="1" ht="15.75" customHeight="1">
      <c r="A1163" s="567" t="str">
        <f>IF(B1163&lt;&gt;"",IF(AND(B1163&gt;=_TM1,B1163&lt;=_TM2,OR(TH!L1163="1111",TH!M1163="1111")),TH!D1163,""),"")</f>
        <v/>
      </c>
      <c r="B1163" s="568">
        <f t="shared" si="132"/>
        <v>3</v>
      </c>
      <c r="C1163" s="349">
        <f t="shared" si="121"/>
        <v>42825</v>
      </c>
      <c r="D1163" s="574"/>
      <c r="E1163" s="586">
        <v>42825</v>
      </c>
      <c r="F1163" s="277" t="s">
        <v>844</v>
      </c>
      <c r="G1163" s="578" t="s">
        <v>843</v>
      </c>
      <c r="H1163" s="507" t="s">
        <v>865</v>
      </c>
      <c r="I1163" s="340">
        <v>76</v>
      </c>
      <c r="J1163" s="340">
        <v>19214</v>
      </c>
      <c r="K1163" s="569">
        <f t="shared" si="122"/>
        <v>1460264</v>
      </c>
      <c r="L1163" s="576" t="s">
        <v>160</v>
      </c>
      <c r="M1163" s="576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2"/>
      <c r="AB1163" s="573"/>
      <c r="AC1163" s="573"/>
      <c r="AD1163" s="573"/>
    </row>
    <row r="1164" spans="1:31" s="539" customFormat="1" ht="15.75" customHeight="1">
      <c r="A1164" s="567" t="str">
        <f>IF(B1164&lt;&gt;"",IF(AND(B1164&gt;=_TM1,B1164&lt;=_TM2,OR(TH!L1164="1111",TH!M1164="1111")),TH!D1164,""),"")</f>
        <v/>
      </c>
      <c r="B1164" s="568">
        <f t="shared" si="132"/>
        <v>3</v>
      </c>
      <c r="C1164" s="349">
        <f t="shared" si="121"/>
        <v>42825</v>
      </c>
      <c r="D1164" s="574"/>
      <c r="E1164" s="586">
        <v>42825</v>
      </c>
      <c r="F1164" s="277" t="s">
        <v>804</v>
      </c>
      <c r="G1164" s="578" t="s">
        <v>843</v>
      </c>
      <c r="H1164" s="507" t="s">
        <v>865</v>
      </c>
      <c r="I1164" s="340">
        <v>40</v>
      </c>
      <c r="J1164" s="340">
        <v>68261</v>
      </c>
      <c r="K1164" s="569">
        <f t="shared" si="122"/>
        <v>2730440</v>
      </c>
      <c r="L1164" s="576" t="s">
        <v>160</v>
      </c>
      <c r="M1164" s="576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2"/>
      <c r="AB1164" s="573"/>
      <c r="AC1164" s="573"/>
      <c r="AD1164" s="573"/>
    </row>
    <row r="1165" spans="1:31" s="539" customFormat="1" ht="15.75" customHeight="1">
      <c r="A1165" s="567" t="str">
        <f>IF(B1165&lt;&gt;"",IF(AND(B1165&gt;=_TM1,B1165&lt;=_TM2,OR(TH!L1165="1111",TH!M1165="1111")),TH!D1165,""),"")</f>
        <v/>
      </c>
      <c r="B1165" s="568">
        <f t="shared" si="132"/>
        <v>3</v>
      </c>
      <c r="C1165" s="349">
        <f t="shared" si="121"/>
        <v>42825</v>
      </c>
      <c r="D1165" s="574"/>
      <c r="E1165" s="586">
        <v>42825</v>
      </c>
      <c r="F1165" s="277" t="s">
        <v>697</v>
      </c>
      <c r="G1165" s="578" t="s">
        <v>843</v>
      </c>
      <c r="H1165" s="507" t="s">
        <v>865</v>
      </c>
      <c r="I1165" s="340">
        <v>14</v>
      </c>
      <c r="J1165" s="340">
        <v>90881</v>
      </c>
      <c r="K1165" s="569">
        <f t="shared" si="122"/>
        <v>1272334</v>
      </c>
      <c r="L1165" s="576" t="s">
        <v>160</v>
      </c>
      <c r="M1165" s="576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2"/>
      <c r="AB1165" s="573"/>
    </row>
    <row r="1166" spans="1:31" s="539" customFormat="1" ht="15.75" customHeight="1">
      <c r="A1166" s="567" t="str">
        <f>IF(B1166&lt;&gt;"",IF(AND(B1166&gt;=_TM1,B1166&lt;=_TM2,OR(TH!L1166="1111",TH!M1166="1111")),TH!D1166,""),"")</f>
        <v/>
      </c>
      <c r="B1166" s="568">
        <f t="shared" si="132"/>
        <v>3</v>
      </c>
      <c r="C1166" s="349">
        <f t="shared" si="121"/>
        <v>42825</v>
      </c>
      <c r="D1166" s="574"/>
      <c r="E1166" s="586">
        <v>42825</v>
      </c>
      <c r="F1166" s="279" t="s">
        <v>673</v>
      </c>
      <c r="G1166" s="578" t="s">
        <v>843</v>
      </c>
      <c r="H1166" s="507" t="s">
        <v>865</v>
      </c>
      <c r="I1166" s="340">
        <v>94</v>
      </c>
      <c r="J1166" s="340">
        <v>29672</v>
      </c>
      <c r="K1166" s="569">
        <f t="shared" si="122"/>
        <v>2789168</v>
      </c>
      <c r="L1166" s="576" t="s">
        <v>160</v>
      </c>
      <c r="M1166" s="576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2"/>
      <c r="AB1166" s="573"/>
    </row>
    <row r="1167" spans="1:31" s="539" customFormat="1" ht="15.75" customHeight="1">
      <c r="A1167" s="567" t="str">
        <f>IF(B1167&lt;&gt;"",IF(AND(B1167&gt;=_TM1,B1167&lt;=_TM2,OR(TH!L1167="1111",TH!M1167="1111")),TH!D1167,""),"")</f>
        <v/>
      </c>
      <c r="B1167" s="568">
        <f t="shared" si="132"/>
        <v>3</v>
      </c>
      <c r="C1167" s="349">
        <f t="shared" si="121"/>
        <v>42825</v>
      </c>
      <c r="D1167" s="574"/>
      <c r="E1167" s="586">
        <v>42825</v>
      </c>
      <c r="F1167" s="277" t="s">
        <v>845</v>
      </c>
      <c r="G1167" s="578" t="s">
        <v>843</v>
      </c>
      <c r="H1167" s="507" t="s">
        <v>865</v>
      </c>
      <c r="I1167" s="340">
        <v>24</v>
      </c>
      <c r="J1167" s="340">
        <v>127305</v>
      </c>
      <c r="K1167" s="569">
        <f t="shared" si="122"/>
        <v>3055320</v>
      </c>
      <c r="L1167" s="576" t="s">
        <v>160</v>
      </c>
      <c r="M1167" s="576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2"/>
      <c r="AB1167" s="573"/>
      <c r="AC1167" s="573"/>
      <c r="AD1167" s="573"/>
    </row>
    <row r="1168" spans="1:31" s="539" customFormat="1" ht="15.75" customHeight="1">
      <c r="A1168" s="567" t="str">
        <f>IF(B1168&lt;&gt;"",IF(AND(B1168&gt;=_TM1,B1168&lt;=_TM2,OR(TH!L1168="1111",TH!M1168="1111")),TH!D1168,""),"")</f>
        <v/>
      </c>
      <c r="B1168" s="568">
        <f t="shared" si="132"/>
        <v>3</v>
      </c>
      <c r="C1168" s="349">
        <f t="shared" si="121"/>
        <v>42825</v>
      </c>
      <c r="D1168" s="574"/>
      <c r="E1168" s="586">
        <v>42825</v>
      </c>
      <c r="F1168" s="277" t="s">
        <v>846</v>
      </c>
      <c r="G1168" s="578" t="s">
        <v>843</v>
      </c>
      <c r="H1168" s="507" t="s">
        <v>865</v>
      </c>
      <c r="I1168" s="340">
        <v>10</v>
      </c>
      <c r="J1168" s="340">
        <v>28975</v>
      </c>
      <c r="K1168" s="569">
        <f t="shared" si="122"/>
        <v>289750</v>
      </c>
      <c r="L1168" s="576" t="s">
        <v>160</v>
      </c>
      <c r="M1168" s="576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2"/>
      <c r="AB1168" s="573"/>
      <c r="AC1168" s="573"/>
      <c r="AD1168" s="573"/>
    </row>
    <row r="1169" spans="1:31" s="539" customFormat="1" ht="15.75" customHeight="1">
      <c r="A1169" s="567" t="str">
        <f>IF(B1169&lt;&gt;"",IF(AND(B1169&gt;=_TM1,B1169&lt;=_TM2,OR(TH!L1169="1111",TH!M1169="1111")),TH!D1169,""),"")</f>
        <v/>
      </c>
      <c r="B1169" s="568">
        <f t="shared" si="132"/>
        <v>3</v>
      </c>
      <c r="C1169" s="349">
        <f t="shared" si="121"/>
        <v>42825</v>
      </c>
      <c r="D1169" s="574"/>
      <c r="E1169" s="586">
        <v>42825</v>
      </c>
      <c r="F1169" s="279" t="s">
        <v>719</v>
      </c>
      <c r="G1169" s="578" t="s">
        <v>843</v>
      </c>
      <c r="H1169" s="507" t="s">
        <v>865</v>
      </c>
      <c r="I1169" s="340">
        <v>6</v>
      </c>
      <c r="J1169" s="340">
        <v>14428</v>
      </c>
      <c r="K1169" s="569">
        <f t="shared" si="122"/>
        <v>86568</v>
      </c>
      <c r="L1169" s="576" t="s">
        <v>160</v>
      </c>
      <c r="M1169" s="576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2"/>
      <c r="AB1169" s="573"/>
      <c r="AC1169" s="573"/>
      <c r="AD1169" s="573"/>
    </row>
    <row r="1170" spans="1:31" s="539" customFormat="1" ht="15.75" customHeight="1">
      <c r="A1170" s="567" t="str">
        <f>IF(B1170&lt;&gt;"",IF(AND(B1170&gt;=_TM1,B1170&lt;=_TM2,OR(TH!L1170="1111",TH!M1170="1111")),TH!D1170,""),"")</f>
        <v/>
      </c>
      <c r="B1170" s="568">
        <f t="shared" si="132"/>
        <v>3</v>
      </c>
      <c r="C1170" s="349">
        <f t="shared" si="121"/>
        <v>42825</v>
      </c>
      <c r="D1170" s="574"/>
      <c r="E1170" s="586">
        <v>42825</v>
      </c>
      <c r="F1170" s="277" t="s">
        <v>719</v>
      </c>
      <c r="G1170" s="578" t="s">
        <v>843</v>
      </c>
      <c r="H1170" s="507" t="s">
        <v>865</v>
      </c>
      <c r="I1170" s="340">
        <v>36</v>
      </c>
      <c r="J1170" s="340">
        <v>14428</v>
      </c>
      <c r="K1170" s="569">
        <f t="shared" si="122"/>
        <v>519408</v>
      </c>
      <c r="L1170" s="576" t="s">
        <v>160</v>
      </c>
      <c r="M1170" s="576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2"/>
      <c r="AB1170" s="573"/>
      <c r="AC1170" s="573"/>
      <c r="AD1170" s="573"/>
    </row>
    <row r="1171" spans="1:31" s="539" customFormat="1" ht="15.75" customHeight="1">
      <c r="A1171" s="567" t="str">
        <f>IF(B1171&lt;&gt;"",IF(AND(B1171&gt;=_TM1,B1171&lt;=_TM2,OR(TH!L1171="1111",TH!M1171="1111")),TH!D1171,""),"")</f>
        <v/>
      </c>
      <c r="B1171" s="568">
        <f t="shared" si="132"/>
        <v>3</v>
      </c>
      <c r="C1171" s="349">
        <f t="shared" si="121"/>
        <v>42825</v>
      </c>
      <c r="D1171" s="574"/>
      <c r="E1171" s="586">
        <v>42825</v>
      </c>
      <c r="F1171" s="277" t="s">
        <v>698</v>
      </c>
      <c r="G1171" s="578" t="s">
        <v>843</v>
      </c>
      <c r="H1171" s="507" t="s">
        <v>865</v>
      </c>
      <c r="I1171" s="340">
        <v>3</v>
      </c>
      <c r="J1171" s="340">
        <v>61160</v>
      </c>
      <c r="K1171" s="569">
        <f t="shared" si="122"/>
        <v>183480</v>
      </c>
      <c r="L1171" s="576" t="s">
        <v>160</v>
      </c>
      <c r="M1171" s="576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2"/>
      <c r="AB1171" s="573"/>
      <c r="AC1171" s="573"/>
      <c r="AD1171" s="573"/>
    </row>
    <row r="1172" spans="1:31" s="539" customFormat="1" ht="15.75" customHeight="1">
      <c r="A1172" s="567" t="str">
        <f>IF(B1172&lt;&gt;"",IF(AND(B1172&gt;=_TM1,B1172&lt;=_TM2,OR(TH!L1172="1111",TH!M1172="1111")),TH!D1172,""),"")</f>
        <v/>
      </c>
      <c r="B1172" s="568">
        <f t="shared" si="132"/>
        <v>3</v>
      </c>
      <c r="C1172" s="349">
        <f t="shared" si="121"/>
        <v>42825</v>
      </c>
      <c r="D1172" s="574"/>
      <c r="E1172" s="586">
        <v>42825</v>
      </c>
      <c r="F1172" s="279" t="s">
        <v>847</v>
      </c>
      <c r="G1172" s="578" t="s">
        <v>843</v>
      </c>
      <c r="H1172" s="507" t="s">
        <v>865</v>
      </c>
      <c r="I1172" s="340">
        <v>12</v>
      </c>
      <c r="J1172" s="340">
        <v>97056</v>
      </c>
      <c r="K1172" s="569">
        <f t="shared" si="122"/>
        <v>1164672</v>
      </c>
      <c r="L1172" s="576" t="s">
        <v>160</v>
      </c>
      <c r="M1172" s="576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2"/>
      <c r="AB1172" s="573"/>
      <c r="AC1172" s="573"/>
      <c r="AD1172" s="573"/>
    </row>
    <row r="1173" spans="1:31" s="539" customFormat="1" ht="15.75" customHeight="1">
      <c r="A1173" s="567" t="str">
        <f>IF(B1173&lt;&gt;"",IF(AND(B1173&gt;=_TM1,B1173&lt;=_TM2,OR(TH!L1173="1111",TH!M1173="1111")),TH!D1173,""),"")</f>
        <v/>
      </c>
      <c r="B1173" s="568">
        <f t="shared" si="132"/>
        <v>3</v>
      </c>
      <c r="C1173" s="349">
        <f t="shared" si="121"/>
        <v>42825</v>
      </c>
      <c r="D1173" s="574"/>
      <c r="E1173" s="586">
        <v>42825</v>
      </c>
      <c r="F1173" s="277" t="s">
        <v>848</v>
      </c>
      <c r="G1173" s="578" t="s">
        <v>843</v>
      </c>
      <c r="H1173" s="507" t="s">
        <v>865</v>
      </c>
      <c r="I1173" s="340">
        <v>12</v>
      </c>
      <c r="J1173" s="340">
        <v>54887</v>
      </c>
      <c r="K1173" s="569">
        <f t="shared" si="122"/>
        <v>658644</v>
      </c>
      <c r="L1173" s="576" t="s">
        <v>160</v>
      </c>
      <c r="M1173" s="576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2"/>
      <c r="AB1173" s="573"/>
      <c r="AC1173" s="573"/>
      <c r="AD1173" s="573"/>
    </row>
    <row r="1174" spans="1:31" s="539" customFormat="1" ht="15.75" customHeight="1">
      <c r="A1174" s="567" t="str">
        <f>IF(B1174&lt;&gt;"",IF(AND(B1174&gt;=_TM1,B1174&lt;=_TM2,OR(TH!L1174="1111",TH!M1174="1111")),TH!D1174,""),"")</f>
        <v/>
      </c>
      <c r="B1174" s="568">
        <f t="shared" si="132"/>
        <v>3</v>
      </c>
      <c r="C1174" s="349">
        <f t="shared" si="121"/>
        <v>42825</v>
      </c>
      <c r="D1174" s="574"/>
      <c r="E1174" s="585">
        <v>42825</v>
      </c>
      <c r="F1174" s="279" t="s">
        <v>684</v>
      </c>
      <c r="G1174" s="575" t="s">
        <v>843</v>
      </c>
      <c r="H1174" s="507" t="s">
        <v>865</v>
      </c>
      <c r="I1174" s="340">
        <v>24</v>
      </c>
      <c r="J1174" s="340">
        <v>34801</v>
      </c>
      <c r="K1174" s="569">
        <f t="shared" si="122"/>
        <v>835224</v>
      </c>
      <c r="L1174" s="576" t="s">
        <v>160</v>
      </c>
      <c r="M1174" s="576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2"/>
    </row>
    <row r="1175" spans="1:31" s="539" customFormat="1" ht="15.75" customHeight="1">
      <c r="A1175" s="567" t="str">
        <f>IF(B1175&lt;&gt;"",IF(AND(B1175&gt;=_TM1,B1175&lt;=_TM2,OR(TH!L1175="1111",TH!M1175="1111")),TH!D1175,""),"")</f>
        <v/>
      </c>
      <c r="B1175" s="568">
        <f t="shared" si="132"/>
        <v>3</v>
      </c>
      <c r="C1175" s="349">
        <f t="shared" si="121"/>
        <v>42825</v>
      </c>
      <c r="D1175" s="574"/>
      <c r="E1175" s="585">
        <v>42825</v>
      </c>
      <c r="F1175" s="279" t="s">
        <v>742</v>
      </c>
      <c r="G1175" s="575" t="s">
        <v>843</v>
      </c>
      <c r="H1175" s="507" t="s">
        <v>865</v>
      </c>
      <c r="I1175" s="340">
        <v>8</v>
      </c>
      <c r="J1175" s="340">
        <v>227409</v>
      </c>
      <c r="K1175" s="569">
        <f t="shared" si="122"/>
        <v>1819272</v>
      </c>
      <c r="L1175" s="576" t="s">
        <v>160</v>
      </c>
      <c r="M1175" s="576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2"/>
    </row>
    <row r="1176" spans="1:31" s="539" customFormat="1" ht="15.75" customHeight="1">
      <c r="A1176" s="567" t="str">
        <f>IF(B1176&lt;&gt;"",IF(AND(B1176&gt;=_TM1,B1176&lt;=_TM2,OR(TH!L1176="1111",TH!M1176="1111")),TH!D1176,""),"")</f>
        <v/>
      </c>
      <c r="B1176" s="568">
        <f t="shared" si="132"/>
        <v>3</v>
      </c>
      <c r="C1176" s="349">
        <f t="shared" si="121"/>
        <v>42825</v>
      </c>
      <c r="D1176" s="574"/>
      <c r="E1176" s="585">
        <v>42825</v>
      </c>
      <c r="F1176" s="279" t="s">
        <v>738</v>
      </c>
      <c r="G1176" s="575" t="s">
        <v>843</v>
      </c>
      <c r="H1176" s="507" t="s">
        <v>865</v>
      </c>
      <c r="I1176" s="340">
        <v>13</v>
      </c>
      <c r="J1176" s="340">
        <v>154288</v>
      </c>
      <c r="K1176" s="569">
        <f t="shared" si="122"/>
        <v>2005744</v>
      </c>
      <c r="L1176" s="576" t="s">
        <v>160</v>
      </c>
      <c r="M1176" s="576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2"/>
      <c r="AB1176" s="573"/>
    </row>
    <row r="1177" spans="1:31" s="539" customFormat="1" ht="15.75" customHeight="1">
      <c r="A1177" s="567" t="str">
        <f>IF(B1177&lt;&gt;"",IF(AND(B1177&gt;=_TM1,B1177&lt;=_TM2,OR(TH!L1177="1111",TH!M1177="1111")),TH!D1177,""),"")</f>
        <v/>
      </c>
      <c r="B1177" s="568">
        <f t="shared" si="132"/>
        <v>3</v>
      </c>
      <c r="C1177" s="349">
        <f t="shared" si="121"/>
        <v>42825</v>
      </c>
      <c r="D1177" s="574"/>
      <c r="E1177" s="585">
        <v>42825</v>
      </c>
      <c r="F1177" s="279" t="s">
        <v>850</v>
      </c>
      <c r="G1177" s="575" t="s">
        <v>843</v>
      </c>
      <c r="H1177" s="507" t="s">
        <v>865</v>
      </c>
      <c r="I1177" s="340">
        <v>22</v>
      </c>
      <c r="J1177" s="340">
        <v>49013</v>
      </c>
      <c r="K1177" s="569">
        <f t="shared" si="122"/>
        <v>1078286</v>
      </c>
      <c r="L1177" s="576" t="s">
        <v>160</v>
      </c>
      <c r="M1177" s="576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2"/>
      <c r="AB1177" s="573"/>
      <c r="AE1177" s="573"/>
    </row>
    <row r="1178" spans="1:31" s="539" customFormat="1" ht="15.75" customHeight="1">
      <c r="A1178" s="567" t="str">
        <f>IF(B1178&lt;&gt;"",IF(AND(B1178&gt;=_TM1,B1178&lt;=_TM2,OR(TH!L1178="1111",TH!M1178="1111")),TH!D1178,""),"")</f>
        <v/>
      </c>
      <c r="B1178" s="568">
        <f t="shared" si="132"/>
        <v>3</v>
      </c>
      <c r="C1178" s="349">
        <f t="shared" si="121"/>
        <v>42825</v>
      </c>
      <c r="D1178" s="574"/>
      <c r="E1178" s="585">
        <v>42825</v>
      </c>
      <c r="F1178" s="279" t="s">
        <v>745</v>
      </c>
      <c r="G1178" s="575" t="s">
        <v>843</v>
      </c>
      <c r="H1178" s="507" t="s">
        <v>865</v>
      </c>
      <c r="I1178" s="340">
        <v>30</v>
      </c>
      <c r="J1178" s="340">
        <v>49574</v>
      </c>
      <c r="K1178" s="569">
        <f t="shared" si="122"/>
        <v>1487220</v>
      </c>
      <c r="L1178" s="576" t="s">
        <v>160</v>
      </c>
      <c r="M1178" s="576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2"/>
      <c r="AB1178" s="573"/>
      <c r="AE1178" s="573"/>
    </row>
    <row r="1179" spans="1:31" s="539" customFormat="1" ht="15.75" customHeight="1">
      <c r="A1179" s="567" t="str">
        <f>IF(B1179&lt;&gt;"",IF(AND(B1179&gt;=_TM1,B1179&lt;=_TM2,OR(TH!L1179="1111",TH!M1179="1111")),TH!D1179,""),"")</f>
        <v/>
      </c>
      <c r="B1179" s="568">
        <f t="shared" si="132"/>
        <v>3</v>
      </c>
      <c r="C1179" s="349">
        <f t="shared" si="121"/>
        <v>42825</v>
      </c>
      <c r="D1179" s="574"/>
      <c r="E1179" s="585">
        <v>42825</v>
      </c>
      <c r="F1179" s="279" t="s">
        <v>701</v>
      </c>
      <c r="G1179" s="575" t="s">
        <v>843</v>
      </c>
      <c r="H1179" s="507" t="s">
        <v>865</v>
      </c>
      <c r="I1179" s="340">
        <v>12</v>
      </c>
      <c r="J1179" s="340">
        <v>110473</v>
      </c>
      <c r="K1179" s="569">
        <f t="shared" si="122"/>
        <v>1325676</v>
      </c>
      <c r="L1179" s="576" t="s">
        <v>160</v>
      </c>
      <c r="M1179" s="576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2"/>
      <c r="AB1179" s="573"/>
      <c r="AE1179" s="573"/>
    </row>
    <row r="1180" spans="1:31" s="539" customFormat="1" ht="15.75" customHeight="1">
      <c r="A1180" s="567" t="str">
        <f>IF(B1180&lt;&gt;"",IF(AND(B1180&gt;=_TM1,B1180&lt;=_TM2,OR(TH!L1180="1111",TH!M1180="1111")),TH!D1180,""),"")</f>
        <v/>
      </c>
      <c r="B1180" s="568">
        <f t="shared" si="132"/>
        <v>3</v>
      </c>
      <c r="C1180" s="349">
        <f t="shared" si="121"/>
        <v>42825</v>
      </c>
      <c r="D1180" s="574"/>
      <c r="E1180" s="585">
        <v>42825</v>
      </c>
      <c r="F1180" s="279" t="s">
        <v>665</v>
      </c>
      <c r="G1180" s="575" t="s">
        <v>843</v>
      </c>
      <c r="H1180" s="507" t="s">
        <v>865</v>
      </c>
      <c r="I1180" s="340">
        <v>54</v>
      </c>
      <c r="J1180" s="340">
        <v>43918</v>
      </c>
      <c r="K1180" s="569">
        <f t="shared" si="122"/>
        <v>2371572</v>
      </c>
      <c r="L1180" s="576" t="s">
        <v>160</v>
      </c>
      <c r="M1180" s="576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2"/>
      <c r="AB1180" s="573"/>
      <c r="AE1180" s="573"/>
    </row>
    <row r="1181" spans="1:31" s="539" customFormat="1" ht="15.75" customHeight="1">
      <c r="A1181" s="567" t="str">
        <f>IF(B1181&lt;&gt;"",IF(AND(B1181&gt;=_TM1,B1181&lt;=_TM2,OR(TH!L1181="1111",TH!M1181="1111")),TH!D1181,""),"")</f>
        <v/>
      </c>
      <c r="B1181" s="568">
        <f t="shared" si="132"/>
        <v>3</v>
      </c>
      <c r="C1181" s="349">
        <f t="shared" si="121"/>
        <v>42825</v>
      </c>
      <c r="D1181" s="574"/>
      <c r="E1181" s="585">
        <v>42825</v>
      </c>
      <c r="F1181" s="279" t="s">
        <v>749</v>
      </c>
      <c r="G1181" s="575" t="s">
        <v>843</v>
      </c>
      <c r="H1181" s="507" t="s">
        <v>865</v>
      </c>
      <c r="I1181" s="340">
        <v>10</v>
      </c>
      <c r="J1181" s="340">
        <v>103608</v>
      </c>
      <c r="K1181" s="569">
        <f t="shared" si="122"/>
        <v>1036080</v>
      </c>
      <c r="L1181" s="576" t="s">
        <v>160</v>
      </c>
      <c r="M1181" s="576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2"/>
      <c r="AB1181" s="573"/>
      <c r="AE1181" s="573"/>
    </row>
    <row r="1182" spans="1:31" s="539" customFormat="1" ht="15.75" customHeight="1">
      <c r="A1182" s="567" t="str">
        <f>IF(B1182&lt;&gt;"",IF(AND(B1182&gt;=_TM1,B1182&lt;=_TM2,OR(TH!L1182="1111",TH!M1182="1111")),TH!D1182,""),"")</f>
        <v/>
      </c>
      <c r="B1182" s="568">
        <f t="shared" si="132"/>
        <v>3</v>
      </c>
      <c r="C1182" s="349">
        <f t="shared" si="121"/>
        <v>42825</v>
      </c>
      <c r="D1182" s="574"/>
      <c r="E1182" s="585">
        <v>42825</v>
      </c>
      <c r="F1182" s="279" t="s">
        <v>703</v>
      </c>
      <c r="G1182" s="575" t="s">
        <v>843</v>
      </c>
      <c r="H1182" s="507" t="s">
        <v>865</v>
      </c>
      <c r="I1182" s="340">
        <v>14</v>
      </c>
      <c r="J1182" s="340">
        <v>67963</v>
      </c>
      <c r="K1182" s="569">
        <f t="shared" si="122"/>
        <v>951482</v>
      </c>
      <c r="L1182" s="576" t="s">
        <v>160</v>
      </c>
      <c r="M1182" s="576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2"/>
      <c r="AB1182" s="573"/>
      <c r="AE1182" s="573"/>
    </row>
    <row r="1183" spans="1:31" s="539" customFormat="1" ht="15.75" customHeight="1">
      <c r="A1183" s="567" t="str">
        <f>IF(B1183&lt;&gt;"",IF(AND(B1183&gt;=_TM1,B1183&lt;=_TM2,OR(TH!L1183="1111",TH!M1183="1111")),TH!D1183,""),"")</f>
        <v/>
      </c>
      <c r="B1183" s="568">
        <f t="shared" si="132"/>
        <v>3</v>
      </c>
      <c r="C1183" s="349">
        <f t="shared" si="121"/>
        <v>42825</v>
      </c>
      <c r="D1183" s="574"/>
      <c r="E1183" s="585">
        <v>42825</v>
      </c>
      <c r="F1183" s="279" t="s">
        <v>702</v>
      </c>
      <c r="G1183" s="575" t="s">
        <v>843</v>
      </c>
      <c r="H1183" s="507" t="s">
        <v>865</v>
      </c>
      <c r="I1183" s="340">
        <v>12</v>
      </c>
      <c r="J1183" s="340">
        <v>48490</v>
      </c>
      <c r="K1183" s="569">
        <f t="shared" si="122"/>
        <v>581880</v>
      </c>
      <c r="L1183" s="576" t="s">
        <v>160</v>
      </c>
      <c r="M1183" s="576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2"/>
      <c r="AE1183" s="573"/>
    </row>
    <row r="1184" spans="1:31" s="539" customFormat="1" ht="15.75" customHeight="1">
      <c r="A1184" s="567" t="str">
        <f>IF(B1184&lt;&gt;"",IF(AND(B1184&gt;=_TM1,B1184&lt;=_TM2,OR(TH!L1184="1111",TH!M1184="1111")),TH!D1184,""),"")</f>
        <v/>
      </c>
      <c r="B1184" s="568">
        <f t="shared" si="132"/>
        <v>3</v>
      </c>
      <c r="C1184" s="349">
        <f t="shared" si="121"/>
        <v>42825</v>
      </c>
      <c r="D1184" s="574"/>
      <c r="E1184" s="585">
        <v>42825</v>
      </c>
      <c r="F1184" s="279" t="s">
        <v>743</v>
      </c>
      <c r="G1184" s="575" t="s">
        <v>843</v>
      </c>
      <c r="H1184" s="507" t="s">
        <v>865</v>
      </c>
      <c r="I1184" s="340">
        <v>12</v>
      </c>
      <c r="J1184" s="340">
        <v>78953</v>
      </c>
      <c r="K1184" s="569">
        <f t="shared" si="122"/>
        <v>947436</v>
      </c>
      <c r="L1184" s="576" t="s">
        <v>160</v>
      </c>
      <c r="M1184" s="576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2"/>
      <c r="AB1184" s="573"/>
      <c r="AE1184" s="573"/>
    </row>
    <row r="1185" spans="1:31" s="539" customFormat="1" ht="15.75" customHeight="1">
      <c r="A1185" s="567" t="str">
        <f>IF(B1185&lt;&gt;"",IF(AND(B1185&gt;=_TM1,B1185&lt;=_TM2,OR(TH!L1185="1111",TH!M1185="1111")),TH!D1185,""),"")</f>
        <v/>
      </c>
      <c r="B1185" s="568">
        <f t="shared" si="132"/>
        <v>3</v>
      </c>
      <c r="C1185" s="349">
        <f t="shared" si="121"/>
        <v>42825</v>
      </c>
      <c r="D1185" s="574"/>
      <c r="E1185" s="585">
        <v>42825</v>
      </c>
      <c r="F1185" s="279" t="s">
        <v>746</v>
      </c>
      <c r="G1185" s="575" t="s">
        <v>843</v>
      </c>
      <c r="H1185" s="507" t="s">
        <v>865</v>
      </c>
      <c r="I1185" s="340">
        <v>9</v>
      </c>
      <c r="J1185" s="340">
        <v>183100</v>
      </c>
      <c r="K1185" s="569">
        <f t="shared" si="122"/>
        <v>1647900</v>
      </c>
      <c r="L1185" s="576" t="s">
        <v>160</v>
      </c>
      <c r="M1185" s="576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2"/>
      <c r="AB1185" s="573"/>
      <c r="AE1185" s="573"/>
    </row>
    <row r="1186" spans="1:31" s="539" customFormat="1" ht="15.75" customHeight="1">
      <c r="A1186" s="567" t="str">
        <f>IF(B1186&lt;&gt;"",IF(AND(B1186&gt;=_TM1,B1186&lt;=_TM2,OR(TH!L1186="1111",TH!M1186="1111")),TH!D1186,""),"")</f>
        <v/>
      </c>
      <c r="B1186" s="568">
        <f t="shared" si="132"/>
        <v>3</v>
      </c>
      <c r="C1186" s="349">
        <f t="shared" si="121"/>
        <v>42825</v>
      </c>
      <c r="D1186" s="574"/>
      <c r="E1186" s="585">
        <v>42825</v>
      </c>
      <c r="F1186" s="279" t="s">
        <v>744</v>
      </c>
      <c r="G1186" s="575" t="s">
        <v>843</v>
      </c>
      <c r="H1186" s="507" t="s">
        <v>865</v>
      </c>
      <c r="I1186" s="340">
        <v>4</v>
      </c>
      <c r="J1186" s="340">
        <v>120339</v>
      </c>
      <c r="K1186" s="569">
        <f t="shared" si="122"/>
        <v>481356</v>
      </c>
      <c r="L1186" s="576" t="s">
        <v>160</v>
      </c>
      <c r="M1186" s="576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2"/>
      <c r="AB1186" s="573"/>
      <c r="AE1186" s="573"/>
    </row>
    <row r="1187" spans="1:31" s="539" customFormat="1" ht="15.75" customHeight="1">
      <c r="A1187" s="567" t="str">
        <f>IF(B1187&lt;&gt;"",IF(AND(B1187&gt;=_TM1,B1187&lt;=_TM2,OR(TH!L1187="1111",TH!M1187="1111")),TH!D1187,""),"")</f>
        <v/>
      </c>
      <c r="B1187" s="568">
        <f t="shared" si="132"/>
        <v>3</v>
      </c>
      <c r="C1187" s="349">
        <f t="shared" si="121"/>
        <v>42825</v>
      </c>
      <c r="D1187" s="574"/>
      <c r="E1187" s="585">
        <v>42825</v>
      </c>
      <c r="F1187" s="279" t="s">
        <v>748</v>
      </c>
      <c r="G1187" s="575" t="s">
        <v>843</v>
      </c>
      <c r="H1187" s="507" t="s">
        <v>865</v>
      </c>
      <c r="I1187" s="340">
        <v>10</v>
      </c>
      <c r="J1187" s="340">
        <v>50207</v>
      </c>
      <c r="K1187" s="569">
        <f t="shared" si="122"/>
        <v>502070</v>
      </c>
      <c r="L1187" s="576" t="s">
        <v>160</v>
      </c>
      <c r="M1187" s="576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72"/>
      <c r="AB1187" s="573"/>
      <c r="AE1187" s="573"/>
    </row>
    <row r="1188" spans="1:31" s="539" customFormat="1" ht="15.75" customHeight="1">
      <c r="A1188" s="567" t="str">
        <f>IF(B1188&lt;&gt;"",IF(AND(B1188&gt;=_TM1,B1188&lt;=_TM2,OR(TH!L1188="1111",TH!M1188="1111")),TH!D1188,""),"")</f>
        <v/>
      </c>
      <c r="B1188" s="568">
        <f t="shared" si="132"/>
        <v>3</v>
      </c>
      <c r="C1188" s="349">
        <f t="shared" si="121"/>
        <v>42825</v>
      </c>
      <c r="D1188" s="574"/>
      <c r="E1188" s="585">
        <v>42825</v>
      </c>
      <c r="F1188" s="279" t="s">
        <v>717</v>
      </c>
      <c r="G1188" s="575" t="s">
        <v>843</v>
      </c>
      <c r="H1188" s="507" t="s">
        <v>865</v>
      </c>
      <c r="I1188" s="340">
        <v>14</v>
      </c>
      <c r="J1188" s="340">
        <v>44947</v>
      </c>
      <c r="K1188" s="569">
        <f t="shared" si="122"/>
        <v>629258</v>
      </c>
      <c r="L1188" s="576" t="s">
        <v>160</v>
      </c>
      <c r="M1188" s="576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72"/>
      <c r="AB1188" s="573"/>
      <c r="AE1188" s="573"/>
    </row>
    <row r="1189" spans="1:31" s="539" customFormat="1" ht="15.75" customHeight="1">
      <c r="A1189" s="567" t="str">
        <f>IF(B1189&lt;&gt;"",IF(AND(B1189&gt;=_TM1,B1189&lt;=_TM2,OR(TH!L1189="1111",TH!M1189="1111")),TH!D1189,""),"")</f>
        <v/>
      </c>
      <c r="B1189" s="568">
        <f t="shared" si="132"/>
        <v>3</v>
      </c>
      <c r="C1189" s="349">
        <f t="shared" si="121"/>
        <v>42825</v>
      </c>
      <c r="D1189" s="574"/>
      <c r="E1189" s="585">
        <v>42825</v>
      </c>
      <c r="F1189" s="279" t="s">
        <v>665</v>
      </c>
      <c r="G1189" s="575" t="s">
        <v>843</v>
      </c>
      <c r="H1189" s="507" t="s">
        <v>865</v>
      </c>
      <c r="I1189" s="340">
        <v>10</v>
      </c>
      <c r="J1189" s="340">
        <v>43944</v>
      </c>
      <c r="K1189" s="569">
        <f t="shared" si="122"/>
        <v>439440</v>
      </c>
      <c r="L1189" s="576" t="s">
        <v>160</v>
      </c>
      <c r="M1189" s="576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72"/>
      <c r="AB1189" s="573"/>
      <c r="AE1189" s="573"/>
    </row>
    <row r="1190" spans="1:31" s="539" customFormat="1" ht="15.75" customHeight="1">
      <c r="A1190" s="567" t="str">
        <f>IF(B1190&lt;&gt;"",IF(AND(B1190&gt;=_TM1,B1190&lt;=_TM2,OR(TH!L1190="1111",TH!M1190="1111")),TH!D1190,""),"")</f>
        <v/>
      </c>
      <c r="B1190" s="568">
        <f t="shared" si="132"/>
        <v>3</v>
      </c>
      <c r="C1190" s="349">
        <f t="shared" ref="C1190:C1253" si="133">E1190</f>
        <v>42825</v>
      </c>
      <c r="D1190" s="574"/>
      <c r="E1190" s="585">
        <v>42825</v>
      </c>
      <c r="F1190" s="279" t="s">
        <v>750</v>
      </c>
      <c r="G1190" s="575" t="s">
        <v>843</v>
      </c>
      <c r="H1190" s="507" t="s">
        <v>865</v>
      </c>
      <c r="I1190" s="340">
        <v>8</v>
      </c>
      <c r="J1190" s="340">
        <v>150646</v>
      </c>
      <c r="K1190" s="569">
        <f t="shared" si="122"/>
        <v>1205168</v>
      </c>
      <c r="L1190" s="576" t="s">
        <v>160</v>
      </c>
      <c r="M1190" s="576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2"/>
      <c r="AB1190" s="573"/>
      <c r="AE1190" s="573"/>
    </row>
    <row r="1191" spans="1:31" s="539" customFormat="1" ht="15.75" customHeight="1">
      <c r="A1191" s="567" t="str">
        <f>IF(B1191&lt;&gt;"",IF(AND(B1191&gt;=_TM1,B1191&lt;=_TM2,OR(TH!L1191="1111",TH!M1191="1111")),TH!D1191,""),"")</f>
        <v/>
      </c>
      <c r="B1191" s="568">
        <f t="shared" si="132"/>
        <v>3</v>
      </c>
      <c r="C1191" s="349">
        <f t="shared" si="133"/>
        <v>42825</v>
      </c>
      <c r="D1191" s="574"/>
      <c r="E1191" s="585">
        <v>42825</v>
      </c>
      <c r="F1191" s="279" t="s">
        <v>751</v>
      </c>
      <c r="G1191" s="575" t="s">
        <v>843</v>
      </c>
      <c r="H1191" s="507" t="s">
        <v>865</v>
      </c>
      <c r="I1191" s="340">
        <v>36</v>
      </c>
      <c r="J1191" s="340">
        <v>70433</v>
      </c>
      <c r="K1191" s="569">
        <f t="shared" si="122"/>
        <v>2535588</v>
      </c>
      <c r="L1191" s="576" t="s">
        <v>160</v>
      </c>
      <c r="M1191" s="576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2"/>
      <c r="AB1191" s="573"/>
      <c r="AE1191" s="573"/>
    </row>
    <row r="1192" spans="1:31" s="539" customFormat="1" ht="15.75" customHeight="1">
      <c r="A1192" s="567" t="str">
        <f>IF(B1192&lt;&gt;"",IF(AND(B1192&gt;=_TM1,B1192&lt;=_TM2,OR(TH!L1192="1111",TH!M1192="1111")),TH!D1192,""),"")</f>
        <v/>
      </c>
      <c r="B1192" s="568">
        <f t="shared" si="132"/>
        <v>3</v>
      </c>
      <c r="C1192" s="349">
        <f t="shared" si="133"/>
        <v>42825</v>
      </c>
      <c r="D1192" s="574"/>
      <c r="E1192" s="585">
        <v>42825</v>
      </c>
      <c r="F1192" s="279" t="s">
        <v>753</v>
      </c>
      <c r="G1192" s="575" t="s">
        <v>843</v>
      </c>
      <c r="H1192" s="507" t="s">
        <v>865</v>
      </c>
      <c r="I1192" s="340">
        <v>16</v>
      </c>
      <c r="J1192" s="340">
        <v>48453</v>
      </c>
      <c r="K1192" s="569">
        <f t="shared" si="122"/>
        <v>775248</v>
      </c>
      <c r="L1192" s="576" t="s">
        <v>160</v>
      </c>
      <c r="M1192" s="576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2"/>
      <c r="AB1192" s="573"/>
      <c r="AE1192" s="573"/>
    </row>
    <row r="1193" spans="1:31" s="539" customFormat="1" ht="15.75" customHeight="1">
      <c r="A1193" s="567" t="str">
        <f>IF(B1193&lt;&gt;"",IF(AND(B1193&gt;=_TM1,B1193&lt;=_TM2,OR(TH!L1193="1111",TH!M1193="1111")),TH!D1193,""),"")</f>
        <v/>
      </c>
      <c r="B1193" s="568">
        <f t="shared" si="132"/>
        <v>3</v>
      </c>
      <c r="C1193" s="349">
        <f t="shared" si="133"/>
        <v>42825</v>
      </c>
      <c r="D1193" s="574"/>
      <c r="E1193" s="585">
        <v>42825</v>
      </c>
      <c r="F1193" s="279" t="s">
        <v>735</v>
      </c>
      <c r="G1193" s="575" t="s">
        <v>843</v>
      </c>
      <c r="H1193" s="507" t="s">
        <v>865</v>
      </c>
      <c r="I1193" s="340">
        <v>14</v>
      </c>
      <c r="J1193" s="340">
        <v>26049</v>
      </c>
      <c r="K1193" s="569">
        <f t="shared" si="122"/>
        <v>364686</v>
      </c>
      <c r="L1193" s="576" t="s">
        <v>160</v>
      </c>
      <c r="M1193" s="576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2"/>
      <c r="AB1193" s="573"/>
      <c r="AE1193" s="573"/>
    </row>
    <row r="1194" spans="1:31" s="539" customFormat="1" ht="15.75" customHeight="1">
      <c r="A1194" s="567" t="str">
        <f>IF(B1194&lt;&gt;"",IF(AND(B1194&gt;=_TM1,B1194&lt;=_TM2,OR(TH!L1194="1111",TH!M1194="1111")),TH!D1194,""),"")</f>
        <v/>
      </c>
      <c r="B1194" s="568">
        <f t="shared" si="132"/>
        <v>3</v>
      </c>
      <c r="C1194" s="349">
        <f t="shared" si="133"/>
        <v>42825</v>
      </c>
      <c r="D1194" s="574"/>
      <c r="E1194" s="585">
        <v>42825</v>
      </c>
      <c r="F1194" s="279" t="s">
        <v>736</v>
      </c>
      <c r="G1194" s="575" t="s">
        <v>843</v>
      </c>
      <c r="H1194" s="507" t="s">
        <v>865</v>
      </c>
      <c r="I1194" s="340">
        <v>3</v>
      </c>
      <c r="J1194" s="340">
        <v>144492</v>
      </c>
      <c r="K1194" s="569">
        <f t="shared" si="122"/>
        <v>433476</v>
      </c>
      <c r="L1194" s="576" t="s">
        <v>160</v>
      </c>
      <c r="M1194" s="576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2"/>
      <c r="AB1194" s="573"/>
      <c r="AE1194" s="573"/>
    </row>
    <row r="1195" spans="1:31" s="539" customFormat="1" ht="15.75" customHeight="1">
      <c r="A1195" s="567" t="str">
        <f>IF(B1195&lt;&gt;"",IF(AND(B1195&gt;=_TM1,B1195&lt;=_TM2,OR(TH!L1195="1111",TH!M1195="1111")),TH!D1195,""),"")</f>
        <v/>
      </c>
      <c r="B1195" s="568">
        <f t="shared" si="132"/>
        <v>3</v>
      </c>
      <c r="C1195" s="349">
        <f t="shared" si="133"/>
        <v>42825</v>
      </c>
      <c r="D1195" s="574"/>
      <c r="E1195" s="585">
        <v>42825</v>
      </c>
      <c r="F1195" s="279" t="s">
        <v>737</v>
      </c>
      <c r="G1195" s="575" t="s">
        <v>843</v>
      </c>
      <c r="H1195" s="507" t="s">
        <v>865</v>
      </c>
      <c r="I1195" s="340">
        <v>6</v>
      </c>
      <c r="J1195" s="340">
        <v>35340</v>
      </c>
      <c r="K1195" s="569">
        <f t="shared" si="122"/>
        <v>212040</v>
      </c>
      <c r="L1195" s="576" t="s">
        <v>160</v>
      </c>
      <c r="M1195" s="576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2"/>
      <c r="AB1195" s="573"/>
      <c r="AE1195" s="573"/>
    </row>
    <row r="1196" spans="1:31" s="539" customFormat="1" ht="15.75" customHeight="1">
      <c r="A1196" s="567" t="str">
        <f>IF(B1196&lt;&gt;"",IF(AND(B1196&gt;=_TM1,B1196&lt;=_TM2,OR(TH!L1196="1111",TH!M1196="1111")),TH!D1196,""),"")</f>
        <v/>
      </c>
      <c r="B1196" s="568">
        <f t="shared" si="132"/>
        <v>3</v>
      </c>
      <c r="C1196" s="349">
        <f t="shared" si="133"/>
        <v>42825</v>
      </c>
      <c r="D1196" s="574"/>
      <c r="E1196" s="585">
        <v>42825</v>
      </c>
      <c r="F1196" s="279" t="s">
        <v>737</v>
      </c>
      <c r="G1196" s="575" t="s">
        <v>843</v>
      </c>
      <c r="H1196" s="507" t="s">
        <v>865</v>
      </c>
      <c r="I1196" s="340">
        <v>10</v>
      </c>
      <c r="J1196" s="340">
        <v>35340</v>
      </c>
      <c r="K1196" s="569">
        <f t="shared" ref="K1196:K1259" si="134">ROUND(I1196*J1196,0)</f>
        <v>353400</v>
      </c>
      <c r="L1196" s="576" t="s">
        <v>160</v>
      </c>
      <c r="M1196" s="576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2"/>
      <c r="AE1196" s="573"/>
    </row>
    <row r="1197" spans="1:31" s="539" customFormat="1" ht="15.75" customHeight="1">
      <c r="A1197" s="567" t="str">
        <f>IF(B1197&lt;&gt;"",IF(AND(B1197&gt;=_TM1,B1197&lt;=_TM2,OR(TH!L1197="1111",TH!M1197="1111")),TH!D1197,""),"")</f>
        <v/>
      </c>
      <c r="B1197" s="568">
        <f t="shared" si="132"/>
        <v>3</v>
      </c>
      <c r="C1197" s="349">
        <f t="shared" si="133"/>
        <v>42825</v>
      </c>
      <c r="D1197" s="574"/>
      <c r="E1197" s="585">
        <v>42825</v>
      </c>
      <c r="F1197" s="279" t="s">
        <v>739</v>
      </c>
      <c r="G1197" s="575" t="s">
        <v>843</v>
      </c>
      <c r="H1197" s="507" t="s">
        <v>865</v>
      </c>
      <c r="I1197" s="340">
        <v>6</v>
      </c>
      <c r="J1197" s="340">
        <v>36114</v>
      </c>
      <c r="K1197" s="569">
        <f t="shared" si="134"/>
        <v>216684</v>
      </c>
      <c r="L1197" s="576" t="s">
        <v>160</v>
      </c>
      <c r="M1197" s="576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2"/>
    </row>
    <row r="1198" spans="1:31" s="539" customFormat="1" ht="15.75" customHeight="1">
      <c r="A1198" s="567" t="str">
        <f>IF(B1198&lt;&gt;"",IF(AND(B1198&gt;=_TM1,B1198&lt;=_TM2,OR(TH!L1198="1111",TH!M1198="1111")),TH!D1198,""),"")</f>
        <v/>
      </c>
      <c r="B1198" s="568">
        <f t="shared" si="132"/>
        <v>3</v>
      </c>
      <c r="C1198" s="349">
        <f t="shared" si="133"/>
        <v>42825</v>
      </c>
      <c r="D1198" s="574"/>
      <c r="E1198" s="585">
        <v>42825</v>
      </c>
      <c r="F1198" s="279" t="s">
        <v>740</v>
      </c>
      <c r="G1198" s="575" t="s">
        <v>843</v>
      </c>
      <c r="H1198" s="507" t="s">
        <v>865</v>
      </c>
      <c r="I1198" s="340">
        <v>3</v>
      </c>
      <c r="J1198" s="340">
        <v>216090</v>
      </c>
      <c r="K1198" s="569">
        <f t="shared" si="134"/>
        <v>648270</v>
      </c>
      <c r="L1198" s="576" t="s">
        <v>160</v>
      </c>
      <c r="M1198" s="576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2"/>
    </row>
    <row r="1199" spans="1:31" s="539" customFormat="1" ht="15.75" customHeight="1">
      <c r="A1199" s="567" t="str">
        <f>IF(B1199&lt;&gt;"",IF(AND(B1199&gt;=_TM1,B1199&lt;=_TM2,OR(TH!L1199="1111",TH!M1199="1111")),TH!D1199,""),"")</f>
        <v/>
      </c>
      <c r="B1199" s="568">
        <f t="shared" si="132"/>
        <v>3</v>
      </c>
      <c r="C1199" s="349">
        <f t="shared" si="133"/>
        <v>42825</v>
      </c>
      <c r="D1199" s="574"/>
      <c r="E1199" s="586">
        <v>42825</v>
      </c>
      <c r="F1199" s="277" t="s">
        <v>851</v>
      </c>
      <c r="G1199" s="578" t="s">
        <v>843</v>
      </c>
      <c r="H1199" s="507" t="s">
        <v>865</v>
      </c>
      <c r="I1199" s="340">
        <v>38</v>
      </c>
      <c r="J1199" s="340">
        <v>41113</v>
      </c>
      <c r="K1199" s="569">
        <f t="shared" si="134"/>
        <v>1562294</v>
      </c>
      <c r="L1199" s="576" t="s">
        <v>160</v>
      </c>
      <c r="M1199" s="576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>x</v>
      </c>
      <c r="AA1199" s="572"/>
      <c r="AB1199" s="573"/>
      <c r="AC1199" s="573"/>
      <c r="AD1199" s="573"/>
      <c r="AE1199" s="573"/>
    </row>
    <row r="1200" spans="1:31" s="539" customFormat="1" ht="15.75" customHeight="1">
      <c r="A1200" s="567" t="str">
        <f>IF(B1200&lt;&gt;"",IF(AND(B1200&gt;=_TM1,B1200&lt;=_TM2,OR(TH!L1200="1111",TH!M1200="1111")),TH!D1200,""),"")</f>
        <v/>
      </c>
      <c r="B1200" s="568">
        <f t="shared" si="132"/>
        <v>3</v>
      </c>
      <c r="C1200" s="349">
        <f t="shared" si="133"/>
        <v>42825</v>
      </c>
      <c r="D1200" s="574"/>
      <c r="E1200" s="586">
        <v>42825</v>
      </c>
      <c r="F1200" s="279" t="s">
        <v>734</v>
      </c>
      <c r="G1200" s="578" t="s">
        <v>843</v>
      </c>
      <c r="H1200" s="507" t="s">
        <v>865</v>
      </c>
      <c r="I1200" s="340">
        <v>56</v>
      </c>
      <c r="J1200" s="340">
        <v>78670</v>
      </c>
      <c r="K1200" s="569">
        <f t="shared" si="134"/>
        <v>4405520</v>
      </c>
      <c r="L1200" s="576" t="s">
        <v>160</v>
      </c>
      <c r="M1200" s="576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>x</v>
      </c>
      <c r="AA1200" s="572"/>
      <c r="AB1200" s="573"/>
      <c r="AC1200" s="573"/>
      <c r="AD1200" s="573"/>
      <c r="AE1200" s="573"/>
    </row>
    <row r="1201" spans="1:31" s="539" customFormat="1" ht="15.75" customHeight="1">
      <c r="A1201" s="567" t="str">
        <f>IF(B1201&lt;&gt;"",IF(AND(B1201&gt;=_TM1,B1201&lt;=_TM2,OR(TH!L1201="1111",TH!M1201="1111")),TH!D1201,""),"")</f>
        <v/>
      </c>
      <c r="B1201" s="568">
        <f t="shared" si="132"/>
        <v>3</v>
      </c>
      <c r="C1201" s="349">
        <f t="shared" si="133"/>
        <v>42825</v>
      </c>
      <c r="D1201" s="574"/>
      <c r="E1201" s="586">
        <v>42825</v>
      </c>
      <c r="F1201" s="277" t="s">
        <v>679</v>
      </c>
      <c r="G1201" s="578" t="s">
        <v>843</v>
      </c>
      <c r="H1201" s="507" t="s">
        <v>865</v>
      </c>
      <c r="I1201" s="340">
        <v>8</v>
      </c>
      <c r="J1201" s="340">
        <v>37367</v>
      </c>
      <c r="K1201" s="569">
        <f t="shared" si="134"/>
        <v>298936</v>
      </c>
      <c r="L1201" s="576" t="s">
        <v>160</v>
      </c>
      <c r="M1201" s="576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>x</v>
      </c>
      <c r="AA1201" s="572"/>
      <c r="AB1201" s="573"/>
      <c r="AC1201" s="573"/>
      <c r="AD1201" s="573"/>
      <c r="AE1201" s="573"/>
    </row>
    <row r="1202" spans="1:31" s="539" customFormat="1" ht="15.75" customHeight="1">
      <c r="A1202" s="567" t="str">
        <f>IF(B1202&lt;&gt;"",IF(AND(B1202&gt;=_TM1,B1202&lt;=_TM2,OR(TH!L1202="1111",TH!M1202="1111")),TH!D1202,""),"")</f>
        <v/>
      </c>
      <c r="B1202" s="568">
        <f t="shared" si="132"/>
        <v>3</v>
      </c>
      <c r="C1202" s="349">
        <f t="shared" si="133"/>
        <v>42825</v>
      </c>
      <c r="D1202" s="574"/>
      <c r="E1202" s="586">
        <v>42825</v>
      </c>
      <c r="F1202" s="277" t="s">
        <v>679</v>
      </c>
      <c r="G1202" s="578" t="s">
        <v>843</v>
      </c>
      <c r="H1202" s="507" t="s">
        <v>865</v>
      </c>
      <c r="I1202" s="340">
        <v>14</v>
      </c>
      <c r="J1202" s="340">
        <v>37367</v>
      </c>
      <c r="K1202" s="569">
        <f t="shared" si="134"/>
        <v>523138</v>
      </c>
      <c r="L1202" s="576" t="s">
        <v>160</v>
      </c>
      <c r="M1202" s="576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>x</v>
      </c>
      <c r="AA1202" s="572"/>
      <c r="AB1202" s="573"/>
      <c r="AC1202" s="573"/>
      <c r="AD1202" s="573"/>
      <c r="AE1202" s="573"/>
    </row>
    <row r="1203" spans="1:31" s="539" customFormat="1" ht="15.75" customHeight="1">
      <c r="A1203" s="567" t="str">
        <f>IF(B1203&lt;&gt;"",IF(AND(B1203&gt;=_TM1,B1203&lt;=_TM2,OR(TH!L1203="1111",TH!M1203="1111")),TH!D1203,""),"")</f>
        <v/>
      </c>
      <c r="B1203" s="568">
        <f t="shared" si="132"/>
        <v>3</v>
      </c>
      <c r="C1203" s="349">
        <f t="shared" si="133"/>
        <v>42825</v>
      </c>
      <c r="D1203" s="574"/>
      <c r="E1203" s="586">
        <v>42825</v>
      </c>
      <c r="F1203" s="277" t="s">
        <v>678</v>
      </c>
      <c r="G1203" s="578" t="s">
        <v>843</v>
      </c>
      <c r="H1203" s="507" t="s">
        <v>865</v>
      </c>
      <c r="I1203" s="340">
        <v>12</v>
      </c>
      <c r="J1203" s="340">
        <v>34679</v>
      </c>
      <c r="K1203" s="569">
        <f t="shared" si="134"/>
        <v>416148</v>
      </c>
      <c r="L1203" s="576" t="s">
        <v>160</v>
      </c>
      <c r="M1203" s="576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>x</v>
      </c>
      <c r="AA1203" s="572"/>
      <c r="AB1203" s="573"/>
      <c r="AC1203" s="573"/>
      <c r="AD1203" s="573"/>
      <c r="AE1203" s="573"/>
    </row>
    <row r="1204" spans="1:31" s="539" customFormat="1" ht="15.75" customHeight="1">
      <c r="A1204" s="567" t="str">
        <f>IF(B1204&lt;&gt;"",IF(AND(B1204&gt;=_TM1,B1204&lt;=_TM2,OR(TH!L1204="1111",TH!M1204="1111")),TH!D1204,""),"")</f>
        <v/>
      </c>
      <c r="B1204" s="568">
        <f t="shared" si="132"/>
        <v>3</v>
      </c>
      <c r="C1204" s="349">
        <f t="shared" si="133"/>
        <v>42825</v>
      </c>
      <c r="D1204" s="574"/>
      <c r="E1204" s="586">
        <v>42825</v>
      </c>
      <c r="F1204" s="277" t="s">
        <v>678</v>
      </c>
      <c r="G1204" s="578" t="s">
        <v>843</v>
      </c>
      <c r="H1204" s="507" t="s">
        <v>865</v>
      </c>
      <c r="I1204" s="340">
        <v>21</v>
      </c>
      <c r="J1204" s="340">
        <v>34679</v>
      </c>
      <c r="K1204" s="569">
        <f t="shared" si="134"/>
        <v>728259</v>
      </c>
      <c r="L1204" s="576" t="s">
        <v>160</v>
      </c>
      <c r="M1204" s="576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>x</v>
      </c>
      <c r="AA1204" s="572"/>
      <c r="AB1204" s="573"/>
      <c r="AC1204" s="573"/>
      <c r="AD1204" s="573"/>
      <c r="AE1204" s="573"/>
    </row>
    <row r="1205" spans="1:31" s="539" customFormat="1" ht="15.75" customHeight="1">
      <c r="A1205" s="567" t="str">
        <f>IF(B1205&lt;&gt;"",IF(AND(B1205&gt;=_TM1,B1205&lt;=_TM2,OR(TH!L1205="1111",TH!M1205="1111")),TH!D1205,""),"")</f>
        <v/>
      </c>
      <c r="B1205" s="568">
        <f t="shared" si="132"/>
        <v>3</v>
      </c>
      <c r="C1205" s="349">
        <f t="shared" si="133"/>
        <v>42825</v>
      </c>
      <c r="D1205" s="574"/>
      <c r="E1205" s="586">
        <v>42825</v>
      </c>
      <c r="F1205" s="277" t="s">
        <v>852</v>
      </c>
      <c r="G1205" s="578" t="s">
        <v>843</v>
      </c>
      <c r="H1205" s="507" t="s">
        <v>865</v>
      </c>
      <c r="I1205" s="340">
        <v>20</v>
      </c>
      <c r="J1205" s="340">
        <v>75821</v>
      </c>
      <c r="K1205" s="569">
        <f t="shared" si="134"/>
        <v>1516420</v>
      </c>
      <c r="L1205" s="576" t="s">
        <v>160</v>
      </c>
      <c r="M1205" s="576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>x</v>
      </c>
      <c r="AA1205" s="572"/>
      <c r="AB1205" s="573"/>
      <c r="AC1205" s="573"/>
      <c r="AD1205" s="573"/>
      <c r="AE1205" s="573"/>
    </row>
    <row r="1206" spans="1:31" s="539" customFormat="1" ht="15.75" customHeight="1">
      <c r="A1206" s="567" t="str">
        <f>IF(B1206&lt;&gt;"",IF(AND(B1206&gt;=_TM1,B1206&lt;=_TM2,OR(TH!L1206="1111",TH!M1206="1111")),TH!D1206,""),"")</f>
        <v/>
      </c>
      <c r="B1206" s="568">
        <f t="shared" si="132"/>
        <v>3</v>
      </c>
      <c r="C1206" s="349">
        <f t="shared" si="133"/>
        <v>42825</v>
      </c>
      <c r="D1206" s="574"/>
      <c r="E1206" s="586">
        <v>42825</v>
      </c>
      <c r="F1206" s="277" t="s">
        <v>741</v>
      </c>
      <c r="G1206" s="578" t="s">
        <v>843</v>
      </c>
      <c r="H1206" s="507" t="s">
        <v>865</v>
      </c>
      <c r="I1206" s="340">
        <v>8</v>
      </c>
      <c r="J1206" s="340">
        <v>41340</v>
      </c>
      <c r="K1206" s="569">
        <f t="shared" si="134"/>
        <v>330720</v>
      </c>
      <c r="L1206" s="576" t="s">
        <v>160</v>
      </c>
      <c r="M1206" s="576" t="s">
        <v>318</v>
      </c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>x</v>
      </c>
      <c r="AA1206" s="572"/>
      <c r="AB1206" s="573"/>
      <c r="AE1206" s="573"/>
    </row>
    <row r="1207" spans="1:31" s="539" customFormat="1" ht="15.75" customHeight="1">
      <c r="A1207" s="567" t="str">
        <f>IF(B1207&lt;&gt;"",IF(AND(B1207&gt;=_TM1,B1207&lt;=_TM2,OR(TH!L1207="1111",TH!M1207="1111")),TH!D1207,""),"")</f>
        <v/>
      </c>
      <c r="B1207" s="568">
        <f t="shared" si="132"/>
        <v>3</v>
      </c>
      <c r="C1207" s="349">
        <f t="shared" si="133"/>
        <v>42825</v>
      </c>
      <c r="D1207" s="574"/>
      <c r="E1207" s="586">
        <v>42825</v>
      </c>
      <c r="F1207" s="277" t="s">
        <v>741</v>
      </c>
      <c r="G1207" s="578" t="s">
        <v>843</v>
      </c>
      <c r="H1207" s="507" t="s">
        <v>865</v>
      </c>
      <c r="I1207" s="340">
        <v>6</v>
      </c>
      <c r="J1207" s="340">
        <v>41340</v>
      </c>
      <c r="K1207" s="569">
        <f t="shared" si="134"/>
        <v>248040</v>
      </c>
      <c r="L1207" s="576" t="s">
        <v>160</v>
      </c>
      <c r="M1207" s="576" t="s">
        <v>318</v>
      </c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>x</v>
      </c>
      <c r="AA1207" s="572"/>
      <c r="AB1207" s="573"/>
      <c r="AE1207" s="573"/>
    </row>
    <row r="1208" spans="1:31" s="539" customFormat="1" ht="15.75" customHeight="1">
      <c r="A1208" s="567" t="str">
        <f>IF(B1208&lt;&gt;"",IF(AND(B1208&gt;=_TM1,B1208&lt;=_TM2,OR(TH!L1208="1111",TH!M1208="1111")),TH!D1208,""),"")</f>
        <v/>
      </c>
      <c r="B1208" s="568">
        <f t="shared" si="132"/>
        <v>3</v>
      </c>
      <c r="C1208" s="349">
        <f t="shared" si="133"/>
        <v>42825</v>
      </c>
      <c r="D1208" s="574"/>
      <c r="E1208" s="586">
        <v>42825</v>
      </c>
      <c r="F1208" s="277" t="s">
        <v>683</v>
      </c>
      <c r="G1208" s="578" t="s">
        <v>843</v>
      </c>
      <c r="H1208" s="507" t="s">
        <v>865</v>
      </c>
      <c r="I1208" s="340">
        <v>32</v>
      </c>
      <c r="J1208" s="340">
        <v>24752</v>
      </c>
      <c r="K1208" s="569">
        <f t="shared" si="134"/>
        <v>792064</v>
      </c>
      <c r="L1208" s="576" t="s">
        <v>160</v>
      </c>
      <c r="M1208" s="576" t="s">
        <v>318</v>
      </c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>x</v>
      </c>
      <c r="AA1208" s="572"/>
      <c r="AB1208" s="573"/>
      <c r="AC1208" s="573"/>
      <c r="AD1208" s="573"/>
      <c r="AE1208" s="573"/>
    </row>
    <row r="1209" spans="1:31" s="539" customFormat="1" ht="15.75" customHeight="1">
      <c r="A1209" s="567" t="str">
        <f>IF(B1209&lt;&gt;"",IF(AND(B1209&gt;=_TM1,B1209&lt;=_TM2,OR(TH!L1209="1111",TH!M1209="1111")),TH!D1209,""),"")</f>
        <v/>
      </c>
      <c r="B1209" s="568">
        <f t="shared" si="132"/>
        <v>3</v>
      </c>
      <c r="C1209" s="349">
        <f t="shared" si="133"/>
        <v>42825</v>
      </c>
      <c r="D1209" s="574"/>
      <c r="E1209" s="586">
        <v>42825</v>
      </c>
      <c r="F1209" s="277" t="s">
        <v>683</v>
      </c>
      <c r="G1209" s="578" t="s">
        <v>843</v>
      </c>
      <c r="H1209" s="507" t="s">
        <v>865</v>
      </c>
      <c r="I1209" s="340">
        <v>62</v>
      </c>
      <c r="J1209" s="340">
        <v>24752</v>
      </c>
      <c r="K1209" s="569">
        <f t="shared" si="134"/>
        <v>1534624</v>
      </c>
      <c r="L1209" s="576" t="s">
        <v>160</v>
      </c>
      <c r="M1209" s="576" t="s">
        <v>318</v>
      </c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>x</v>
      </c>
      <c r="AA1209" s="572"/>
      <c r="AB1209" s="573"/>
      <c r="AC1209" s="573"/>
      <c r="AD1209" s="573"/>
      <c r="AE1209" s="573"/>
    </row>
    <row r="1210" spans="1:31" s="539" customFormat="1" ht="15.75" customHeight="1">
      <c r="A1210" s="567" t="str">
        <f>IF(B1210&lt;&gt;"",IF(AND(B1210&gt;=_TM1,B1210&lt;=_TM2,OR(TH!L1210="1111",TH!M1210="1111")),TH!D1210,""),"")</f>
        <v/>
      </c>
      <c r="B1210" s="568">
        <f t="shared" si="132"/>
        <v>3</v>
      </c>
      <c r="C1210" s="349">
        <f t="shared" si="133"/>
        <v>42825</v>
      </c>
      <c r="D1210" s="574"/>
      <c r="E1210" s="586">
        <v>42825</v>
      </c>
      <c r="F1210" s="277" t="s">
        <v>814</v>
      </c>
      <c r="G1210" s="578" t="s">
        <v>843</v>
      </c>
      <c r="H1210" s="507" t="s">
        <v>865</v>
      </c>
      <c r="I1210" s="340">
        <v>10</v>
      </c>
      <c r="J1210" s="340">
        <v>26300</v>
      </c>
      <c r="K1210" s="569">
        <f t="shared" si="134"/>
        <v>263000</v>
      </c>
      <c r="L1210" s="576" t="s">
        <v>160</v>
      </c>
      <c r="M1210" s="576" t="s">
        <v>318</v>
      </c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>x</v>
      </c>
      <c r="AA1210" s="572"/>
      <c r="AB1210" s="573"/>
      <c r="AC1210" s="573"/>
      <c r="AD1210" s="573"/>
      <c r="AE1210" s="573"/>
    </row>
    <row r="1211" spans="1:31" s="539" customFormat="1" ht="15.75" customHeight="1">
      <c r="A1211" s="567" t="str">
        <f>IF(B1211&lt;&gt;"",IF(AND(B1211&gt;=_TM1,B1211&lt;=_TM2,OR(TH!L1211="1111",TH!M1211="1111")),TH!D1211,""),"")</f>
        <v/>
      </c>
      <c r="B1211" s="568">
        <f t="shared" si="132"/>
        <v>3</v>
      </c>
      <c r="C1211" s="349">
        <f t="shared" si="133"/>
        <v>42825</v>
      </c>
      <c r="D1211" s="574"/>
      <c r="E1211" s="586">
        <v>42825</v>
      </c>
      <c r="F1211" s="277" t="s">
        <v>733</v>
      </c>
      <c r="G1211" s="578" t="s">
        <v>843</v>
      </c>
      <c r="H1211" s="507" t="s">
        <v>865</v>
      </c>
      <c r="I1211" s="340">
        <v>16</v>
      </c>
      <c r="J1211" s="340">
        <v>45701</v>
      </c>
      <c r="K1211" s="569">
        <f t="shared" si="134"/>
        <v>731216</v>
      </c>
      <c r="L1211" s="576" t="s">
        <v>160</v>
      </c>
      <c r="M1211" s="576" t="s">
        <v>318</v>
      </c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>x</v>
      </c>
      <c r="AA1211" s="572"/>
      <c r="AB1211" s="573"/>
      <c r="AC1211" s="573"/>
      <c r="AD1211" s="573"/>
      <c r="AE1211" s="573"/>
    </row>
    <row r="1212" spans="1:31" s="539" customFormat="1" ht="15.75" customHeight="1">
      <c r="A1212" s="567" t="str">
        <f>IF(B1212&lt;&gt;"",IF(AND(B1212&gt;=_TM1,B1212&lt;=_TM2,OR(TH!L1212="1111",TH!M1212="1111")),TH!D1212,""),"")</f>
        <v/>
      </c>
      <c r="B1212" s="568">
        <f t="shared" si="132"/>
        <v>3</v>
      </c>
      <c r="C1212" s="349">
        <f t="shared" si="133"/>
        <v>42825</v>
      </c>
      <c r="D1212" s="574"/>
      <c r="E1212" s="586">
        <v>42825</v>
      </c>
      <c r="F1212" s="277" t="s">
        <v>733</v>
      </c>
      <c r="G1212" s="578" t="s">
        <v>843</v>
      </c>
      <c r="H1212" s="507" t="s">
        <v>865</v>
      </c>
      <c r="I1212" s="340">
        <v>4</v>
      </c>
      <c r="J1212" s="340">
        <v>45701</v>
      </c>
      <c r="K1212" s="569">
        <f t="shared" si="134"/>
        <v>182804</v>
      </c>
      <c r="L1212" s="576" t="s">
        <v>160</v>
      </c>
      <c r="M1212" s="576" t="s">
        <v>318</v>
      </c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>x</v>
      </c>
      <c r="AA1212" s="572"/>
      <c r="AB1212" s="573"/>
      <c r="AE1212" s="573"/>
    </row>
    <row r="1213" spans="1:31" s="539" customFormat="1" ht="15.75" customHeight="1">
      <c r="A1213" s="567" t="str">
        <f>IF(B1213&lt;&gt;"",IF(AND(B1213&gt;=_TM1,B1213&lt;=_TM2,OR(TH!L1213="1111",TH!M1213="1111")),TH!D1213,""),"")</f>
        <v/>
      </c>
      <c r="B1213" s="568">
        <f t="shared" si="132"/>
        <v>3</v>
      </c>
      <c r="C1213" s="349">
        <f t="shared" si="133"/>
        <v>42825</v>
      </c>
      <c r="D1213" s="574"/>
      <c r="E1213" s="586">
        <v>42825</v>
      </c>
      <c r="F1213" s="277" t="s">
        <v>755</v>
      </c>
      <c r="G1213" s="578" t="s">
        <v>843</v>
      </c>
      <c r="H1213" s="507" t="s">
        <v>865</v>
      </c>
      <c r="I1213" s="340">
        <v>55</v>
      </c>
      <c r="J1213" s="340">
        <v>10865</v>
      </c>
      <c r="K1213" s="569">
        <f t="shared" si="134"/>
        <v>597575</v>
      </c>
      <c r="L1213" s="576" t="s">
        <v>160</v>
      </c>
      <c r="M1213" s="576" t="s">
        <v>318</v>
      </c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>x</v>
      </c>
      <c r="AA1213" s="572"/>
      <c r="AB1213" s="573"/>
      <c r="AE1213" s="573"/>
    </row>
    <row r="1214" spans="1:31" s="539" customFormat="1" ht="15.75" customHeight="1">
      <c r="A1214" s="567" t="str">
        <f>IF(B1214&lt;&gt;"",IF(AND(B1214&gt;=_TM1,B1214&lt;=_TM2,OR(TH!L1214="1111",TH!M1214="1111")),TH!D1214,""),"")</f>
        <v/>
      </c>
      <c r="B1214" s="568">
        <f t="shared" si="132"/>
        <v>3</v>
      </c>
      <c r="C1214" s="349">
        <f t="shared" si="133"/>
        <v>42825</v>
      </c>
      <c r="D1214" s="574"/>
      <c r="E1214" s="586">
        <v>42825</v>
      </c>
      <c r="F1214" s="277" t="s">
        <v>756</v>
      </c>
      <c r="G1214" s="578" t="s">
        <v>843</v>
      </c>
      <c r="H1214" s="507" t="s">
        <v>865</v>
      </c>
      <c r="I1214" s="340">
        <v>78</v>
      </c>
      <c r="J1214" s="340">
        <v>19889</v>
      </c>
      <c r="K1214" s="569">
        <f t="shared" si="134"/>
        <v>1551342</v>
      </c>
      <c r="L1214" s="576" t="s">
        <v>160</v>
      </c>
      <c r="M1214" s="576" t="s">
        <v>318</v>
      </c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>x</v>
      </c>
      <c r="AA1214" s="572"/>
      <c r="AB1214" s="573"/>
      <c r="AE1214" s="573"/>
    </row>
    <row r="1215" spans="1:31" s="539" customFormat="1" ht="15.75" customHeight="1">
      <c r="A1215" s="567" t="str">
        <f>IF(B1215&lt;&gt;"",IF(AND(B1215&gt;=_TM1,B1215&lt;=_TM2,OR(TH!L1215="1111",TH!M1215="1111")),TH!D1215,""),"")</f>
        <v/>
      </c>
      <c r="B1215" s="568">
        <f t="shared" ref="B1215:B1278" si="135">IF(C1215&lt;&gt;"",MONTH(C1215),"")</f>
        <v>3</v>
      </c>
      <c r="C1215" s="349">
        <f t="shared" si="133"/>
        <v>42825</v>
      </c>
      <c r="D1215" s="574"/>
      <c r="E1215" s="586">
        <v>42825</v>
      </c>
      <c r="F1215" s="277" t="s">
        <v>713</v>
      </c>
      <c r="G1215" s="578" t="s">
        <v>843</v>
      </c>
      <c r="H1215" s="507" t="s">
        <v>865</v>
      </c>
      <c r="I1215" s="340">
        <v>4</v>
      </c>
      <c r="J1215" s="340">
        <v>81237</v>
      </c>
      <c r="K1215" s="569">
        <f t="shared" si="134"/>
        <v>324948</v>
      </c>
      <c r="L1215" s="576" t="s">
        <v>160</v>
      </c>
      <c r="M1215" s="576" t="s">
        <v>318</v>
      </c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>x</v>
      </c>
      <c r="AA1215" s="572"/>
      <c r="AE1215" s="573"/>
    </row>
    <row r="1216" spans="1:31" s="539" customFormat="1" ht="15.75" customHeight="1">
      <c r="A1216" s="567" t="str">
        <f>IF(B1216&lt;&gt;"",IF(AND(B1216&gt;=_TM1,B1216&lt;=_TM2,OR(TH!L1216="1111",TH!M1216="1111")),TH!D1216,""),"")</f>
        <v/>
      </c>
      <c r="B1216" s="568">
        <f t="shared" si="135"/>
        <v>3</v>
      </c>
      <c r="C1216" s="349">
        <f t="shared" si="133"/>
        <v>42825</v>
      </c>
      <c r="D1216" s="349"/>
      <c r="E1216" s="583">
        <v>42825</v>
      </c>
      <c r="F1216" s="279" t="s">
        <v>752</v>
      </c>
      <c r="G1216" s="348" t="s">
        <v>843</v>
      </c>
      <c r="H1216" s="507" t="s">
        <v>865</v>
      </c>
      <c r="I1216" s="340">
        <v>8</v>
      </c>
      <c r="J1216" s="340">
        <v>140372</v>
      </c>
      <c r="K1216" s="569">
        <f t="shared" si="134"/>
        <v>1122976</v>
      </c>
      <c r="L1216" s="576" t="s">
        <v>160</v>
      </c>
      <c r="M1216" s="576" t="s">
        <v>318</v>
      </c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>x</v>
      </c>
      <c r="AA1216" s="572"/>
      <c r="AB1216" s="573"/>
      <c r="AE1216" s="573"/>
    </row>
    <row r="1217" spans="1:31" s="539" customFormat="1" ht="15.75" customHeight="1">
      <c r="A1217" s="567" t="str">
        <f>IF(B1217&lt;&gt;"",IF(AND(B1217&gt;=_TM1,B1217&lt;=_TM2,OR(TH!L1217="1111",TH!M1217="1111")),TH!D1217,""),"")</f>
        <v/>
      </c>
      <c r="B1217" s="568">
        <f t="shared" si="135"/>
        <v>3</v>
      </c>
      <c r="C1217" s="349">
        <f t="shared" si="133"/>
        <v>42825</v>
      </c>
      <c r="D1217" s="349"/>
      <c r="E1217" s="583">
        <v>42825</v>
      </c>
      <c r="F1217" s="279" t="s">
        <v>665</v>
      </c>
      <c r="G1217" s="348" t="s">
        <v>843</v>
      </c>
      <c r="H1217" s="507" t="s">
        <v>865</v>
      </c>
      <c r="I1217" s="340">
        <v>80</v>
      </c>
      <c r="J1217" s="340">
        <v>39735</v>
      </c>
      <c r="K1217" s="569">
        <f t="shared" si="134"/>
        <v>3178800</v>
      </c>
      <c r="L1217" s="576" t="s">
        <v>160</v>
      </c>
      <c r="M1217" s="576" t="s">
        <v>318</v>
      </c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>x</v>
      </c>
      <c r="AA1217" s="572"/>
      <c r="AB1217" s="573"/>
    </row>
    <row r="1218" spans="1:31" s="539" customFormat="1" ht="15.75" customHeight="1">
      <c r="A1218" s="567" t="str">
        <f>IF(B1218&lt;&gt;"",IF(AND(B1218&gt;=_TM1,B1218&lt;=_TM2,OR(TH!L1218="1111",TH!M1218="1111")),TH!D1218,""),"")</f>
        <v/>
      </c>
      <c r="B1218" s="568">
        <f t="shared" si="135"/>
        <v>3</v>
      </c>
      <c r="C1218" s="349">
        <f t="shared" si="133"/>
        <v>42825</v>
      </c>
      <c r="D1218" s="574"/>
      <c r="E1218" s="583">
        <v>42825</v>
      </c>
      <c r="F1218" s="280" t="s">
        <v>790</v>
      </c>
      <c r="G1218" s="577" t="s">
        <v>843</v>
      </c>
      <c r="H1218" s="507" t="s">
        <v>865</v>
      </c>
      <c r="I1218" s="340">
        <v>10</v>
      </c>
      <c r="J1218" s="340">
        <v>78500</v>
      </c>
      <c r="K1218" s="569">
        <f t="shared" si="134"/>
        <v>785000</v>
      </c>
      <c r="L1218" s="576" t="s">
        <v>160</v>
      </c>
      <c r="M1218" s="576" t="s">
        <v>318</v>
      </c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>x</v>
      </c>
      <c r="AA1218" s="572"/>
    </row>
    <row r="1219" spans="1:31" s="539" customFormat="1" ht="15.75" customHeight="1">
      <c r="A1219" s="567" t="str">
        <f>IF(B1219&lt;&gt;"",IF(AND(B1219&gt;=_TM1,B1219&lt;=_TM2,OR(TH!L1219="1111",TH!M1219="1111")),TH!D1219,""),"")</f>
        <v/>
      </c>
      <c r="B1219" s="568">
        <f t="shared" si="135"/>
        <v>3</v>
      </c>
      <c r="C1219" s="349">
        <f t="shared" si="133"/>
        <v>42825</v>
      </c>
      <c r="D1219" s="574"/>
      <c r="E1219" s="583">
        <v>42825</v>
      </c>
      <c r="F1219" s="280" t="s">
        <v>853</v>
      </c>
      <c r="G1219" s="577" t="s">
        <v>843</v>
      </c>
      <c r="H1219" s="507" t="s">
        <v>865</v>
      </c>
      <c r="I1219" s="340">
        <v>20</v>
      </c>
      <c r="J1219" s="340">
        <v>42454</v>
      </c>
      <c r="K1219" s="569">
        <f t="shared" si="134"/>
        <v>849080</v>
      </c>
      <c r="L1219" s="576" t="s">
        <v>160</v>
      </c>
      <c r="M1219" s="576" t="s">
        <v>318</v>
      </c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>x</v>
      </c>
      <c r="AA1219" s="572"/>
    </row>
    <row r="1220" spans="1:31" s="539" customFormat="1" ht="15.75" customHeight="1">
      <c r="A1220" s="567" t="str">
        <f>IF(B1220&lt;&gt;"",IF(AND(B1220&gt;=_TM1,B1220&lt;=_TM2,OR(TH!L1220="1111",TH!M1220="1111")),TH!D1220,""),"")</f>
        <v/>
      </c>
      <c r="B1220" s="568">
        <f t="shared" si="135"/>
        <v>3</v>
      </c>
      <c r="C1220" s="349">
        <f t="shared" si="133"/>
        <v>42825</v>
      </c>
      <c r="D1220" s="574"/>
      <c r="E1220" s="583">
        <v>42825</v>
      </c>
      <c r="F1220" s="280" t="s">
        <v>733</v>
      </c>
      <c r="G1220" s="577" t="s">
        <v>843</v>
      </c>
      <c r="H1220" s="507" t="s">
        <v>865</v>
      </c>
      <c r="I1220" s="340">
        <v>28</v>
      </c>
      <c r="J1220" s="340">
        <v>43982</v>
      </c>
      <c r="K1220" s="569">
        <f t="shared" si="134"/>
        <v>1231496</v>
      </c>
      <c r="L1220" s="576" t="s">
        <v>160</v>
      </c>
      <c r="M1220" s="576" t="s">
        <v>318</v>
      </c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>x</v>
      </c>
      <c r="AA1220" s="572"/>
    </row>
    <row r="1221" spans="1:31" s="539" customFormat="1" ht="15.75" customHeight="1">
      <c r="A1221" s="567" t="str">
        <f>IF(B1221&lt;&gt;"",IF(AND(B1221&gt;=_TM1,B1221&lt;=_TM2,OR(TH!L1221="1111",TH!M1221="1111")),TH!D1221,""),"")</f>
        <v/>
      </c>
      <c r="B1221" s="568">
        <f t="shared" si="135"/>
        <v>3</v>
      </c>
      <c r="C1221" s="349">
        <f t="shared" si="133"/>
        <v>42825</v>
      </c>
      <c r="D1221" s="574"/>
      <c r="E1221" s="583">
        <v>42825</v>
      </c>
      <c r="F1221" s="280" t="s">
        <v>789</v>
      </c>
      <c r="G1221" s="577" t="s">
        <v>843</v>
      </c>
      <c r="H1221" s="507" t="s">
        <v>865</v>
      </c>
      <c r="I1221" s="340">
        <v>12</v>
      </c>
      <c r="J1221" s="340">
        <v>49660</v>
      </c>
      <c r="K1221" s="569">
        <f t="shared" si="134"/>
        <v>595920</v>
      </c>
      <c r="L1221" s="576" t="s">
        <v>160</v>
      </c>
      <c r="M1221" s="576" t="s">
        <v>318</v>
      </c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>x</v>
      </c>
      <c r="AA1221" s="572"/>
    </row>
    <row r="1222" spans="1:31" s="539" customFormat="1" ht="15.75" customHeight="1">
      <c r="A1222" s="567" t="str">
        <f>IF(B1222&lt;&gt;"",IF(AND(B1222&gt;=_TM1,B1222&lt;=_TM2,OR(TH!L1222="1111",TH!M1222="1111")),TH!D1222,""),"")</f>
        <v/>
      </c>
      <c r="B1222" s="568">
        <f t="shared" si="135"/>
        <v>3</v>
      </c>
      <c r="C1222" s="349">
        <f t="shared" si="133"/>
        <v>42825</v>
      </c>
      <c r="D1222" s="574"/>
      <c r="E1222" s="583">
        <v>42825</v>
      </c>
      <c r="F1222" s="280" t="s">
        <v>785</v>
      </c>
      <c r="G1222" s="577" t="s">
        <v>843</v>
      </c>
      <c r="H1222" s="507" t="s">
        <v>865</v>
      </c>
      <c r="I1222" s="340">
        <v>12</v>
      </c>
      <c r="J1222" s="340">
        <v>54883</v>
      </c>
      <c r="K1222" s="569">
        <f t="shared" si="134"/>
        <v>658596</v>
      </c>
      <c r="L1222" s="576" t="s">
        <v>160</v>
      </c>
      <c r="M1222" s="576" t="s">
        <v>318</v>
      </c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>x</v>
      </c>
      <c r="AA1222" s="572"/>
    </row>
    <row r="1223" spans="1:31" s="539" customFormat="1" ht="15.75" customHeight="1">
      <c r="A1223" s="567" t="str">
        <f>IF(B1223&lt;&gt;"",IF(AND(B1223&gt;=_TM1,B1223&lt;=_TM2,OR(TH!L1223="1111",TH!M1223="1111")),TH!D1223,""),"")</f>
        <v/>
      </c>
      <c r="B1223" s="568">
        <f t="shared" si="135"/>
        <v>3</v>
      </c>
      <c r="C1223" s="349">
        <f t="shared" si="133"/>
        <v>42825</v>
      </c>
      <c r="D1223" s="574"/>
      <c r="E1223" s="583">
        <v>42825</v>
      </c>
      <c r="F1223" s="280" t="s">
        <v>786</v>
      </c>
      <c r="G1223" s="577" t="s">
        <v>843</v>
      </c>
      <c r="H1223" s="507" t="s">
        <v>865</v>
      </c>
      <c r="I1223" s="580">
        <v>10</v>
      </c>
      <c r="J1223" s="340">
        <v>52044</v>
      </c>
      <c r="K1223" s="569">
        <f t="shared" si="134"/>
        <v>520440</v>
      </c>
      <c r="L1223" s="576" t="s">
        <v>160</v>
      </c>
      <c r="M1223" s="576" t="s">
        <v>318</v>
      </c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>x</v>
      </c>
      <c r="AA1223" s="572"/>
    </row>
    <row r="1224" spans="1:31" s="539" customFormat="1" ht="15.75" customHeight="1">
      <c r="A1224" s="567" t="str">
        <f>IF(B1224&lt;&gt;"",IF(AND(B1224&gt;=_TM1,B1224&lt;=_TM2,OR(TH!L1224="1111",TH!M1224="1111")),TH!D1224,""),"")</f>
        <v/>
      </c>
      <c r="B1224" s="568">
        <f t="shared" si="135"/>
        <v>3</v>
      </c>
      <c r="C1224" s="349">
        <f t="shared" si="133"/>
        <v>42825</v>
      </c>
      <c r="D1224" s="574"/>
      <c r="E1224" s="583">
        <v>42825</v>
      </c>
      <c r="F1224" s="280" t="s">
        <v>787</v>
      </c>
      <c r="G1224" s="577" t="s">
        <v>843</v>
      </c>
      <c r="H1224" s="507" t="s">
        <v>865</v>
      </c>
      <c r="I1224" s="340">
        <v>100</v>
      </c>
      <c r="J1224" s="340">
        <v>42608</v>
      </c>
      <c r="K1224" s="569">
        <f t="shared" si="134"/>
        <v>4260800</v>
      </c>
      <c r="L1224" s="576" t="s">
        <v>160</v>
      </c>
      <c r="M1224" s="576" t="s">
        <v>318</v>
      </c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IF(AND('341-CT'!$E$9=H1224,OR(LEFT(L1224,3)=$X$7,LEFT(M1224,3)=$X$7)),"x","")</f>
        <v/>
      </c>
      <c r="Y1224" s="561" t="str">
        <f>IF(OR(TH!L1224=TH!$Y$7,M1224=TH!$Y$7),"x","")</f>
        <v/>
      </c>
      <c r="Z1224" s="561" t="str">
        <f>IF(AND(B1224&lt;=NKC!$N$8,B1224&gt;=NKC!$M$8),"x","")</f>
        <v>x</v>
      </c>
      <c r="AA1224" s="572"/>
    </row>
    <row r="1225" spans="1:31" s="539" customFormat="1" ht="15.75" customHeight="1">
      <c r="A1225" s="567" t="str">
        <f>IF(B1225&lt;&gt;"",IF(AND(B1225&gt;=_TM1,B1225&lt;=_TM2,OR(TH!L1225="1111",TH!M1225="1111")),TH!D1225,""),"")</f>
        <v/>
      </c>
      <c r="B1225" s="568">
        <f t="shared" si="135"/>
        <v>3</v>
      </c>
      <c r="C1225" s="349">
        <f t="shared" si="133"/>
        <v>42825</v>
      </c>
      <c r="D1225" s="574"/>
      <c r="E1225" s="583">
        <v>42825</v>
      </c>
      <c r="F1225" s="280" t="s">
        <v>788</v>
      </c>
      <c r="G1225" s="577" t="s">
        <v>843</v>
      </c>
      <c r="H1225" s="507" t="s">
        <v>865</v>
      </c>
      <c r="I1225" s="340">
        <v>26</v>
      </c>
      <c r="J1225" s="340">
        <v>88471</v>
      </c>
      <c r="K1225" s="569">
        <f t="shared" si="134"/>
        <v>2300246</v>
      </c>
      <c r="L1225" s="576" t="s">
        <v>160</v>
      </c>
      <c r="M1225" s="576" t="s">
        <v>318</v>
      </c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IF(AND('341-CT'!$E$9=H1225,OR(LEFT(L1225,3)=$X$7,LEFT(M1225,3)=$X$7)),"x","")</f>
        <v/>
      </c>
      <c r="Y1225" s="561" t="str">
        <f>IF(OR(TH!L1225=TH!$Y$7,M1225=TH!$Y$7),"x","")</f>
        <v/>
      </c>
      <c r="Z1225" s="561" t="str">
        <f>IF(AND(B1225&lt;=NKC!$N$8,B1225&gt;=NKC!$M$8),"x","")</f>
        <v>x</v>
      </c>
      <c r="AA1225" s="572"/>
    </row>
    <row r="1226" spans="1:31" s="539" customFormat="1" ht="15.75" customHeight="1">
      <c r="A1226" s="567" t="str">
        <f>IF(B1226&lt;&gt;"",IF(AND(B1226&gt;=_TM1,B1226&lt;=_TM2,OR(TH!L1226="1111",TH!M1226="1111")),TH!D1226,""),"")</f>
        <v/>
      </c>
      <c r="B1226" s="568">
        <f t="shared" si="135"/>
        <v>3</v>
      </c>
      <c r="C1226" s="349">
        <f t="shared" si="133"/>
        <v>42825</v>
      </c>
      <c r="D1226" s="574"/>
      <c r="E1226" s="583">
        <v>42825</v>
      </c>
      <c r="F1226" s="279" t="s">
        <v>741</v>
      </c>
      <c r="G1226" s="348" t="s">
        <v>843</v>
      </c>
      <c r="H1226" s="507" t="s">
        <v>865</v>
      </c>
      <c r="I1226" s="340">
        <v>6</v>
      </c>
      <c r="J1226" s="340">
        <v>41341</v>
      </c>
      <c r="K1226" s="569">
        <f t="shared" si="134"/>
        <v>248046</v>
      </c>
      <c r="L1226" s="576" t="s">
        <v>160</v>
      </c>
      <c r="M1226" s="576" t="s">
        <v>318</v>
      </c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IF(AND('341-CT'!$E$9=H1226,OR(LEFT(L1226,3)=$X$7,LEFT(M1226,3)=$X$7)),"x","")</f>
        <v/>
      </c>
      <c r="Y1226" s="561" t="str">
        <f>IF(OR(TH!L1226=TH!$Y$7,M1226=TH!$Y$7),"x","")</f>
        <v/>
      </c>
      <c r="Z1226" s="561" t="str">
        <f>IF(AND(B1226&lt;=NKC!$N$8,B1226&gt;=NKC!$M$8),"x","")</f>
        <v>x</v>
      </c>
      <c r="AA1226" s="572"/>
      <c r="AB1226" s="573"/>
      <c r="AE1226" s="573"/>
    </row>
    <row r="1227" spans="1:31" s="539" customFormat="1" ht="15.75" customHeight="1">
      <c r="A1227" s="567" t="str">
        <f>IF(B1227&lt;&gt;"",IF(AND(B1227&gt;=_TM1,B1227&lt;=_TM2,OR(TH!L1227="1111",TH!M1227="1111")),TH!D1227,""),"")</f>
        <v/>
      </c>
      <c r="B1227" s="568">
        <f t="shared" si="135"/>
        <v>3</v>
      </c>
      <c r="C1227" s="349">
        <f t="shared" si="133"/>
        <v>42825</v>
      </c>
      <c r="D1227" s="574"/>
      <c r="E1227" s="583">
        <v>42825</v>
      </c>
      <c r="F1227" s="279" t="s">
        <v>758</v>
      </c>
      <c r="G1227" s="348" t="s">
        <v>843</v>
      </c>
      <c r="H1227" s="507" t="s">
        <v>865</v>
      </c>
      <c r="I1227" s="340">
        <v>246</v>
      </c>
      <c r="J1227" s="340">
        <v>17250</v>
      </c>
      <c r="K1227" s="569">
        <f t="shared" si="134"/>
        <v>4243500</v>
      </c>
      <c r="L1227" s="576" t="s">
        <v>160</v>
      </c>
      <c r="M1227" s="576" t="s">
        <v>318</v>
      </c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IF(AND('341-CT'!$E$9=H1227,OR(LEFT(L1227,3)=$X$7,LEFT(M1227,3)=$X$7)),"x","")</f>
        <v/>
      </c>
      <c r="Y1227" s="561" t="str">
        <f>IF(OR(TH!L1227=TH!$Y$7,M1227=TH!$Y$7),"x","")</f>
        <v/>
      </c>
      <c r="Z1227" s="561" t="str">
        <f>IF(AND(B1227&lt;=NKC!$N$8,B1227&gt;=NKC!$M$8),"x","")</f>
        <v>x</v>
      </c>
      <c r="AA1227" s="572"/>
      <c r="AE1227" s="573"/>
    </row>
    <row r="1228" spans="1:31" s="539" customFormat="1" ht="15.75" customHeight="1">
      <c r="A1228" s="567" t="str">
        <f>IF(B1228&lt;&gt;"",IF(AND(B1228&gt;=_TM1,B1228&lt;=_TM2,OR(TH!L1228="1111",TH!M1228="1111")),TH!D1228,""),"")</f>
        <v/>
      </c>
      <c r="B1228" s="568">
        <f t="shared" si="135"/>
        <v>3</v>
      </c>
      <c r="C1228" s="349">
        <f t="shared" si="133"/>
        <v>42825</v>
      </c>
      <c r="D1228" s="349"/>
      <c r="E1228" s="583">
        <v>42825</v>
      </c>
      <c r="F1228" s="279" t="s">
        <v>759</v>
      </c>
      <c r="G1228" s="348" t="s">
        <v>843</v>
      </c>
      <c r="H1228" s="507" t="s">
        <v>865</v>
      </c>
      <c r="I1228" s="340">
        <v>32</v>
      </c>
      <c r="J1228" s="340">
        <v>44442</v>
      </c>
      <c r="K1228" s="569">
        <f t="shared" si="134"/>
        <v>1422144</v>
      </c>
      <c r="L1228" s="576" t="s">
        <v>160</v>
      </c>
      <c r="M1228" s="576" t="s">
        <v>318</v>
      </c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IF(AND('341-CT'!$E$9=H1228,OR(LEFT(L1228,3)=$X$7,LEFT(M1228,3)=$X$7)),"x","")</f>
        <v/>
      </c>
      <c r="Y1228" s="561" t="str">
        <f>IF(OR(TH!L1228=TH!$Y$7,M1228=TH!$Y$7),"x","")</f>
        <v/>
      </c>
      <c r="Z1228" s="561" t="str">
        <f>IF(AND(B1228&lt;=NKC!$N$8,B1228&gt;=NKC!$M$8),"x","")</f>
        <v>x</v>
      </c>
      <c r="AA1228" s="572"/>
      <c r="AB1228" s="573"/>
    </row>
    <row r="1229" spans="1:31" s="539" customFormat="1" ht="15.75" customHeight="1">
      <c r="A1229" s="567" t="str">
        <f>IF(B1229&lt;&gt;"",IF(AND(B1229&gt;=_TM1,B1229&lt;=_TM2,OR(TH!L1229="1111",TH!M1229="1111")),TH!D1229,""),"")</f>
        <v/>
      </c>
      <c r="B1229" s="568">
        <f t="shared" si="135"/>
        <v>3</v>
      </c>
      <c r="C1229" s="349">
        <f t="shared" si="133"/>
        <v>42825</v>
      </c>
      <c r="D1229" s="349"/>
      <c r="E1229" s="583">
        <v>42825</v>
      </c>
      <c r="F1229" s="279" t="s">
        <v>760</v>
      </c>
      <c r="G1229" s="348" t="s">
        <v>843</v>
      </c>
      <c r="H1229" s="507" t="s">
        <v>865</v>
      </c>
      <c r="I1229" s="340">
        <v>8</v>
      </c>
      <c r="J1229" s="340">
        <v>24338</v>
      </c>
      <c r="K1229" s="569">
        <f t="shared" si="134"/>
        <v>194704</v>
      </c>
      <c r="L1229" s="576" t="s">
        <v>160</v>
      </c>
      <c r="M1229" s="576" t="s">
        <v>318</v>
      </c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IF(AND('341-CT'!$E$9=H1229,OR(LEFT(L1229,3)=$X$7,LEFT(M1229,3)=$X$7)),"x","")</f>
        <v/>
      </c>
      <c r="Y1229" s="561" t="str">
        <f>IF(OR(TH!L1229=TH!$Y$7,M1229=TH!$Y$7),"x","")</f>
        <v/>
      </c>
      <c r="Z1229" s="561" t="str">
        <f>IF(AND(B1229&lt;=NKC!$N$8,B1229&gt;=NKC!$M$8),"x","")</f>
        <v>x</v>
      </c>
      <c r="AA1229" s="572"/>
      <c r="AB1229" s="573"/>
    </row>
    <row r="1230" spans="1:31" s="539" customFormat="1" ht="15.75" customHeight="1">
      <c r="A1230" s="567" t="str">
        <f>IF(B1230&lt;&gt;"",IF(AND(B1230&gt;=_TM1,B1230&lt;=_TM2,OR(TH!L1230="1111",TH!M1230="1111")),TH!D1230,""),"")</f>
        <v/>
      </c>
      <c r="B1230" s="568">
        <f t="shared" si="135"/>
        <v>3</v>
      </c>
      <c r="C1230" s="349">
        <f t="shared" si="133"/>
        <v>42825</v>
      </c>
      <c r="D1230" s="349"/>
      <c r="E1230" s="583">
        <v>42825</v>
      </c>
      <c r="F1230" s="279" t="s">
        <v>673</v>
      </c>
      <c r="G1230" s="348" t="s">
        <v>843</v>
      </c>
      <c r="H1230" s="507" t="s">
        <v>865</v>
      </c>
      <c r="I1230" s="340">
        <v>36</v>
      </c>
      <c r="J1230" s="340">
        <v>31227</v>
      </c>
      <c r="K1230" s="569">
        <f t="shared" si="134"/>
        <v>1124172</v>
      </c>
      <c r="L1230" s="576" t="s">
        <v>160</v>
      </c>
      <c r="M1230" s="576" t="s">
        <v>318</v>
      </c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IF(AND('341-CT'!$E$9=H1230,OR(LEFT(L1230,3)=$X$7,LEFT(M1230,3)=$X$7)),"x","")</f>
        <v/>
      </c>
      <c r="Y1230" s="561" t="str">
        <f>IF(OR(TH!L1230=TH!$Y$7,M1230=TH!$Y$7),"x","")</f>
        <v/>
      </c>
      <c r="Z1230" s="561" t="str">
        <f>IF(AND(B1230&lt;=NKC!$N$8,B1230&gt;=NKC!$M$8),"x","")</f>
        <v>x</v>
      </c>
      <c r="AA1230" s="572"/>
      <c r="AB1230" s="573"/>
      <c r="AE1230" s="573"/>
    </row>
    <row r="1231" spans="1:31" s="539" customFormat="1" ht="15.75" customHeight="1">
      <c r="A1231" s="567" t="str">
        <f>IF(B1231&lt;&gt;"",IF(AND(B1231&gt;=_TM1,B1231&lt;=_TM2,OR(TH!L1231="1111",TH!M1231="1111")),TH!D1231,""),"")</f>
        <v/>
      </c>
      <c r="B1231" s="568">
        <f t="shared" si="135"/>
        <v>3</v>
      </c>
      <c r="C1231" s="349">
        <f t="shared" si="133"/>
        <v>42825</v>
      </c>
      <c r="D1231" s="349"/>
      <c r="E1231" s="583">
        <v>42825</v>
      </c>
      <c r="F1231" s="279" t="s">
        <v>764</v>
      </c>
      <c r="G1231" s="348" t="s">
        <v>843</v>
      </c>
      <c r="H1231" s="507" t="s">
        <v>865</v>
      </c>
      <c r="I1231" s="340">
        <v>36</v>
      </c>
      <c r="J1231" s="340">
        <v>20357</v>
      </c>
      <c r="K1231" s="569">
        <f t="shared" si="134"/>
        <v>732852</v>
      </c>
      <c r="L1231" s="576" t="s">
        <v>160</v>
      </c>
      <c r="M1231" s="576" t="s">
        <v>318</v>
      </c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IF(AND('341-CT'!$E$9=H1231,OR(LEFT(L1231,3)=$X$7,LEFT(M1231,3)=$X$7)),"x","")</f>
        <v/>
      </c>
      <c r="Y1231" s="561" t="str">
        <f>IF(OR(TH!L1231=TH!$Y$7,M1231=TH!$Y$7),"x","")</f>
        <v/>
      </c>
      <c r="Z1231" s="561" t="str">
        <f>IF(AND(B1231&lt;=NKC!$N$8,B1231&gt;=NKC!$M$8),"x","")</f>
        <v>x</v>
      </c>
      <c r="AA1231" s="572"/>
      <c r="AB1231" s="573"/>
      <c r="AE1231" s="573"/>
    </row>
    <row r="1232" spans="1:31" s="539" customFormat="1" ht="15.75" customHeight="1">
      <c r="A1232" s="567" t="str">
        <f>IF(B1232&lt;&gt;"",IF(AND(B1232&gt;=_TM1,B1232&lt;=_TM2,OR(TH!L1232="1111",TH!M1232="1111")),TH!D1232,""),"")</f>
        <v/>
      </c>
      <c r="B1232" s="568">
        <f t="shared" si="135"/>
        <v>3</v>
      </c>
      <c r="C1232" s="349">
        <f t="shared" si="133"/>
        <v>42825</v>
      </c>
      <c r="D1232" s="349"/>
      <c r="E1232" s="583">
        <v>42825</v>
      </c>
      <c r="F1232" s="279" t="s">
        <v>765</v>
      </c>
      <c r="G1232" s="348" t="s">
        <v>843</v>
      </c>
      <c r="H1232" s="507" t="s">
        <v>865</v>
      </c>
      <c r="I1232" s="340">
        <v>36</v>
      </c>
      <c r="J1232" s="340">
        <v>20682</v>
      </c>
      <c r="K1232" s="569">
        <f t="shared" si="134"/>
        <v>744552</v>
      </c>
      <c r="L1232" s="576" t="s">
        <v>160</v>
      </c>
      <c r="M1232" s="576" t="s">
        <v>318</v>
      </c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IF(AND('341-CT'!$E$9=H1232,OR(LEFT(L1232,3)=$X$7,LEFT(M1232,3)=$X$7)),"x","")</f>
        <v/>
      </c>
      <c r="Y1232" s="561" t="str">
        <f>IF(OR(TH!L1232=TH!$Y$7,M1232=TH!$Y$7),"x","")</f>
        <v/>
      </c>
      <c r="Z1232" s="561" t="str">
        <f>IF(AND(B1232&lt;=NKC!$N$8,B1232&gt;=NKC!$M$8),"x","")</f>
        <v>x</v>
      </c>
      <c r="AA1232" s="572"/>
      <c r="AB1232" s="573"/>
      <c r="AE1232" s="573"/>
    </row>
    <row r="1233" spans="1:31" s="539" customFormat="1" ht="15.75" customHeight="1">
      <c r="A1233" s="567" t="str">
        <f>IF(B1233&lt;&gt;"",IF(AND(B1233&gt;=_TM1,B1233&lt;=_TM2,OR(TH!L1233="1111",TH!M1233="1111")),TH!D1233,""),"")</f>
        <v/>
      </c>
      <c r="B1233" s="568">
        <f t="shared" si="135"/>
        <v>3</v>
      </c>
      <c r="C1233" s="349">
        <f t="shared" si="133"/>
        <v>42825</v>
      </c>
      <c r="D1233" s="349"/>
      <c r="E1233" s="583">
        <v>42825</v>
      </c>
      <c r="F1233" s="279" t="s">
        <v>800</v>
      </c>
      <c r="G1233" s="348" t="s">
        <v>843</v>
      </c>
      <c r="H1233" s="507" t="s">
        <v>865</v>
      </c>
      <c r="I1233" s="340">
        <v>6</v>
      </c>
      <c r="J1233" s="340">
        <v>20840</v>
      </c>
      <c r="K1233" s="569">
        <f t="shared" si="134"/>
        <v>125040</v>
      </c>
      <c r="L1233" s="576" t="s">
        <v>160</v>
      </c>
      <c r="M1233" s="576" t="s">
        <v>318</v>
      </c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IF(AND('341-CT'!$E$9=H1233,OR(LEFT(L1233,3)=$X$7,LEFT(M1233,3)=$X$7)),"x","")</f>
        <v/>
      </c>
      <c r="Y1233" s="561" t="str">
        <f>IF(OR(TH!L1233=TH!$Y$7,M1233=TH!$Y$7),"x","")</f>
        <v/>
      </c>
      <c r="Z1233" s="561" t="str">
        <f>IF(AND(B1233&lt;=NKC!$N$8,B1233&gt;=NKC!$M$8),"x","")</f>
        <v>x</v>
      </c>
      <c r="AA1233" s="572"/>
      <c r="AB1233" s="573"/>
      <c r="AE1233" s="573"/>
    </row>
    <row r="1234" spans="1:31" s="539" customFormat="1" ht="15.75" customHeight="1">
      <c r="A1234" s="567" t="str">
        <f>IF(B1234&lt;&gt;"",IF(AND(B1234&gt;=_TM1,B1234&lt;=_TM2,OR(TH!L1234="1111",TH!M1234="1111")),TH!D1234,""),"")</f>
        <v/>
      </c>
      <c r="B1234" s="568">
        <f t="shared" si="135"/>
        <v>3</v>
      </c>
      <c r="C1234" s="349">
        <f t="shared" si="133"/>
        <v>42825</v>
      </c>
      <c r="D1234" s="349"/>
      <c r="E1234" s="583">
        <v>42825</v>
      </c>
      <c r="F1234" s="279" t="s">
        <v>766</v>
      </c>
      <c r="G1234" s="348" t="s">
        <v>843</v>
      </c>
      <c r="H1234" s="507" t="s">
        <v>865</v>
      </c>
      <c r="I1234" s="340">
        <v>36</v>
      </c>
      <c r="J1234" s="340">
        <v>48271</v>
      </c>
      <c r="K1234" s="569">
        <f t="shared" si="134"/>
        <v>1737756</v>
      </c>
      <c r="L1234" s="576" t="s">
        <v>160</v>
      </c>
      <c r="M1234" s="576" t="s">
        <v>318</v>
      </c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IF(AND('341-CT'!$E$9=H1234,OR(LEFT(L1234,3)=$X$7,LEFT(M1234,3)=$X$7)),"x","")</f>
        <v/>
      </c>
      <c r="Y1234" s="561" t="str">
        <f>IF(OR(TH!L1234=TH!$Y$7,M1234=TH!$Y$7),"x","")</f>
        <v/>
      </c>
      <c r="Z1234" s="561" t="str">
        <f>IF(AND(B1234&lt;=NKC!$N$8,B1234&gt;=NKC!$M$8),"x","")</f>
        <v>x</v>
      </c>
      <c r="AA1234" s="572"/>
      <c r="AB1234" s="573"/>
      <c r="AE1234" s="573"/>
    </row>
    <row r="1235" spans="1:31" s="539" customFormat="1" ht="15.75" customHeight="1">
      <c r="A1235" s="567" t="str">
        <f>IF(B1235&lt;&gt;"",IF(AND(B1235&gt;=_TM1,B1235&lt;=_TM2,OR(TH!L1235="1111",TH!M1235="1111")),TH!D1235,""),"")</f>
        <v/>
      </c>
      <c r="B1235" s="568">
        <f t="shared" si="135"/>
        <v>3</v>
      </c>
      <c r="C1235" s="349">
        <f t="shared" si="133"/>
        <v>42825</v>
      </c>
      <c r="D1235" s="349"/>
      <c r="E1235" s="583">
        <v>42825</v>
      </c>
      <c r="F1235" s="279" t="s">
        <v>769</v>
      </c>
      <c r="G1235" s="348" t="s">
        <v>843</v>
      </c>
      <c r="H1235" s="507" t="s">
        <v>865</v>
      </c>
      <c r="I1235" s="340">
        <v>48</v>
      </c>
      <c r="J1235" s="340">
        <v>36447</v>
      </c>
      <c r="K1235" s="569">
        <f t="shared" si="134"/>
        <v>1749456</v>
      </c>
      <c r="L1235" s="576" t="s">
        <v>160</v>
      </c>
      <c r="M1235" s="576" t="s">
        <v>318</v>
      </c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IF(AND('341-CT'!$E$9=H1235,OR(LEFT(L1235,3)=$X$7,LEFT(M1235,3)=$X$7)),"x","")</f>
        <v/>
      </c>
      <c r="Y1235" s="561" t="str">
        <f>IF(OR(TH!L1235=TH!$Y$7,M1235=TH!$Y$7),"x","")</f>
        <v/>
      </c>
      <c r="Z1235" s="561" t="str">
        <f>IF(AND(B1235&lt;=NKC!$N$8,B1235&gt;=NKC!$M$8),"x","")</f>
        <v>x</v>
      </c>
      <c r="AA1235" s="572"/>
      <c r="AB1235" s="573"/>
      <c r="AE1235" s="573"/>
    </row>
    <row r="1236" spans="1:31" s="539" customFormat="1" ht="15.75" customHeight="1">
      <c r="A1236" s="567" t="str">
        <f>IF(B1236&lt;&gt;"",IF(AND(B1236&gt;=_TM1,B1236&lt;=_TM2,OR(TH!L1236="1111",TH!M1236="1111")),TH!D1236,""),"")</f>
        <v/>
      </c>
      <c r="B1236" s="568">
        <f t="shared" si="135"/>
        <v>3</v>
      </c>
      <c r="C1236" s="349">
        <f t="shared" si="133"/>
        <v>42825</v>
      </c>
      <c r="D1236" s="349"/>
      <c r="E1236" s="583">
        <v>42825</v>
      </c>
      <c r="F1236" s="279" t="s">
        <v>772</v>
      </c>
      <c r="G1236" s="348" t="s">
        <v>843</v>
      </c>
      <c r="H1236" s="507" t="s">
        <v>865</v>
      </c>
      <c r="I1236" s="340">
        <v>24</v>
      </c>
      <c r="J1236" s="340">
        <v>24628</v>
      </c>
      <c r="K1236" s="569">
        <f t="shared" si="134"/>
        <v>591072</v>
      </c>
      <c r="L1236" s="576" t="s">
        <v>160</v>
      </c>
      <c r="M1236" s="576" t="s">
        <v>318</v>
      </c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IF(AND('341-CT'!$E$9=H1236,OR(LEFT(L1236,3)=$X$7,LEFT(M1236,3)=$X$7)),"x","")</f>
        <v/>
      </c>
      <c r="Y1236" s="561" t="str">
        <f>IF(OR(TH!L1236=TH!$Y$7,M1236=TH!$Y$7),"x","")</f>
        <v/>
      </c>
      <c r="Z1236" s="561" t="str">
        <f>IF(AND(B1236&lt;=NKC!$N$8,B1236&gt;=NKC!$M$8),"x","")</f>
        <v>x</v>
      </c>
      <c r="AA1236" s="572"/>
      <c r="AB1236" s="573"/>
      <c r="AE1236" s="573"/>
    </row>
    <row r="1237" spans="1:31" s="539" customFormat="1" ht="15.75" customHeight="1">
      <c r="A1237" s="567" t="str">
        <f>IF(B1237&lt;&gt;"",IF(AND(B1237&gt;=_TM1,B1237&lt;=_TM2,OR(TH!L1237="1111",TH!M1237="1111")),TH!D1237,""),"")</f>
        <v/>
      </c>
      <c r="B1237" s="568">
        <f t="shared" si="135"/>
        <v>3</v>
      </c>
      <c r="C1237" s="349">
        <f t="shared" si="133"/>
        <v>42825</v>
      </c>
      <c r="D1237" s="349"/>
      <c r="E1237" s="583">
        <v>42825</v>
      </c>
      <c r="F1237" s="279" t="s">
        <v>766</v>
      </c>
      <c r="G1237" s="348" t="s">
        <v>843</v>
      </c>
      <c r="H1237" s="507" t="s">
        <v>865</v>
      </c>
      <c r="I1237" s="340">
        <v>36</v>
      </c>
      <c r="J1237" s="340">
        <v>45869</v>
      </c>
      <c r="K1237" s="569">
        <f t="shared" si="134"/>
        <v>1651284</v>
      </c>
      <c r="L1237" s="576" t="s">
        <v>160</v>
      </c>
      <c r="M1237" s="576" t="s">
        <v>318</v>
      </c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IF(AND('341-CT'!$E$9=H1237,OR(LEFT(L1237,3)=$X$7,LEFT(M1237,3)=$X$7)),"x","")</f>
        <v/>
      </c>
      <c r="Y1237" s="561" t="str">
        <f>IF(OR(TH!L1237=TH!$Y$7,M1237=TH!$Y$7),"x","")</f>
        <v/>
      </c>
      <c r="Z1237" s="561" t="str">
        <f>IF(AND(B1237&lt;=NKC!$N$8,B1237&gt;=NKC!$M$8),"x","")</f>
        <v>x</v>
      </c>
      <c r="AA1237" s="572"/>
      <c r="AB1237" s="573"/>
      <c r="AE1237" s="573"/>
    </row>
    <row r="1238" spans="1:31" s="539" customFormat="1" ht="15.75" customHeight="1">
      <c r="A1238" s="567" t="str">
        <f>IF(B1238&lt;&gt;"",IF(AND(B1238&gt;=_TM1,B1238&lt;=_TM2,OR(TH!L1238="1111",TH!M1238="1111")),TH!D1238,""),"")</f>
        <v/>
      </c>
      <c r="B1238" s="568">
        <f t="shared" si="135"/>
        <v>3</v>
      </c>
      <c r="C1238" s="349">
        <f t="shared" si="133"/>
        <v>42825</v>
      </c>
      <c r="D1238" s="349"/>
      <c r="E1238" s="583">
        <v>42825</v>
      </c>
      <c r="F1238" s="279" t="s">
        <v>761</v>
      </c>
      <c r="G1238" s="348" t="s">
        <v>843</v>
      </c>
      <c r="H1238" s="507" t="s">
        <v>865</v>
      </c>
      <c r="I1238" s="340">
        <v>16</v>
      </c>
      <c r="J1238" s="340">
        <v>29746</v>
      </c>
      <c r="K1238" s="569">
        <f t="shared" si="134"/>
        <v>475936</v>
      </c>
      <c r="L1238" s="576" t="s">
        <v>160</v>
      </c>
      <c r="M1238" s="576" t="s">
        <v>318</v>
      </c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IF(AND('341-CT'!$E$9=H1238,OR(LEFT(L1238,3)=$X$7,LEFT(M1238,3)=$X$7)),"x","")</f>
        <v/>
      </c>
      <c r="Y1238" s="561" t="str">
        <f>IF(OR(TH!L1238=TH!$Y$7,M1238=TH!$Y$7),"x","")</f>
        <v/>
      </c>
      <c r="Z1238" s="561" t="str">
        <f>IF(AND(B1238&lt;=NKC!$N$8,B1238&gt;=NKC!$M$8),"x","")</f>
        <v>x</v>
      </c>
      <c r="AA1238" s="572"/>
      <c r="AB1238" s="573"/>
      <c r="AE1238" s="573"/>
    </row>
    <row r="1239" spans="1:31" s="539" customFormat="1" ht="15.75" customHeight="1">
      <c r="A1239" s="567" t="str">
        <f>IF(B1239&lt;&gt;"",IF(AND(B1239&gt;=_TM1,B1239&lt;=_TM2,OR(TH!L1239="1111",TH!M1239="1111")),TH!D1239,""),"")</f>
        <v/>
      </c>
      <c r="B1239" s="568">
        <f t="shared" si="135"/>
        <v>3</v>
      </c>
      <c r="C1239" s="349">
        <f t="shared" si="133"/>
        <v>42825</v>
      </c>
      <c r="D1239" s="349"/>
      <c r="E1239" s="583">
        <v>42825</v>
      </c>
      <c r="F1239" s="279" t="s">
        <v>762</v>
      </c>
      <c r="G1239" s="348" t="s">
        <v>843</v>
      </c>
      <c r="H1239" s="507" t="s">
        <v>865</v>
      </c>
      <c r="I1239" s="340">
        <v>48</v>
      </c>
      <c r="J1239" s="340">
        <v>35663</v>
      </c>
      <c r="K1239" s="569">
        <f t="shared" si="134"/>
        <v>1711824</v>
      </c>
      <c r="L1239" s="576" t="s">
        <v>160</v>
      </c>
      <c r="M1239" s="576" t="s">
        <v>318</v>
      </c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IF(AND('341-CT'!$E$9=H1239,OR(LEFT(L1239,3)=$X$7,LEFT(M1239,3)=$X$7)),"x","")</f>
        <v/>
      </c>
      <c r="Y1239" s="561" t="str">
        <f>IF(OR(TH!L1239=TH!$Y$7,M1239=TH!$Y$7),"x","")</f>
        <v/>
      </c>
      <c r="Z1239" s="561" t="str">
        <f>IF(AND(B1239&lt;=NKC!$N$8,B1239&gt;=NKC!$M$8),"x","")</f>
        <v>x</v>
      </c>
      <c r="AA1239" s="572"/>
      <c r="AB1239" s="573"/>
      <c r="AE1239" s="573"/>
    </row>
    <row r="1240" spans="1:31" s="539" customFormat="1" ht="15.75" customHeight="1">
      <c r="A1240" s="567" t="str">
        <f>IF(B1240&lt;&gt;"",IF(AND(B1240&gt;=_TM1,B1240&lt;=_TM2,OR(TH!L1240="1111",TH!M1240="1111")),TH!D1240,""),"")</f>
        <v/>
      </c>
      <c r="B1240" s="568">
        <f t="shared" si="135"/>
        <v>3</v>
      </c>
      <c r="C1240" s="349">
        <f t="shared" si="133"/>
        <v>42825</v>
      </c>
      <c r="D1240" s="349"/>
      <c r="E1240" s="583">
        <v>42825</v>
      </c>
      <c r="F1240" s="279" t="s">
        <v>763</v>
      </c>
      <c r="G1240" s="348" t="s">
        <v>843</v>
      </c>
      <c r="H1240" s="507" t="s">
        <v>865</v>
      </c>
      <c r="I1240" s="340">
        <v>48</v>
      </c>
      <c r="J1240" s="340">
        <v>40351</v>
      </c>
      <c r="K1240" s="569">
        <f t="shared" si="134"/>
        <v>1936848</v>
      </c>
      <c r="L1240" s="576" t="s">
        <v>160</v>
      </c>
      <c r="M1240" s="576" t="s">
        <v>318</v>
      </c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IF(AND('341-CT'!$E$9=H1240,OR(LEFT(L1240,3)=$X$7,LEFT(M1240,3)=$X$7)),"x","")</f>
        <v/>
      </c>
      <c r="Y1240" s="561" t="str">
        <f>IF(OR(TH!L1240=TH!$Y$7,M1240=TH!$Y$7),"x","")</f>
        <v/>
      </c>
      <c r="Z1240" s="561" t="str">
        <f>IF(AND(B1240&lt;=NKC!$N$8,B1240&gt;=NKC!$M$8),"x","")</f>
        <v>x</v>
      </c>
      <c r="AA1240" s="572"/>
      <c r="AB1240" s="573"/>
      <c r="AE1240" s="573"/>
    </row>
    <row r="1241" spans="1:31" s="539" customFormat="1" ht="15.75" customHeight="1">
      <c r="A1241" s="567" t="str">
        <f>IF(B1241&lt;&gt;"",IF(AND(B1241&gt;=_TM1,B1241&lt;=_TM2,OR(TH!L1241="1111",TH!M1241="1111")),TH!D1241,""),"")</f>
        <v/>
      </c>
      <c r="B1241" s="568">
        <f t="shared" si="135"/>
        <v>3</v>
      </c>
      <c r="C1241" s="349">
        <f t="shared" si="133"/>
        <v>42825</v>
      </c>
      <c r="D1241" s="349"/>
      <c r="E1241" s="583">
        <v>42825</v>
      </c>
      <c r="F1241" s="279" t="s">
        <v>767</v>
      </c>
      <c r="G1241" s="348" t="s">
        <v>843</v>
      </c>
      <c r="H1241" s="507" t="s">
        <v>865</v>
      </c>
      <c r="I1241" s="340">
        <v>30</v>
      </c>
      <c r="J1241" s="340">
        <v>33167</v>
      </c>
      <c r="K1241" s="569">
        <f t="shared" si="134"/>
        <v>995010</v>
      </c>
      <c r="L1241" s="576" t="s">
        <v>160</v>
      </c>
      <c r="M1241" s="576" t="s">
        <v>318</v>
      </c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IF(AND('341-CT'!$E$9=H1241,OR(LEFT(L1241,3)=$X$7,LEFT(M1241,3)=$X$7)),"x","")</f>
        <v/>
      </c>
      <c r="Y1241" s="561" t="str">
        <f>IF(OR(TH!L1241=TH!$Y$7,M1241=TH!$Y$7),"x","")</f>
        <v/>
      </c>
      <c r="Z1241" s="561" t="str">
        <f>IF(AND(B1241&lt;=NKC!$N$8,B1241&gt;=NKC!$M$8),"x","")</f>
        <v>x</v>
      </c>
      <c r="AA1241" s="572"/>
      <c r="AB1241" s="573"/>
      <c r="AE1241" s="573"/>
    </row>
    <row r="1242" spans="1:31" s="539" customFormat="1" ht="15.75" customHeight="1">
      <c r="A1242" s="567" t="str">
        <f>IF(B1242&lt;&gt;"",IF(AND(B1242&gt;=_TM1,B1242&lt;=_TM2,OR(TH!L1242="1111",TH!M1242="1111")),TH!D1242,""),"")</f>
        <v/>
      </c>
      <c r="B1242" s="568">
        <f t="shared" si="135"/>
        <v>3</v>
      </c>
      <c r="C1242" s="349">
        <f t="shared" si="133"/>
        <v>42825</v>
      </c>
      <c r="D1242" s="349"/>
      <c r="E1242" s="583">
        <v>42825</v>
      </c>
      <c r="F1242" s="279" t="s">
        <v>673</v>
      </c>
      <c r="G1242" s="348" t="s">
        <v>843</v>
      </c>
      <c r="H1242" s="507" t="s">
        <v>865</v>
      </c>
      <c r="I1242" s="340">
        <v>24</v>
      </c>
      <c r="J1242" s="340">
        <v>19834</v>
      </c>
      <c r="K1242" s="569">
        <f t="shared" si="134"/>
        <v>476016</v>
      </c>
      <c r="L1242" s="576" t="s">
        <v>160</v>
      </c>
      <c r="M1242" s="576" t="s">
        <v>318</v>
      </c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>x</v>
      </c>
      <c r="AA1242" s="572"/>
      <c r="AB1242" s="573"/>
      <c r="AE1242" s="573"/>
    </row>
    <row r="1243" spans="1:31" s="539" customFormat="1" ht="15.75" customHeight="1">
      <c r="A1243" s="567" t="str">
        <f>IF(B1243&lt;&gt;"",IF(AND(B1243&gt;=_TM1,B1243&lt;=_TM2,OR(TH!L1243="1111",TH!M1243="1111")),TH!D1243,""),"")</f>
        <v/>
      </c>
      <c r="B1243" s="568">
        <f t="shared" si="135"/>
        <v>3</v>
      </c>
      <c r="C1243" s="349">
        <f t="shared" si="133"/>
        <v>42825</v>
      </c>
      <c r="D1243" s="349"/>
      <c r="E1243" s="583">
        <v>42825</v>
      </c>
      <c r="F1243" s="279" t="s">
        <v>770</v>
      </c>
      <c r="G1243" s="348" t="s">
        <v>843</v>
      </c>
      <c r="H1243" s="507" t="s">
        <v>865</v>
      </c>
      <c r="I1243" s="340">
        <v>24</v>
      </c>
      <c r="J1243" s="340">
        <v>27705</v>
      </c>
      <c r="K1243" s="569">
        <f t="shared" si="134"/>
        <v>664920</v>
      </c>
      <c r="L1243" s="576" t="s">
        <v>160</v>
      </c>
      <c r="M1243" s="576" t="s">
        <v>318</v>
      </c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>x</v>
      </c>
      <c r="AA1243" s="572"/>
      <c r="AB1243" s="573"/>
      <c r="AE1243" s="573"/>
    </row>
    <row r="1244" spans="1:31" s="539" customFormat="1" ht="15.75" customHeight="1">
      <c r="A1244" s="567" t="str">
        <f>IF(B1244&lt;&gt;"",IF(AND(B1244&gt;=_TM1,B1244&lt;=_TM2,OR(TH!L1244="1111",TH!M1244="1111")),TH!D1244,""),"")</f>
        <v/>
      </c>
      <c r="B1244" s="568">
        <f t="shared" si="135"/>
        <v>3</v>
      </c>
      <c r="C1244" s="349">
        <f t="shared" si="133"/>
        <v>42825</v>
      </c>
      <c r="D1244" s="349"/>
      <c r="E1244" s="583">
        <v>42825</v>
      </c>
      <c r="F1244" s="279" t="s">
        <v>771</v>
      </c>
      <c r="G1244" s="348" t="s">
        <v>843</v>
      </c>
      <c r="H1244" s="507" t="s">
        <v>865</v>
      </c>
      <c r="I1244" s="340">
        <v>24</v>
      </c>
      <c r="J1244" s="340">
        <v>23657</v>
      </c>
      <c r="K1244" s="569">
        <f t="shared" si="134"/>
        <v>567768</v>
      </c>
      <c r="L1244" s="576" t="s">
        <v>160</v>
      </c>
      <c r="M1244" s="576" t="s">
        <v>318</v>
      </c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>x</v>
      </c>
      <c r="AA1244" s="572"/>
      <c r="AB1244" s="573"/>
      <c r="AE1244" s="573"/>
    </row>
    <row r="1245" spans="1:31" s="539" customFormat="1" ht="15.75" customHeight="1">
      <c r="A1245" s="567" t="str">
        <f>IF(B1245&lt;&gt;"",IF(AND(B1245&gt;=_TM1,B1245&lt;=_TM2,OR(TH!L1245="1111",TH!M1245="1111")),TH!D1245,""),"")</f>
        <v/>
      </c>
      <c r="B1245" s="568">
        <f t="shared" si="135"/>
        <v>3</v>
      </c>
      <c r="C1245" s="349">
        <f t="shared" si="133"/>
        <v>42825</v>
      </c>
      <c r="D1245" s="349"/>
      <c r="E1245" s="583">
        <v>42825</v>
      </c>
      <c r="F1245" s="279" t="s">
        <v>680</v>
      </c>
      <c r="G1245" s="348" t="s">
        <v>843</v>
      </c>
      <c r="H1245" s="507" t="s">
        <v>865</v>
      </c>
      <c r="I1245" s="340">
        <v>12</v>
      </c>
      <c r="J1245" s="340">
        <v>21761</v>
      </c>
      <c r="K1245" s="569">
        <f t="shared" si="134"/>
        <v>261132</v>
      </c>
      <c r="L1245" s="576" t="s">
        <v>160</v>
      </c>
      <c r="M1245" s="576" t="s">
        <v>318</v>
      </c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>x</v>
      </c>
      <c r="AA1245" s="572"/>
      <c r="AB1245" s="573"/>
      <c r="AE1245" s="573"/>
    </row>
    <row r="1246" spans="1:31" s="539" customFormat="1" ht="15.75" customHeight="1">
      <c r="A1246" s="567" t="str">
        <f>IF(B1246&lt;&gt;"",IF(AND(B1246&gt;=_TM1,B1246&lt;=_TM2,OR(TH!L1246="1111",TH!M1246="1111")),TH!D1246,""),"")</f>
        <v/>
      </c>
      <c r="B1246" s="568">
        <f t="shared" si="135"/>
        <v>3</v>
      </c>
      <c r="C1246" s="349">
        <f t="shared" si="133"/>
        <v>42825</v>
      </c>
      <c r="D1246" s="349"/>
      <c r="E1246" s="583">
        <v>42825</v>
      </c>
      <c r="F1246" s="279" t="s">
        <v>773</v>
      </c>
      <c r="G1246" s="348" t="s">
        <v>843</v>
      </c>
      <c r="H1246" s="507" t="s">
        <v>865</v>
      </c>
      <c r="I1246" s="340">
        <v>36</v>
      </c>
      <c r="J1246" s="340">
        <v>13106</v>
      </c>
      <c r="K1246" s="569">
        <f t="shared" si="134"/>
        <v>471816</v>
      </c>
      <c r="L1246" s="576" t="s">
        <v>160</v>
      </c>
      <c r="M1246" s="576" t="s">
        <v>318</v>
      </c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>x</v>
      </c>
      <c r="AA1246" s="572"/>
      <c r="AB1246" s="573"/>
      <c r="AE1246" s="573"/>
    </row>
    <row r="1247" spans="1:31" s="539" customFormat="1" ht="15.75" customHeight="1">
      <c r="A1247" s="567" t="str">
        <f>IF(B1247&lt;&gt;"",IF(AND(B1247&gt;=_TM1,B1247&lt;=_TM2,OR(TH!L1247="1111",TH!M1247="1111")),TH!D1247,""),"")</f>
        <v/>
      </c>
      <c r="B1247" s="568">
        <f t="shared" si="135"/>
        <v>3</v>
      </c>
      <c r="C1247" s="349">
        <f t="shared" si="133"/>
        <v>42825</v>
      </c>
      <c r="D1247" s="349"/>
      <c r="E1247" s="583">
        <v>42825</v>
      </c>
      <c r="F1247" s="279" t="s">
        <v>774</v>
      </c>
      <c r="G1247" s="348" t="s">
        <v>843</v>
      </c>
      <c r="H1247" s="507" t="s">
        <v>865</v>
      </c>
      <c r="I1247" s="340">
        <v>48</v>
      </c>
      <c r="J1247" s="340">
        <v>7667</v>
      </c>
      <c r="K1247" s="569">
        <f t="shared" si="134"/>
        <v>368016</v>
      </c>
      <c r="L1247" s="576" t="s">
        <v>160</v>
      </c>
      <c r="M1247" s="576" t="s">
        <v>318</v>
      </c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>x</v>
      </c>
      <c r="AA1247" s="572"/>
      <c r="AB1247" s="573"/>
      <c r="AE1247" s="573"/>
    </row>
    <row r="1248" spans="1:31" s="539" customFormat="1" ht="15.75" customHeight="1">
      <c r="A1248" s="567" t="str">
        <f>IF(B1248&lt;&gt;"",IF(AND(B1248&gt;=_TM1,B1248&lt;=_TM2,OR(TH!L1248="1111",TH!M1248="1111")),TH!D1248,""),"")</f>
        <v/>
      </c>
      <c r="B1248" s="568">
        <f t="shared" si="135"/>
        <v>3</v>
      </c>
      <c r="C1248" s="349">
        <f t="shared" si="133"/>
        <v>42825</v>
      </c>
      <c r="D1248" s="349"/>
      <c r="E1248" s="583">
        <v>42825</v>
      </c>
      <c r="F1248" s="279" t="s">
        <v>727</v>
      </c>
      <c r="G1248" s="348" t="s">
        <v>843</v>
      </c>
      <c r="H1248" s="507" t="s">
        <v>865</v>
      </c>
      <c r="I1248" s="340">
        <v>3</v>
      </c>
      <c r="J1248" s="340">
        <v>15212</v>
      </c>
      <c r="K1248" s="569">
        <f t="shared" si="134"/>
        <v>45636</v>
      </c>
      <c r="L1248" s="576" t="s">
        <v>160</v>
      </c>
      <c r="M1248" s="576" t="s">
        <v>318</v>
      </c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>x</v>
      </c>
      <c r="AA1248" s="572"/>
      <c r="AB1248" s="573"/>
      <c r="AE1248" s="573"/>
    </row>
    <row r="1249" spans="1:31" s="539" customFormat="1" ht="15.75" customHeight="1">
      <c r="A1249" s="567" t="str">
        <f>IF(B1249&lt;&gt;"",IF(AND(B1249&gt;=_TM1,B1249&lt;=_TM2,OR(TH!L1249="1111",TH!M1249="1111")),TH!D1249,""),"")</f>
        <v/>
      </c>
      <c r="B1249" s="568">
        <f t="shared" si="135"/>
        <v>3</v>
      </c>
      <c r="C1249" s="349">
        <f t="shared" si="133"/>
        <v>42825</v>
      </c>
      <c r="D1249" s="349"/>
      <c r="E1249" s="583">
        <v>42825</v>
      </c>
      <c r="F1249" s="279" t="s">
        <v>775</v>
      </c>
      <c r="G1249" s="348" t="s">
        <v>843</v>
      </c>
      <c r="H1249" s="507" t="s">
        <v>865</v>
      </c>
      <c r="I1249" s="340">
        <v>24</v>
      </c>
      <c r="J1249" s="340">
        <v>7804</v>
      </c>
      <c r="K1249" s="569">
        <f t="shared" si="134"/>
        <v>187296</v>
      </c>
      <c r="L1249" s="576" t="s">
        <v>160</v>
      </c>
      <c r="M1249" s="576" t="s">
        <v>318</v>
      </c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>x</v>
      </c>
      <c r="AA1249" s="572"/>
      <c r="AB1249" s="573"/>
      <c r="AE1249" s="573"/>
    </row>
    <row r="1250" spans="1:31" s="539" customFormat="1" ht="15.75" customHeight="1">
      <c r="A1250" s="567" t="str">
        <f>IF(B1250&lt;&gt;"",IF(AND(B1250&gt;=_TM1,B1250&lt;=_TM2,OR(TH!L1250="1111",TH!M1250="1111")),TH!D1250,""),"")</f>
        <v/>
      </c>
      <c r="B1250" s="568">
        <f t="shared" si="135"/>
        <v>3</v>
      </c>
      <c r="C1250" s="349">
        <f t="shared" si="133"/>
        <v>42825</v>
      </c>
      <c r="D1250" s="349"/>
      <c r="E1250" s="583">
        <v>42825</v>
      </c>
      <c r="F1250" s="277" t="s">
        <v>776</v>
      </c>
      <c r="G1250" s="348" t="s">
        <v>843</v>
      </c>
      <c r="H1250" s="507" t="s">
        <v>865</v>
      </c>
      <c r="I1250" s="340">
        <v>24</v>
      </c>
      <c r="J1250" s="340">
        <v>11341</v>
      </c>
      <c r="K1250" s="569">
        <f t="shared" si="134"/>
        <v>272184</v>
      </c>
      <c r="L1250" s="576" t="s">
        <v>160</v>
      </c>
      <c r="M1250" s="576" t="s">
        <v>318</v>
      </c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>x</v>
      </c>
      <c r="AA1250" s="572"/>
      <c r="AB1250" s="573"/>
      <c r="AE1250" s="573"/>
    </row>
    <row r="1251" spans="1:31" s="539" customFormat="1" ht="15.75" customHeight="1">
      <c r="A1251" s="567" t="str">
        <f>IF(B1251&lt;&gt;"",IF(AND(B1251&gt;=_TM1,B1251&lt;=_TM2,OR(TH!L1251="1111",TH!M1251="1111")),TH!D1251,""),"")</f>
        <v/>
      </c>
      <c r="B1251" s="568">
        <f t="shared" si="135"/>
        <v>3</v>
      </c>
      <c r="C1251" s="349">
        <f t="shared" si="133"/>
        <v>42825</v>
      </c>
      <c r="D1251" s="349"/>
      <c r="E1251" s="583">
        <v>42825</v>
      </c>
      <c r="F1251" s="279" t="s">
        <v>777</v>
      </c>
      <c r="G1251" s="348" t="s">
        <v>843</v>
      </c>
      <c r="H1251" s="507" t="s">
        <v>865</v>
      </c>
      <c r="I1251" s="340">
        <v>16</v>
      </c>
      <c r="J1251" s="340">
        <v>10507</v>
      </c>
      <c r="K1251" s="569">
        <f t="shared" si="134"/>
        <v>168112</v>
      </c>
      <c r="L1251" s="576" t="s">
        <v>160</v>
      </c>
      <c r="M1251" s="576" t="s">
        <v>318</v>
      </c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>x</v>
      </c>
      <c r="AA1251" s="572"/>
      <c r="AB1251" s="573"/>
      <c r="AE1251" s="573"/>
    </row>
    <row r="1252" spans="1:31" s="539" customFormat="1" ht="15.75" customHeight="1">
      <c r="A1252" s="567" t="str">
        <f>IF(B1252&lt;&gt;"",IF(AND(B1252&gt;=_TM1,B1252&lt;=_TM2,OR(TH!L1252="1111",TH!M1252="1111")),TH!D1252,""),"")</f>
        <v/>
      </c>
      <c r="B1252" s="568">
        <f t="shared" si="135"/>
        <v>3</v>
      </c>
      <c r="C1252" s="349">
        <f t="shared" si="133"/>
        <v>42825</v>
      </c>
      <c r="D1252" s="349"/>
      <c r="E1252" s="583">
        <v>42825</v>
      </c>
      <c r="F1252" s="279" t="s">
        <v>778</v>
      </c>
      <c r="G1252" s="348" t="s">
        <v>843</v>
      </c>
      <c r="H1252" s="507" t="s">
        <v>865</v>
      </c>
      <c r="I1252" s="340">
        <v>16</v>
      </c>
      <c r="J1252" s="340">
        <v>8229</v>
      </c>
      <c r="K1252" s="569">
        <f t="shared" si="134"/>
        <v>131664</v>
      </c>
      <c r="L1252" s="576" t="s">
        <v>160</v>
      </c>
      <c r="M1252" s="576" t="s">
        <v>318</v>
      </c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>x</v>
      </c>
      <c r="AA1252" s="572"/>
      <c r="AB1252" s="573"/>
      <c r="AE1252" s="573"/>
    </row>
    <row r="1253" spans="1:31" s="539" customFormat="1" ht="15.75" customHeight="1">
      <c r="A1253" s="567" t="str">
        <f>IF(B1253&lt;&gt;"",IF(AND(B1253&gt;=_TM1,B1253&lt;=_TM2,OR(TH!L1253="1111",TH!M1253="1111")),TH!D1253,""),"")</f>
        <v/>
      </c>
      <c r="B1253" s="568">
        <f t="shared" si="135"/>
        <v>3</v>
      </c>
      <c r="C1253" s="349">
        <f t="shared" si="133"/>
        <v>42825</v>
      </c>
      <c r="D1253" s="349"/>
      <c r="E1253" s="583">
        <v>42825</v>
      </c>
      <c r="F1253" s="279" t="s">
        <v>779</v>
      </c>
      <c r="G1253" s="348" t="s">
        <v>843</v>
      </c>
      <c r="H1253" s="507" t="s">
        <v>865</v>
      </c>
      <c r="I1253" s="340">
        <v>12</v>
      </c>
      <c r="J1253" s="340">
        <v>18973</v>
      </c>
      <c r="K1253" s="569">
        <f t="shared" si="134"/>
        <v>227676</v>
      </c>
      <c r="L1253" s="576" t="s">
        <v>160</v>
      </c>
      <c r="M1253" s="576" t="s">
        <v>318</v>
      </c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>x</v>
      </c>
      <c r="AA1253" s="572"/>
      <c r="AB1253" s="573"/>
      <c r="AE1253" s="573"/>
    </row>
    <row r="1254" spans="1:31" s="539" customFormat="1" ht="15.75" customHeight="1">
      <c r="A1254" s="567" t="str">
        <f>IF(B1254&lt;&gt;"",IF(AND(B1254&gt;=_TM1,B1254&lt;=_TM2,OR(TH!L1254="1111",TH!M1254="1111")),TH!D1254,""),"")</f>
        <v/>
      </c>
      <c r="B1254" s="568">
        <f t="shared" si="135"/>
        <v>3</v>
      </c>
      <c r="C1254" s="349">
        <f t="shared" ref="C1254:C1317" si="136">E1254</f>
        <v>42825</v>
      </c>
      <c r="D1254" s="349"/>
      <c r="E1254" s="583">
        <v>42825</v>
      </c>
      <c r="F1254" s="279" t="s">
        <v>780</v>
      </c>
      <c r="G1254" s="348" t="s">
        <v>843</v>
      </c>
      <c r="H1254" s="507" t="s">
        <v>865</v>
      </c>
      <c r="I1254" s="340">
        <v>18</v>
      </c>
      <c r="J1254" s="340">
        <v>7838</v>
      </c>
      <c r="K1254" s="569">
        <f t="shared" si="134"/>
        <v>141084</v>
      </c>
      <c r="L1254" s="576" t="s">
        <v>160</v>
      </c>
      <c r="M1254" s="576" t="s">
        <v>318</v>
      </c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>x</v>
      </c>
      <c r="AA1254" s="572"/>
      <c r="AB1254" s="573"/>
      <c r="AE1254" s="573"/>
    </row>
    <row r="1255" spans="1:31" s="539" customFormat="1" ht="15.75" customHeight="1">
      <c r="A1255" s="567" t="str">
        <f>IF(B1255&lt;&gt;"",IF(AND(B1255&gt;=_TM1,B1255&lt;=_TM2,OR(TH!L1255="1111",TH!M1255="1111")),TH!D1255,""),"")</f>
        <v/>
      </c>
      <c r="B1255" s="568">
        <f t="shared" si="135"/>
        <v>3</v>
      </c>
      <c r="C1255" s="349">
        <f t="shared" si="136"/>
        <v>42825</v>
      </c>
      <c r="D1255" s="349"/>
      <c r="E1255" s="583">
        <v>42825</v>
      </c>
      <c r="F1255" s="279" t="s">
        <v>781</v>
      </c>
      <c r="G1255" s="348" t="s">
        <v>843</v>
      </c>
      <c r="H1255" s="507" t="s">
        <v>865</v>
      </c>
      <c r="I1255" s="340">
        <v>24</v>
      </c>
      <c r="J1255" s="340">
        <v>22519</v>
      </c>
      <c r="K1255" s="569">
        <f t="shared" si="134"/>
        <v>540456</v>
      </c>
      <c r="L1255" s="576" t="s">
        <v>160</v>
      </c>
      <c r="M1255" s="576" t="s">
        <v>318</v>
      </c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>x</v>
      </c>
      <c r="AA1255" s="572"/>
      <c r="AB1255" s="573"/>
      <c r="AE1255" s="573"/>
    </row>
    <row r="1256" spans="1:31" s="539" customFormat="1" ht="15.75" customHeight="1">
      <c r="A1256" s="567" t="str">
        <f>IF(B1256&lt;&gt;"",IF(AND(B1256&gt;=_TM1,B1256&lt;=_TM2,OR(TH!L1256="1111",TH!M1256="1111")),TH!D1256,""),"")</f>
        <v/>
      </c>
      <c r="B1256" s="568">
        <f t="shared" si="135"/>
        <v>3</v>
      </c>
      <c r="C1256" s="349">
        <f t="shared" si="136"/>
        <v>42825</v>
      </c>
      <c r="D1256" s="349"/>
      <c r="E1256" s="583">
        <v>42825</v>
      </c>
      <c r="F1256" s="279" t="s">
        <v>782</v>
      </c>
      <c r="G1256" s="348" t="s">
        <v>843</v>
      </c>
      <c r="H1256" s="507" t="s">
        <v>865</v>
      </c>
      <c r="I1256" s="340">
        <v>12</v>
      </c>
      <c r="J1256" s="340">
        <v>20041</v>
      </c>
      <c r="K1256" s="569">
        <f t="shared" si="134"/>
        <v>240492</v>
      </c>
      <c r="L1256" s="576" t="s">
        <v>160</v>
      </c>
      <c r="M1256" s="576" t="s">
        <v>318</v>
      </c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>x</v>
      </c>
      <c r="AA1256" s="572"/>
      <c r="AB1256" s="573"/>
      <c r="AE1256" s="573"/>
    </row>
    <row r="1257" spans="1:31" s="539" customFormat="1" ht="15.75" customHeight="1">
      <c r="A1257" s="567" t="str">
        <f>IF(B1257&lt;&gt;"",IF(AND(B1257&gt;=_TM1,B1257&lt;=_TM2,OR(TH!L1257="1111",TH!M1257="1111")),TH!D1257,""),"")</f>
        <v/>
      </c>
      <c r="B1257" s="568">
        <f t="shared" si="135"/>
        <v>3</v>
      </c>
      <c r="C1257" s="349">
        <f t="shared" si="136"/>
        <v>42825</v>
      </c>
      <c r="D1257" s="349"/>
      <c r="E1257" s="583">
        <v>42825</v>
      </c>
      <c r="F1257" s="279" t="s">
        <v>783</v>
      </c>
      <c r="G1257" s="348" t="s">
        <v>843</v>
      </c>
      <c r="H1257" s="507" t="s">
        <v>865</v>
      </c>
      <c r="I1257" s="340">
        <v>24</v>
      </c>
      <c r="J1257" s="340">
        <v>11841</v>
      </c>
      <c r="K1257" s="569">
        <f t="shared" si="134"/>
        <v>284184</v>
      </c>
      <c r="L1257" s="576" t="s">
        <v>160</v>
      </c>
      <c r="M1257" s="576" t="s">
        <v>318</v>
      </c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>x</v>
      </c>
      <c r="AA1257" s="572"/>
      <c r="AB1257" s="573"/>
      <c r="AE1257" s="573"/>
    </row>
    <row r="1258" spans="1:31" s="539" customFormat="1" ht="15.75" customHeight="1">
      <c r="A1258" s="567" t="str">
        <f>IF(B1258&lt;&gt;"",IF(AND(B1258&gt;=_TM1,B1258&lt;=_TM2,OR(TH!L1258="1111",TH!M1258="1111")),TH!D1258,""),"")</f>
        <v/>
      </c>
      <c r="B1258" s="568">
        <f t="shared" si="135"/>
        <v>3</v>
      </c>
      <c r="C1258" s="349">
        <f t="shared" si="136"/>
        <v>42825</v>
      </c>
      <c r="D1258" s="349"/>
      <c r="E1258" s="583">
        <v>42825</v>
      </c>
      <c r="F1258" s="279" t="s">
        <v>703</v>
      </c>
      <c r="G1258" s="348" t="s">
        <v>843</v>
      </c>
      <c r="H1258" s="507" t="s">
        <v>865</v>
      </c>
      <c r="I1258" s="340">
        <v>40</v>
      </c>
      <c r="J1258" s="340">
        <v>61491</v>
      </c>
      <c r="K1258" s="569">
        <f t="shared" si="134"/>
        <v>2459640</v>
      </c>
      <c r="L1258" s="576" t="s">
        <v>160</v>
      </c>
      <c r="M1258" s="576" t="s">
        <v>318</v>
      </c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>x</v>
      </c>
      <c r="AA1258" s="572"/>
      <c r="AB1258" s="573"/>
      <c r="AE1258" s="573"/>
    </row>
    <row r="1259" spans="1:31" s="539" customFormat="1" ht="15.75" customHeight="1">
      <c r="A1259" s="567" t="str">
        <f>IF(B1259&lt;&gt;"",IF(AND(B1259&gt;=_TM1,B1259&lt;=_TM2,OR(TH!L1259="1111",TH!M1259="1111")),TH!D1259,""),"")</f>
        <v/>
      </c>
      <c r="B1259" s="568">
        <f t="shared" si="135"/>
        <v>3</v>
      </c>
      <c r="C1259" s="349">
        <f t="shared" si="136"/>
        <v>42825</v>
      </c>
      <c r="D1259" s="349"/>
      <c r="E1259" s="583">
        <v>42825</v>
      </c>
      <c r="F1259" s="279" t="s">
        <v>707</v>
      </c>
      <c r="G1259" s="348" t="s">
        <v>843</v>
      </c>
      <c r="H1259" s="507" t="s">
        <v>865</v>
      </c>
      <c r="I1259" s="340">
        <v>15</v>
      </c>
      <c r="J1259" s="340">
        <v>63708</v>
      </c>
      <c r="K1259" s="569">
        <f t="shared" si="134"/>
        <v>955620</v>
      </c>
      <c r="L1259" s="576" t="s">
        <v>160</v>
      </c>
      <c r="M1259" s="576" t="s">
        <v>318</v>
      </c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>x</v>
      </c>
      <c r="AA1259" s="572"/>
      <c r="AB1259" s="573"/>
      <c r="AE1259" s="573"/>
    </row>
    <row r="1260" spans="1:31" s="539" customFormat="1" ht="15.75" customHeight="1">
      <c r="A1260" s="567" t="str">
        <f>IF(B1260&lt;&gt;"",IF(AND(B1260&gt;=_TM1,B1260&lt;=_TM2,OR(TH!L1260="1111",TH!M1260="1111")),TH!D1260,""),"")</f>
        <v/>
      </c>
      <c r="B1260" s="568">
        <f t="shared" si="135"/>
        <v>3</v>
      </c>
      <c r="C1260" s="349">
        <f t="shared" si="136"/>
        <v>42825</v>
      </c>
      <c r="D1260" s="349"/>
      <c r="E1260" s="583">
        <v>42825</v>
      </c>
      <c r="F1260" s="279" t="s">
        <v>708</v>
      </c>
      <c r="G1260" s="348" t="s">
        <v>843</v>
      </c>
      <c r="H1260" s="507" t="s">
        <v>865</v>
      </c>
      <c r="I1260" s="340">
        <v>20</v>
      </c>
      <c r="J1260" s="340">
        <v>71765</v>
      </c>
      <c r="K1260" s="569">
        <f t="shared" ref="K1260:K1355" si="137">ROUND(I1260*J1260,0)</f>
        <v>1435300</v>
      </c>
      <c r="L1260" s="576" t="s">
        <v>160</v>
      </c>
      <c r="M1260" s="576" t="s">
        <v>318</v>
      </c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>x</v>
      </c>
      <c r="AA1260" s="572"/>
      <c r="AB1260" s="573"/>
      <c r="AE1260" s="573"/>
    </row>
    <row r="1261" spans="1:31" s="539" customFormat="1" ht="15.75" customHeight="1">
      <c r="A1261" s="567" t="str">
        <f>IF(B1261&lt;&gt;"",IF(AND(B1261&gt;=_TM1,B1261&lt;=_TM2,OR(TH!L1261="1111",TH!M1261="1111")),TH!D1261,""),"")</f>
        <v/>
      </c>
      <c r="B1261" s="568">
        <f t="shared" si="135"/>
        <v>3</v>
      </c>
      <c r="C1261" s="349">
        <f t="shared" si="136"/>
        <v>42825</v>
      </c>
      <c r="D1261" s="349"/>
      <c r="E1261" s="583">
        <v>42825</v>
      </c>
      <c r="F1261" s="279" t="s">
        <v>791</v>
      </c>
      <c r="G1261" s="348" t="s">
        <v>843</v>
      </c>
      <c r="H1261" s="507" t="s">
        <v>865</v>
      </c>
      <c r="I1261" s="340">
        <v>30</v>
      </c>
      <c r="J1261" s="340">
        <v>84069</v>
      </c>
      <c r="K1261" s="569">
        <f t="shared" si="137"/>
        <v>2522070</v>
      </c>
      <c r="L1261" s="576" t="s">
        <v>160</v>
      </c>
      <c r="M1261" s="576" t="s">
        <v>318</v>
      </c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>x</v>
      </c>
      <c r="AA1261" s="572"/>
      <c r="AB1261" s="573"/>
    </row>
    <row r="1262" spans="1:31" s="539" customFormat="1" ht="15.75" customHeight="1">
      <c r="A1262" s="567" t="str">
        <f>IF(B1262&lt;&gt;"",IF(AND(B1262&gt;=_TM1,B1262&lt;=_TM2,OR(TH!L1262="1111",TH!M1262="1111")),TH!D1262,""),"")</f>
        <v/>
      </c>
      <c r="B1262" s="568">
        <f t="shared" si="135"/>
        <v>3</v>
      </c>
      <c r="C1262" s="349">
        <f t="shared" si="136"/>
        <v>42825</v>
      </c>
      <c r="D1262" s="349"/>
      <c r="E1262" s="583">
        <v>42825</v>
      </c>
      <c r="F1262" s="279" t="s">
        <v>784</v>
      </c>
      <c r="G1262" s="348" t="s">
        <v>843</v>
      </c>
      <c r="H1262" s="507" t="s">
        <v>865</v>
      </c>
      <c r="I1262" s="340">
        <v>6</v>
      </c>
      <c r="J1262" s="340">
        <v>36740</v>
      </c>
      <c r="K1262" s="569">
        <f t="shared" si="137"/>
        <v>220440</v>
      </c>
      <c r="L1262" s="576" t="s">
        <v>160</v>
      </c>
      <c r="M1262" s="576" t="s">
        <v>318</v>
      </c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>x</v>
      </c>
      <c r="AA1262" s="572"/>
      <c r="AB1262" s="573"/>
    </row>
    <row r="1263" spans="1:31" s="539" customFormat="1" ht="15.75" customHeight="1">
      <c r="A1263" s="567" t="str">
        <f>IF(B1263&lt;&gt;"",IF(AND(B1263&gt;=_TM1,B1263&lt;=_TM2,OR(TH!L1263="1111",TH!M1263="1111")),TH!D1263,""),"")</f>
        <v/>
      </c>
      <c r="B1263" s="568">
        <f t="shared" si="135"/>
        <v>3</v>
      </c>
      <c r="C1263" s="349">
        <f t="shared" si="136"/>
        <v>42825</v>
      </c>
      <c r="D1263" s="349"/>
      <c r="E1263" s="583">
        <v>42825</v>
      </c>
      <c r="F1263" s="279" t="s">
        <v>792</v>
      </c>
      <c r="G1263" s="348" t="s">
        <v>843</v>
      </c>
      <c r="H1263" s="507" t="s">
        <v>865</v>
      </c>
      <c r="I1263" s="340">
        <v>8</v>
      </c>
      <c r="J1263" s="340">
        <v>147559</v>
      </c>
      <c r="K1263" s="569">
        <f t="shared" si="137"/>
        <v>1180472</v>
      </c>
      <c r="L1263" s="576" t="s">
        <v>160</v>
      </c>
      <c r="M1263" s="576" t="s">
        <v>318</v>
      </c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>x</v>
      </c>
      <c r="AA1263" s="572"/>
      <c r="AB1263" s="573"/>
    </row>
    <row r="1264" spans="1:31" s="539" customFormat="1" ht="15.75" customHeight="1">
      <c r="A1264" s="567" t="str">
        <f>IF(B1264&lt;&gt;"",IF(AND(B1264&gt;=_TM1,B1264&lt;=_TM2,OR(TH!L1264="1111",TH!M1264="1111")),TH!D1264,""),"")</f>
        <v/>
      </c>
      <c r="B1264" s="568">
        <f t="shared" si="135"/>
        <v>3</v>
      </c>
      <c r="C1264" s="349">
        <f t="shared" si="136"/>
        <v>42825</v>
      </c>
      <c r="D1264" s="349"/>
      <c r="E1264" s="583">
        <v>42825</v>
      </c>
      <c r="F1264" s="279" t="s">
        <v>747</v>
      </c>
      <c r="G1264" s="348" t="s">
        <v>843</v>
      </c>
      <c r="H1264" s="507" t="s">
        <v>865</v>
      </c>
      <c r="I1264" s="340">
        <v>20</v>
      </c>
      <c r="J1264" s="340">
        <v>101418</v>
      </c>
      <c r="K1264" s="569">
        <f t="shared" si="137"/>
        <v>2028360</v>
      </c>
      <c r="L1264" s="576" t="s">
        <v>160</v>
      </c>
      <c r="M1264" s="576" t="s">
        <v>318</v>
      </c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>x</v>
      </c>
      <c r="AA1264" s="572"/>
      <c r="AB1264" s="573"/>
      <c r="AE1264" s="573"/>
    </row>
    <row r="1265" spans="1:31" s="539" customFormat="1" ht="15.75" customHeight="1">
      <c r="A1265" s="567" t="str">
        <f>IF(B1265&lt;&gt;"",IF(AND(B1265&gt;=_TM1,B1265&lt;=_TM2,OR(TH!L1265="1111",TH!M1265="1111")),TH!D1265,""),"")</f>
        <v/>
      </c>
      <c r="B1265" s="568">
        <f t="shared" si="135"/>
        <v>3</v>
      </c>
      <c r="C1265" s="349">
        <f t="shared" si="136"/>
        <v>42825</v>
      </c>
      <c r="D1265" s="349"/>
      <c r="E1265" s="583">
        <v>42825</v>
      </c>
      <c r="F1265" s="279" t="s">
        <v>665</v>
      </c>
      <c r="G1265" s="348" t="s">
        <v>843</v>
      </c>
      <c r="H1265" s="507" t="s">
        <v>865</v>
      </c>
      <c r="I1265" s="340">
        <v>12</v>
      </c>
      <c r="J1265" s="340">
        <v>41816</v>
      </c>
      <c r="K1265" s="569">
        <f t="shared" si="137"/>
        <v>501792</v>
      </c>
      <c r="L1265" s="576" t="s">
        <v>160</v>
      </c>
      <c r="M1265" s="576" t="s">
        <v>318</v>
      </c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>x</v>
      </c>
      <c r="AA1265" s="572"/>
      <c r="AB1265" s="573"/>
      <c r="AE1265" s="573"/>
    </row>
    <row r="1266" spans="1:31" s="539" customFormat="1" ht="15.75" customHeight="1">
      <c r="A1266" s="567" t="str">
        <f>IF(B1266&lt;&gt;"",IF(AND(B1266&gt;=_TM1,B1266&lt;=_TM2,OR(TH!L1266="1111",TH!M1266="1111")),TH!D1266,""),"")</f>
        <v/>
      </c>
      <c r="B1266" s="568">
        <f t="shared" si="135"/>
        <v>3</v>
      </c>
      <c r="C1266" s="349">
        <f t="shared" si="136"/>
        <v>42825</v>
      </c>
      <c r="D1266" s="349"/>
      <c r="E1266" s="310">
        <v>42825</v>
      </c>
      <c r="F1266" s="277" t="s">
        <v>793</v>
      </c>
      <c r="G1266" s="348" t="s">
        <v>843</v>
      </c>
      <c r="H1266" s="507" t="s">
        <v>865</v>
      </c>
      <c r="I1266" s="340">
        <v>14</v>
      </c>
      <c r="J1266" s="340">
        <v>48000</v>
      </c>
      <c r="K1266" s="569">
        <f t="shared" si="137"/>
        <v>672000</v>
      </c>
      <c r="L1266" s="576" t="s">
        <v>160</v>
      </c>
      <c r="M1266" s="576" t="s">
        <v>318</v>
      </c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>x</v>
      </c>
      <c r="AA1266" s="572"/>
    </row>
    <row r="1267" spans="1:31" s="539" customFormat="1" ht="15.75" customHeight="1">
      <c r="A1267" s="567" t="str">
        <f>IF(B1267&lt;&gt;"",IF(AND(B1267&gt;=_TM1,B1267&lt;=_TM2,OR(TH!L1267="1111",TH!M1267="1111")),TH!D1267,""),"")</f>
        <v/>
      </c>
      <c r="B1267" s="568">
        <f t="shared" si="135"/>
        <v>3</v>
      </c>
      <c r="C1267" s="349">
        <f t="shared" si="136"/>
        <v>42825</v>
      </c>
      <c r="D1267" s="349"/>
      <c r="E1267" s="583">
        <v>42825</v>
      </c>
      <c r="F1267" s="279" t="s">
        <v>794</v>
      </c>
      <c r="G1267" s="578" t="s">
        <v>843</v>
      </c>
      <c r="H1267" s="507" t="s">
        <v>865</v>
      </c>
      <c r="I1267" s="340">
        <v>4</v>
      </c>
      <c r="J1267" s="340">
        <v>160236</v>
      </c>
      <c r="K1267" s="569">
        <f t="shared" si="137"/>
        <v>640944</v>
      </c>
      <c r="L1267" s="576" t="s">
        <v>160</v>
      </c>
      <c r="M1267" s="576" t="s">
        <v>318</v>
      </c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>x</v>
      </c>
      <c r="AA1267" s="584"/>
      <c r="AB1267" s="573"/>
      <c r="AE1267" s="573"/>
    </row>
    <row r="1268" spans="1:31" s="539" customFormat="1" ht="15.75" customHeight="1">
      <c r="A1268" s="567" t="str">
        <f>IF(B1268&lt;&gt;"",IF(AND(B1268&gt;=_TM1,B1268&lt;=_TM2,OR(TH!L1268="1111",TH!M1268="1111")),TH!D1268,""),"")</f>
        <v/>
      </c>
      <c r="B1268" s="568">
        <f t="shared" si="135"/>
        <v>3</v>
      </c>
      <c r="C1268" s="349">
        <f t="shared" si="136"/>
        <v>42825</v>
      </c>
      <c r="D1268" s="349"/>
      <c r="E1268" s="583">
        <v>42825</v>
      </c>
      <c r="F1268" s="279" t="s">
        <v>795</v>
      </c>
      <c r="G1268" s="578" t="s">
        <v>843</v>
      </c>
      <c r="H1268" s="507" t="s">
        <v>865</v>
      </c>
      <c r="I1268" s="340">
        <v>4</v>
      </c>
      <c r="J1268" s="340">
        <v>210369</v>
      </c>
      <c r="K1268" s="569">
        <f t="shared" si="137"/>
        <v>841476</v>
      </c>
      <c r="L1268" s="576" t="s">
        <v>160</v>
      </c>
      <c r="M1268" s="576" t="s">
        <v>318</v>
      </c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>x</v>
      </c>
      <c r="AA1268" s="584"/>
      <c r="AB1268" s="573"/>
      <c r="AE1268" s="573"/>
    </row>
    <row r="1269" spans="1:31" s="539" customFormat="1" ht="15.75" customHeight="1">
      <c r="A1269" s="567" t="str">
        <f>IF(B1269&lt;&gt;"",IF(AND(B1269&gt;=_TM1,B1269&lt;=_TM2,OR(TH!L1269="1111",TH!M1269="1111")),TH!D1269,""),"")</f>
        <v/>
      </c>
      <c r="B1269" s="568">
        <f t="shared" si="135"/>
        <v>3</v>
      </c>
      <c r="C1269" s="349">
        <f t="shared" si="136"/>
        <v>42825</v>
      </c>
      <c r="D1269" s="581"/>
      <c r="E1269" s="583">
        <v>42825</v>
      </c>
      <c r="F1269" s="279" t="s">
        <v>422</v>
      </c>
      <c r="G1269" s="578" t="s">
        <v>906</v>
      </c>
      <c r="H1269" s="507" t="s">
        <v>865</v>
      </c>
      <c r="I1269" s="340">
        <v>25400</v>
      </c>
      <c r="J1269" s="340">
        <v>8300</v>
      </c>
      <c r="K1269" s="569">
        <f t="shared" si="137"/>
        <v>210820000</v>
      </c>
      <c r="L1269" s="576" t="s">
        <v>160</v>
      </c>
      <c r="M1269" s="576" t="s">
        <v>318</v>
      </c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>x</v>
      </c>
      <c r="AA1269" s="584"/>
      <c r="AB1269" s="573"/>
      <c r="AE1269" s="573"/>
    </row>
    <row r="1270" spans="1:31" s="617" customFormat="1" ht="15.75" customHeight="1">
      <c r="A1270" s="553" t="str">
        <f>IF(B1270&lt;&gt;"",IF(AND(B1270&gt;=_TM1,B1270&lt;=_TM2,OR(TH!L1270="1111",TH!M1270="1111")),TH!D1270,""),"")</f>
        <v/>
      </c>
      <c r="B1270" s="554">
        <f t="shared" si="135"/>
        <v>3</v>
      </c>
      <c r="C1270" s="612">
        <f t="shared" si="136"/>
        <v>42799</v>
      </c>
      <c r="D1270" s="612"/>
      <c r="E1270" s="744">
        <v>42799</v>
      </c>
      <c r="F1270" s="618" t="s">
        <v>544</v>
      </c>
      <c r="G1270" s="614" t="s">
        <v>599</v>
      </c>
      <c r="H1270" s="615" t="s">
        <v>866</v>
      </c>
      <c r="I1270" s="559">
        <v>4750</v>
      </c>
      <c r="J1270" s="559">
        <v>9016</v>
      </c>
      <c r="K1270" s="616">
        <f t="shared" si="137"/>
        <v>42826000</v>
      </c>
      <c r="L1270" s="651" t="s">
        <v>158</v>
      </c>
      <c r="M1270" s="651" t="s">
        <v>318</v>
      </c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>x</v>
      </c>
      <c r="AA1270" s="562"/>
    </row>
    <row r="1271" spans="1:31" s="617" customFormat="1" ht="15.75" customHeight="1">
      <c r="A1271" s="553" t="str">
        <f>IF(B1271&lt;&gt;"",IF(AND(B1271&gt;=_TM1,B1271&lt;=_TM2,OR(TH!L1271="1111",TH!M1271="1111")),TH!D1271,""),"")</f>
        <v/>
      </c>
      <c r="B1271" s="554">
        <f t="shared" si="135"/>
        <v>3</v>
      </c>
      <c r="C1271" s="612">
        <f t="shared" si="136"/>
        <v>42812</v>
      </c>
      <c r="D1271" s="612"/>
      <c r="E1271" s="744">
        <v>42812</v>
      </c>
      <c r="F1271" s="618" t="s">
        <v>557</v>
      </c>
      <c r="G1271" s="614" t="s">
        <v>605</v>
      </c>
      <c r="H1271" s="615" t="s">
        <v>866</v>
      </c>
      <c r="I1271" s="559">
        <v>1700</v>
      </c>
      <c r="J1271" s="559">
        <v>34300</v>
      </c>
      <c r="K1271" s="616">
        <f t="shared" si="137"/>
        <v>58310000</v>
      </c>
      <c r="L1271" s="651" t="s">
        <v>158</v>
      </c>
      <c r="M1271" s="651" t="s">
        <v>318</v>
      </c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>x</v>
      </c>
      <c r="AA1271" s="562"/>
    </row>
    <row r="1272" spans="1:31" s="617" customFormat="1" ht="15.75" customHeight="1">
      <c r="A1272" s="553" t="str">
        <f>IF(B1272&lt;&gt;"",IF(AND(B1272&gt;=_TM1,B1272&lt;=_TM2,OR(TH!L1272="1111",TH!M1272="1111")),TH!D1272,""),"")</f>
        <v/>
      </c>
      <c r="B1272" s="554">
        <f t="shared" si="135"/>
        <v>3</v>
      </c>
      <c r="C1272" s="612">
        <f t="shared" si="136"/>
        <v>42812</v>
      </c>
      <c r="D1272" s="612"/>
      <c r="E1272" s="619">
        <v>42812</v>
      </c>
      <c r="F1272" s="613" t="s">
        <v>558</v>
      </c>
      <c r="G1272" s="614" t="s">
        <v>605</v>
      </c>
      <c r="H1272" s="615" t="s">
        <v>866</v>
      </c>
      <c r="I1272" s="559">
        <v>1500</v>
      </c>
      <c r="J1272" s="559">
        <v>31850</v>
      </c>
      <c r="K1272" s="616">
        <f t="shared" si="137"/>
        <v>47775000</v>
      </c>
      <c r="L1272" s="651" t="s">
        <v>158</v>
      </c>
      <c r="M1272" s="651" t="s">
        <v>318</v>
      </c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>x</v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>x</v>
      </c>
      <c r="AA1272" s="562"/>
      <c r="AB1272" s="563"/>
    </row>
    <row r="1273" spans="1:31" s="617" customFormat="1" ht="15.75" customHeight="1">
      <c r="A1273" s="553" t="str">
        <f>IF(B1273&lt;&gt;"",IF(AND(B1273&gt;=_TM1,B1273&lt;=_TM2,OR(TH!L1273="1111",TH!M1273="1111")),TH!D1273,""),"")</f>
        <v/>
      </c>
      <c r="B1273" s="554">
        <f t="shared" si="135"/>
        <v>3</v>
      </c>
      <c r="C1273" s="612">
        <f t="shared" si="136"/>
        <v>42816</v>
      </c>
      <c r="D1273" s="612"/>
      <c r="E1273" s="619">
        <v>42816</v>
      </c>
      <c r="F1273" s="613" t="s">
        <v>641</v>
      </c>
      <c r="G1273" s="614" t="s">
        <v>607</v>
      </c>
      <c r="H1273" s="615" t="s">
        <v>866</v>
      </c>
      <c r="I1273" s="745">
        <v>310</v>
      </c>
      <c r="J1273" s="745">
        <v>13980.68</v>
      </c>
      <c r="K1273" s="616">
        <f t="shared" si="137"/>
        <v>4334011</v>
      </c>
      <c r="L1273" s="651" t="s">
        <v>158</v>
      </c>
      <c r="M1273" s="651" t="s">
        <v>318</v>
      </c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>x</v>
      </c>
      <c r="AA1273" s="562"/>
      <c r="AB1273" s="563"/>
    </row>
    <row r="1274" spans="1:31" s="617" customFormat="1" ht="15.75" customHeight="1">
      <c r="A1274" s="553" t="str">
        <f>IF(B1274&lt;&gt;"",IF(AND(B1274&gt;=_TM1,B1274&lt;=_TM2,OR(TH!L1274="1111",TH!M1274="1111")),TH!D1274,""),"")</f>
        <v/>
      </c>
      <c r="B1274" s="554">
        <f t="shared" si="135"/>
        <v>3</v>
      </c>
      <c r="C1274" s="612">
        <f t="shared" si="136"/>
        <v>42817</v>
      </c>
      <c r="D1274" s="612"/>
      <c r="E1274" s="650">
        <v>42817</v>
      </c>
      <c r="F1274" s="618" t="s">
        <v>828</v>
      </c>
      <c r="G1274" s="746" t="s">
        <v>827</v>
      </c>
      <c r="H1274" s="615" t="s">
        <v>866</v>
      </c>
      <c r="I1274" s="559">
        <v>500</v>
      </c>
      <c r="J1274" s="559">
        <v>29400</v>
      </c>
      <c r="K1274" s="616">
        <f t="shared" si="137"/>
        <v>14700000</v>
      </c>
      <c r="L1274" s="651" t="s">
        <v>158</v>
      </c>
      <c r="M1274" s="651" t="s">
        <v>318</v>
      </c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>x</v>
      </c>
      <c r="AA1274" s="562"/>
      <c r="AB1274" s="563"/>
      <c r="AC1274" s="563"/>
      <c r="AD1274" s="563"/>
      <c r="AE1274" s="563"/>
    </row>
    <row r="1275" spans="1:31" s="617" customFormat="1" ht="15.75" customHeight="1">
      <c r="A1275" s="553" t="str">
        <f>IF(B1275&lt;&gt;"",IF(AND(B1275&gt;=_TM1,B1275&lt;=_TM2,OR(TH!L1275="1111",TH!M1275="1111")),TH!D1275,""),"")</f>
        <v/>
      </c>
      <c r="B1275" s="554">
        <f t="shared" si="135"/>
        <v>3</v>
      </c>
      <c r="C1275" s="612">
        <f t="shared" si="136"/>
        <v>42823</v>
      </c>
      <c r="D1275" s="612"/>
      <c r="E1275" s="650">
        <v>42823</v>
      </c>
      <c r="F1275" s="618" t="s">
        <v>849</v>
      </c>
      <c r="G1275" s="746" t="s">
        <v>843</v>
      </c>
      <c r="H1275" s="615" t="s">
        <v>866</v>
      </c>
      <c r="I1275" s="559">
        <v>87</v>
      </c>
      <c r="J1275" s="559">
        <v>71012</v>
      </c>
      <c r="K1275" s="616">
        <f t="shared" si="137"/>
        <v>6178044</v>
      </c>
      <c r="L1275" s="651" t="s">
        <v>158</v>
      </c>
      <c r="M1275" s="651" t="s">
        <v>318</v>
      </c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>x</v>
      </c>
      <c r="AA1275" s="562"/>
      <c r="AB1275" s="563"/>
      <c r="AC1275" s="563"/>
      <c r="AD1275" s="563"/>
      <c r="AE1275" s="563"/>
    </row>
    <row r="1276" spans="1:31" s="617" customFormat="1" ht="15.75" customHeight="1">
      <c r="A1276" s="553" t="str">
        <f>IF(B1276&lt;&gt;"",IF(AND(B1276&gt;=_TM1,B1276&lt;=_TM2,OR(TH!L1276="1111",TH!M1276="1111")),TH!D1276,""),"")</f>
        <v/>
      </c>
      <c r="B1276" s="554">
        <f t="shared" si="135"/>
        <v>3</v>
      </c>
      <c r="C1276" s="612">
        <f t="shared" si="136"/>
        <v>42823</v>
      </c>
      <c r="D1276" s="612"/>
      <c r="E1276" s="619">
        <v>42823</v>
      </c>
      <c r="F1276" s="613" t="s">
        <v>699</v>
      </c>
      <c r="G1276" s="614" t="s">
        <v>843</v>
      </c>
      <c r="H1276" s="615" t="s">
        <v>866</v>
      </c>
      <c r="I1276" s="559">
        <v>38</v>
      </c>
      <c r="J1276" s="559">
        <v>130396</v>
      </c>
      <c r="K1276" s="616">
        <f t="shared" si="137"/>
        <v>4955048</v>
      </c>
      <c r="L1276" s="651" t="s">
        <v>158</v>
      </c>
      <c r="M1276" s="651" t="s">
        <v>318</v>
      </c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>x</v>
      </c>
      <c r="AA1276" s="562"/>
      <c r="AB1276" s="563"/>
      <c r="AE1276" s="563"/>
    </row>
    <row r="1277" spans="1:31" s="617" customFormat="1" ht="15.75" customHeight="1">
      <c r="A1277" s="553" t="str">
        <f>IF(B1277&lt;&gt;"",IF(AND(B1277&gt;=_TM1,B1277&lt;=_TM2,OR(TH!L1277="1111",TH!M1277="1111")),TH!D1277,""),"")</f>
        <v/>
      </c>
      <c r="B1277" s="554">
        <f t="shared" si="135"/>
        <v>3</v>
      </c>
      <c r="C1277" s="612">
        <f t="shared" si="136"/>
        <v>42823</v>
      </c>
      <c r="D1277" s="612"/>
      <c r="E1277" s="619">
        <v>42823</v>
      </c>
      <c r="F1277" s="613" t="s">
        <v>754</v>
      </c>
      <c r="G1277" s="614" t="s">
        <v>843</v>
      </c>
      <c r="H1277" s="615" t="s">
        <v>866</v>
      </c>
      <c r="I1277" s="559">
        <v>495</v>
      </c>
      <c r="J1277" s="559">
        <v>16200</v>
      </c>
      <c r="K1277" s="616">
        <f t="shared" si="137"/>
        <v>8019000</v>
      </c>
      <c r="L1277" s="651" t="s">
        <v>158</v>
      </c>
      <c r="M1277" s="651" t="s">
        <v>318</v>
      </c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>x</v>
      </c>
      <c r="AA1277" s="562"/>
      <c r="AB1277" s="563"/>
      <c r="AE1277" s="563"/>
    </row>
    <row r="1278" spans="1:31" s="617" customFormat="1" ht="15.75" customHeight="1">
      <c r="A1278" s="553" t="str">
        <f>IF(B1278&lt;&gt;"",IF(AND(B1278&gt;=_TM1,B1278&lt;=_TM2,OR(TH!L1278="1111",TH!M1278="1111")),TH!D1278,""),"")</f>
        <v/>
      </c>
      <c r="B1278" s="554">
        <f t="shared" si="135"/>
        <v>3</v>
      </c>
      <c r="C1278" s="612">
        <f t="shared" si="136"/>
        <v>42823</v>
      </c>
      <c r="D1278" s="555"/>
      <c r="E1278" s="619">
        <v>42823</v>
      </c>
      <c r="F1278" s="618" t="s">
        <v>757</v>
      </c>
      <c r="G1278" s="620" t="s">
        <v>843</v>
      </c>
      <c r="H1278" s="615" t="s">
        <v>866</v>
      </c>
      <c r="I1278" s="559">
        <v>230</v>
      </c>
      <c r="J1278" s="559">
        <v>65300</v>
      </c>
      <c r="K1278" s="616">
        <f t="shared" si="137"/>
        <v>15019000</v>
      </c>
      <c r="L1278" s="651" t="s">
        <v>158</v>
      </c>
      <c r="M1278" s="651" t="s">
        <v>318</v>
      </c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>x</v>
      </c>
      <c r="AA1278" s="562"/>
      <c r="AB1278" s="563"/>
      <c r="AE1278" s="563"/>
    </row>
    <row r="1279" spans="1:31" s="617" customFormat="1" ht="15.75" customHeight="1">
      <c r="A1279" s="553" t="str">
        <f>IF(B1279&lt;&gt;"",IF(AND(B1279&gt;=_TM1,B1279&lt;=_TM2,OR(TH!L1279="1111",TH!M1279="1111")),TH!D1279,""),"")</f>
        <v/>
      </c>
      <c r="B1279" s="554">
        <f t="shared" ref="B1279:B1288" si="138">IF(C1279&lt;&gt;"",MONTH(C1279),"")</f>
        <v>3</v>
      </c>
      <c r="C1279" s="612">
        <f t="shared" ref="C1279:C1288" si="139">E1279</f>
        <v>42799</v>
      </c>
      <c r="D1279" s="555"/>
      <c r="E1279" s="650">
        <v>42799</v>
      </c>
      <c r="F1279" s="618" t="s">
        <v>577</v>
      </c>
      <c r="G1279" s="620" t="s">
        <v>599</v>
      </c>
      <c r="H1279" s="615" t="s">
        <v>866</v>
      </c>
      <c r="I1279" s="559">
        <v>14</v>
      </c>
      <c r="J1279" s="559">
        <v>48270.491071428572</v>
      </c>
      <c r="K1279" s="616">
        <f t="shared" ref="K1279:K1288" si="140">ROUND(I1279*J1279,0)</f>
        <v>675787</v>
      </c>
      <c r="L1279" s="651" t="s">
        <v>158</v>
      </c>
      <c r="M1279" s="651" t="s">
        <v>318</v>
      </c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>x</v>
      </c>
      <c r="AA1279" s="562"/>
      <c r="AB1279" s="563"/>
      <c r="AD1279" s="563"/>
    </row>
    <row r="1280" spans="1:31" s="617" customFormat="1" ht="15.75" customHeight="1">
      <c r="A1280" s="553" t="str">
        <f>IF(B1280&lt;&gt;"",IF(AND(B1280&gt;=_TM1,B1280&lt;=_TM2,OR(TH!L1280="1111",TH!M1280="1111")),TH!D1280,""),"")</f>
        <v/>
      </c>
      <c r="B1280" s="554">
        <f t="shared" si="138"/>
        <v>3</v>
      </c>
      <c r="C1280" s="612">
        <f t="shared" si="139"/>
        <v>42809</v>
      </c>
      <c r="D1280" s="555"/>
      <c r="E1280" s="650">
        <v>42809</v>
      </c>
      <c r="F1280" s="618" t="s">
        <v>577</v>
      </c>
      <c r="G1280" s="620" t="s">
        <v>603</v>
      </c>
      <c r="H1280" s="615" t="s">
        <v>866</v>
      </c>
      <c r="I1280" s="559">
        <v>30</v>
      </c>
      <c r="J1280" s="559">
        <v>48270.491071428572</v>
      </c>
      <c r="K1280" s="616">
        <f>ROUND(I1280*J1280,0)+1</f>
        <v>1448116</v>
      </c>
      <c r="L1280" s="651" t="s">
        <v>158</v>
      </c>
      <c r="M1280" s="651" t="s">
        <v>318</v>
      </c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>x</v>
      </c>
      <c r="AA1280" s="562"/>
      <c r="AB1280" s="563"/>
      <c r="AD1280" s="563"/>
    </row>
    <row r="1281" spans="1:31" s="617" customFormat="1" ht="15.75" customHeight="1">
      <c r="A1281" s="553" t="str">
        <f>IF(B1281&lt;&gt;"",IF(AND(B1281&gt;=_TM1,B1281&lt;=_TM2,OR(TH!L1281="1111",TH!M1281="1111")),TH!D1281,""),"")</f>
        <v/>
      </c>
      <c r="B1281" s="554">
        <f t="shared" si="138"/>
        <v>3</v>
      </c>
      <c r="C1281" s="612">
        <f t="shared" si="139"/>
        <v>42809</v>
      </c>
      <c r="D1281" s="555"/>
      <c r="E1281" s="650">
        <v>42809</v>
      </c>
      <c r="F1281" s="618" t="s">
        <v>401</v>
      </c>
      <c r="G1281" s="620" t="s">
        <v>603</v>
      </c>
      <c r="H1281" s="615" t="s">
        <v>866</v>
      </c>
      <c r="I1281" s="559">
        <v>200</v>
      </c>
      <c r="J1281" s="559">
        <v>44484</v>
      </c>
      <c r="K1281" s="616">
        <f t="shared" si="140"/>
        <v>8896800</v>
      </c>
      <c r="L1281" s="651" t="s">
        <v>158</v>
      </c>
      <c r="M1281" s="651" t="s">
        <v>318</v>
      </c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>x</v>
      </c>
      <c r="AA1281" s="562"/>
      <c r="AB1281" s="563"/>
      <c r="AD1281" s="563"/>
    </row>
    <row r="1282" spans="1:31" s="617" customFormat="1" ht="15.75" customHeight="1">
      <c r="A1282" s="553" t="str">
        <f>IF(B1282&lt;&gt;"",IF(AND(B1282&gt;=_TM1,B1282&lt;=_TM2,OR(TH!L1282="1111",TH!M1282="1111")),TH!D1282,""),"")</f>
        <v/>
      </c>
      <c r="B1282" s="554">
        <f t="shared" si="138"/>
        <v>3</v>
      </c>
      <c r="C1282" s="612">
        <f t="shared" si="139"/>
        <v>42809</v>
      </c>
      <c r="D1282" s="612"/>
      <c r="E1282" s="619">
        <v>42809</v>
      </c>
      <c r="F1282" s="613" t="s">
        <v>373</v>
      </c>
      <c r="G1282" s="614" t="s">
        <v>603</v>
      </c>
      <c r="H1282" s="615" t="s">
        <v>866</v>
      </c>
      <c r="I1282" s="559">
        <v>15</v>
      </c>
      <c r="J1282" s="559">
        <v>20532</v>
      </c>
      <c r="K1282" s="616">
        <f t="shared" si="140"/>
        <v>307980</v>
      </c>
      <c r="L1282" s="651" t="s">
        <v>158</v>
      </c>
      <c r="M1282" s="651" t="s">
        <v>318</v>
      </c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>x</v>
      </c>
      <c r="AA1282" s="562"/>
      <c r="AB1282" s="563"/>
      <c r="AE1282" s="563"/>
    </row>
    <row r="1283" spans="1:31" s="617" customFormat="1" ht="15.75" customHeight="1">
      <c r="A1283" s="553" t="str">
        <f>IF(B1283&lt;&gt;"",IF(AND(B1283&gt;=_TM1,B1283&lt;=_TM2,OR(TH!L1283="1111",TH!M1283="1111")),TH!D1283,""),"")</f>
        <v/>
      </c>
      <c r="B1283" s="554">
        <f t="shared" si="138"/>
        <v>3</v>
      </c>
      <c r="C1283" s="612">
        <f t="shared" si="139"/>
        <v>42812</v>
      </c>
      <c r="D1283" s="612"/>
      <c r="E1283" s="619">
        <v>42812</v>
      </c>
      <c r="F1283" s="613" t="s">
        <v>373</v>
      </c>
      <c r="G1283" s="614" t="s">
        <v>605</v>
      </c>
      <c r="H1283" s="615" t="s">
        <v>866</v>
      </c>
      <c r="I1283" s="559">
        <v>30</v>
      </c>
      <c r="J1283" s="559">
        <v>20532</v>
      </c>
      <c r="K1283" s="616">
        <f t="shared" si="140"/>
        <v>615960</v>
      </c>
      <c r="L1283" s="651" t="s">
        <v>158</v>
      </c>
      <c r="M1283" s="651" t="s">
        <v>318</v>
      </c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>x</v>
      </c>
      <c r="AA1283" s="562"/>
      <c r="AB1283" s="563"/>
      <c r="AE1283" s="563"/>
    </row>
    <row r="1284" spans="1:31" s="617" customFormat="1" ht="15.75" customHeight="1">
      <c r="A1284" s="553" t="str">
        <f>IF(B1284&lt;&gt;"",IF(AND(B1284&gt;=_TM1,B1284&lt;=_TM2,OR(TH!L1284="1111",TH!M1284="1111")),TH!D1284,""),"")</f>
        <v/>
      </c>
      <c r="B1284" s="554">
        <f t="shared" si="138"/>
        <v>3</v>
      </c>
      <c r="C1284" s="612">
        <f t="shared" si="139"/>
        <v>42812</v>
      </c>
      <c r="D1284" s="555"/>
      <c r="E1284" s="650">
        <v>42812</v>
      </c>
      <c r="F1284" s="618" t="s">
        <v>373</v>
      </c>
      <c r="G1284" s="620" t="s">
        <v>605</v>
      </c>
      <c r="H1284" s="615" t="s">
        <v>866</v>
      </c>
      <c r="I1284" s="559">
        <v>30</v>
      </c>
      <c r="J1284" s="559">
        <v>20532</v>
      </c>
      <c r="K1284" s="616">
        <f t="shared" si="140"/>
        <v>615960</v>
      </c>
      <c r="L1284" s="651" t="s">
        <v>158</v>
      </c>
      <c r="M1284" s="651" t="s">
        <v>318</v>
      </c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>x</v>
      </c>
      <c r="AA1284" s="562"/>
      <c r="AB1284" s="563"/>
      <c r="AD1284" s="563"/>
    </row>
    <row r="1285" spans="1:31" s="617" customFormat="1" ht="15.75" customHeight="1">
      <c r="A1285" s="553" t="str">
        <f>IF(B1285&lt;&gt;"",IF(AND(B1285&gt;=_TM1,B1285&lt;=_TM2,OR(TH!L1285="1111",TH!M1285="1111")),TH!D1285,""),"")</f>
        <v/>
      </c>
      <c r="B1285" s="554">
        <f t="shared" si="138"/>
        <v>3</v>
      </c>
      <c r="C1285" s="612">
        <f t="shared" si="139"/>
        <v>42812</v>
      </c>
      <c r="D1285" s="555"/>
      <c r="E1285" s="650">
        <v>42812</v>
      </c>
      <c r="F1285" s="618" t="s">
        <v>373</v>
      </c>
      <c r="G1285" s="620" t="s">
        <v>606</v>
      </c>
      <c r="H1285" s="615" t="s">
        <v>866</v>
      </c>
      <c r="I1285" s="559">
        <v>90</v>
      </c>
      <c r="J1285" s="559">
        <v>20532</v>
      </c>
      <c r="K1285" s="616">
        <f t="shared" si="140"/>
        <v>1847880</v>
      </c>
      <c r="L1285" s="651" t="s">
        <v>158</v>
      </c>
      <c r="M1285" s="651" t="s">
        <v>318</v>
      </c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>x</v>
      </c>
      <c r="AA1285" s="562"/>
      <c r="AB1285" s="563"/>
      <c r="AD1285" s="563"/>
    </row>
    <row r="1286" spans="1:31" s="617" customFormat="1" ht="15.75" customHeight="1">
      <c r="A1286" s="553" t="str">
        <f>IF(B1286&lt;&gt;"",IF(AND(B1286&gt;=_TM1,B1286&lt;=_TM2,OR(TH!L1286="1111",TH!M1286="1111")),TH!D1286,""),"")</f>
        <v/>
      </c>
      <c r="B1286" s="554">
        <f t="shared" si="138"/>
        <v>3</v>
      </c>
      <c r="C1286" s="612">
        <f t="shared" si="139"/>
        <v>42812</v>
      </c>
      <c r="D1286" s="555"/>
      <c r="E1286" s="650">
        <v>42812</v>
      </c>
      <c r="F1286" s="618" t="s">
        <v>373</v>
      </c>
      <c r="G1286" s="620" t="s">
        <v>606</v>
      </c>
      <c r="H1286" s="615" t="s">
        <v>866</v>
      </c>
      <c r="I1286" s="559">
        <v>30</v>
      </c>
      <c r="J1286" s="559">
        <v>20532</v>
      </c>
      <c r="K1286" s="616">
        <f t="shared" si="140"/>
        <v>615960</v>
      </c>
      <c r="L1286" s="651" t="s">
        <v>158</v>
      </c>
      <c r="M1286" s="651" t="s">
        <v>318</v>
      </c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>x</v>
      </c>
      <c r="AA1286" s="562"/>
      <c r="AB1286" s="563"/>
      <c r="AD1286" s="563"/>
    </row>
    <row r="1287" spans="1:31" s="617" customFormat="1" ht="15.75" customHeight="1">
      <c r="A1287" s="553" t="str">
        <f>IF(B1287&lt;&gt;"",IF(AND(B1287&gt;=_TM1,B1287&lt;=_TM2,OR(TH!L1287="1111",TH!M1287="1111")),TH!D1287,""),"")</f>
        <v/>
      </c>
      <c r="B1287" s="554">
        <f t="shared" si="138"/>
        <v>3</v>
      </c>
      <c r="C1287" s="612">
        <f t="shared" si="139"/>
        <v>42812</v>
      </c>
      <c r="D1287" s="612"/>
      <c r="E1287" s="619">
        <v>42812</v>
      </c>
      <c r="F1287" s="613" t="s">
        <v>405</v>
      </c>
      <c r="G1287" s="614" t="s">
        <v>606</v>
      </c>
      <c r="H1287" s="615" t="s">
        <v>866</v>
      </c>
      <c r="I1287" s="559">
        <v>251</v>
      </c>
      <c r="J1287" s="559">
        <v>27729</v>
      </c>
      <c r="K1287" s="616">
        <f t="shared" si="140"/>
        <v>6959979</v>
      </c>
      <c r="L1287" s="651" t="s">
        <v>158</v>
      </c>
      <c r="M1287" s="651" t="s">
        <v>318</v>
      </c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>x</v>
      </c>
      <c r="AA1287" s="562"/>
      <c r="AB1287" s="563"/>
      <c r="AE1287" s="563"/>
    </row>
    <row r="1288" spans="1:31" s="617" customFormat="1" ht="15.75" customHeight="1">
      <c r="A1288" s="553" t="str">
        <f>IF(B1288&lt;&gt;"",IF(AND(B1288&gt;=_TM1,B1288&lt;=_TM2,OR(TH!L1288="1111",TH!M1288="1111")),TH!D1288,""),"")</f>
        <v/>
      </c>
      <c r="B1288" s="554">
        <f t="shared" si="138"/>
        <v>3</v>
      </c>
      <c r="C1288" s="612">
        <f t="shared" si="139"/>
        <v>42812</v>
      </c>
      <c r="D1288" s="612"/>
      <c r="E1288" s="619">
        <v>42812</v>
      </c>
      <c r="F1288" s="613" t="s">
        <v>449</v>
      </c>
      <c r="G1288" s="614" t="s">
        <v>606</v>
      </c>
      <c r="H1288" s="615" t="s">
        <v>866</v>
      </c>
      <c r="I1288" s="559">
        <v>166</v>
      </c>
      <c r="J1288" s="559">
        <v>28029.5</v>
      </c>
      <c r="K1288" s="616">
        <f t="shared" si="140"/>
        <v>4652897</v>
      </c>
      <c r="L1288" s="651" t="s">
        <v>158</v>
      </c>
      <c r="M1288" s="651" t="s">
        <v>318</v>
      </c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>x</v>
      </c>
      <c r="AA1288" s="562"/>
      <c r="AB1288" s="563"/>
      <c r="AE1288" s="563"/>
    </row>
    <row r="1289" spans="1:31" s="617" customFormat="1" ht="15.75" customHeight="1">
      <c r="A1289" s="553" t="str">
        <f>IF(B1289&lt;&gt;"",IF(AND(B1289&gt;=_TM1,B1289&lt;=_TM2,OR(TH!L1289="1111",TH!M1289="1111")),TH!D1289,""),"")</f>
        <v/>
      </c>
      <c r="B1289" s="554">
        <f t="shared" ref="B1289:B1310" si="141">IF(C1289&lt;&gt;"",MONTH(C1289),"")</f>
        <v>3</v>
      </c>
      <c r="C1289" s="612">
        <f t="shared" si="136"/>
        <v>42816</v>
      </c>
      <c r="D1289" s="555"/>
      <c r="E1289" s="650">
        <v>42816</v>
      </c>
      <c r="F1289" s="618" t="s">
        <v>382</v>
      </c>
      <c r="G1289" s="620" t="s">
        <v>607</v>
      </c>
      <c r="H1289" s="615" t="s">
        <v>866</v>
      </c>
      <c r="I1289" s="559">
        <v>60</v>
      </c>
      <c r="J1289" s="559">
        <v>14662</v>
      </c>
      <c r="K1289" s="616">
        <f t="shared" si="137"/>
        <v>879720</v>
      </c>
      <c r="L1289" s="651" t="s">
        <v>158</v>
      </c>
      <c r="M1289" s="651" t="s">
        <v>318</v>
      </c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>x</v>
      </c>
      <c r="AA1289" s="562"/>
      <c r="AB1289" s="563"/>
      <c r="AD1289" s="563"/>
    </row>
    <row r="1290" spans="1:31" s="617" customFormat="1" ht="15.75" customHeight="1">
      <c r="A1290" s="553" t="str">
        <f>IF(B1290&lt;&gt;"",IF(AND(B1290&gt;=_TM1,B1290&lt;=_TM2,OR(TH!L1290="1111",TH!M1290="1111")),TH!D1290,""),"")</f>
        <v/>
      </c>
      <c r="B1290" s="554">
        <f t="shared" si="141"/>
        <v>3</v>
      </c>
      <c r="C1290" s="612">
        <f t="shared" si="136"/>
        <v>42817</v>
      </c>
      <c r="D1290" s="555"/>
      <c r="E1290" s="650">
        <v>42817</v>
      </c>
      <c r="F1290" s="618" t="s">
        <v>382</v>
      </c>
      <c r="G1290" s="620" t="s">
        <v>827</v>
      </c>
      <c r="H1290" s="615" t="s">
        <v>866</v>
      </c>
      <c r="I1290" s="559">
        <v>20</v>
      </c>
      <c r="J1290" s="559">
        <v>14662</v>
      </c>
      <c r="K1290" s="616">
        <f t="shared" si="137"/>
        <v>293240</v>
      </c>
      <c r="L1290" s="651" t="s">
        <v>158</v>
      </c>
      <c r="M1290" s="651" t="s">
        <v>318</v>
      </c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>x</v>
      </c>
      <c r="AA1290" s="562"/>
      <c r="AB1290" s="563"/>
      <c r="AD1290" s="563"/>
    </row>
    <row r="1291" spans="1:31" s="617" customFormat="1" ht="15.75" customHeight="1">
      <c r="A1291" s="553" t="str">
        <f>IF(B1291&lt;&gt;"",IF(AND(B1291&gt;=_TM1,B1291&lt;=_TM2,OR(TH!L1291="1111",TH!M1291="1111")),TH!D1291,""),"")</f>
        <v/>
      </c>
      <c r="B1291" s="554">
        <f t="shared" si="141"/>
        <v>3</v>
      </c>
      <c r="C1291" s="612">
        <f t="shared" si="136"/>
        <v>42823</v>
      </c>
      <c r="D1291" s="555"/>
      <c r="E1291" s="650">
        <v>42823</v>
      </c>
      <c r="F1291" s="618" t="s">
        <v>382</v>
      </c>
      <c r="G1291" s="620" t="s">
        <v>843</v>
      </c>
      <c r="H1291" s="615" t="s">
        <v>866</v>
      </c>
      <c r="I1291" s="559">
        <v>8</v>
      </c>
      <c r="J1291" s="559">
        <v>14662</v>
      </c>
      <c r="K1291" s="616">
        <f t="shared" si="137"/>
        <v>117296</v>
      </c>
      <c r="L1291" s="651" t="s">
        <v>158</v>
      </c>
      <c r="M1291" s="651" t="s">
        <v>318</v>
      </c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>x</v>
      </c>
      <c r="AA1291" s="562"/>
      <c r="AB1291" s="563"/>
      <c r="AD1291" s="563"/>
    </row>
    <row r="1292" spans="1:31" s="617" customFormat="1" ht="15.75" customHeight="1">
      <c r="A1292" s="553" t="str">
        <f>IF(B1292&lt;&gt;"",IF(AND(B1292&gt;=_TM1,B1292&lt;=_TM2,OR(TH!L1292="1111",TH!M1292="1111")),TH!D1292,""),"")</f>
        <v/>
      </c>
      <c r="B1292" s="554">
        <f t="shared" si="141"/>
        <v>3</v>
      </c>
      <c r="C1292" s="612">
        <f t="shared" si="136"/>
        <v>42823</v>
      </c>
      <c r="D1292" s="612"/>
      <c r="E1292" s="619">
        <v>42823</v>
      </c>
      <c r="F1292" s="613" t="s">
        <v>382</v>
      </c>
      <c r="G1292" s="614" t="s">
        <v>843</v>
      </c>
      <c r="H1292" s="615" t="s">
        <v>866</v>
      </c>
      <c r="I1292" s="559">
        <v>8</v>
      </c>
      <c r="J1292" s="559">
        <v>14662</v>
      </c>
      <c r="K1292" s="616">
        <f t="shared" si="137"/>
        <v>117296</v>
      </c>
      <c r="L1292" s="651" t="s">
        <v>158</v>
      </c>
      <c r="M1292" s="651" t="s">
        <v>318</v>
      </c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>x</v>
      </c>
      <c r="AA1292" s="562"/>
      <c r="AB1292" s="563"/>
      <c r="AE1292" s="563"/>
    </row>
    <row r="1293" spans="1:31" s="617" customFormat="1" ht="15.75" customHeight="1">
      <c r="A1293" s="553" t="str">
        <f>IF(B1293&lt;&gt;"",IF(AND(B1293&gt;=_TM1,B1293&lt;=_TM2,OR(TH!L1293="1111",TH!M1293="1111")),TH!D1293,""),"")</f>
        <v/>
      </c>
      <c r="B1293" s="554">
        <f t="shared" si="141"/>
        <v>3</v>
      </c>
      <c r="C1293" s="612">
        <f t="shared" si="136"/>
        <v>42823</v>
      </c>
      <c r="D1293" s="612"/>
      <c r="E1293" s="619">
        <v>42823</v>
      </c>
      <c r="F1293" s="613" t="s">
        <v>382</v>
      </c>
      <c r="G1293" s="614" t="s">
        <v>843</v>
      </c>
      <c r="H1293" s="615" t="s">
        <v>866</v>
      </c>
      <c r="I1293" s="559">
        <v>12</v>
      </c>
      <c r="J1293" s="559">
        <v>14662</v>
      </c>
      <c r="K1293" s="616">
        <f t="shared" si="137"/>
        <v>175944</v>
      </c>
      <c r="L1293" s="651" t="s">
        <v>158</v>
      </c>
      <c r="M1293" s="651" t="s">
        <v>318</v>
      </c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>x</v>
      </c>
      <c r="AA1293" s="562"/>
      <c r="AB1293" s="563"/>
      <c r="AE1293" s="563"/>
    </row>
    <row r="1294" spans="1:31" s="617" customFormat="1" ht="15.75" customHeight="1">
      <c r="A1294" s="553" t="str">
        <f>IF(B1294&lt;&gt;"",IF(AND(B1294&gt;=_TM1,B1294&lt;=_TM2,OR(TH!L1294="1111",TH!M1294="1111")),TH!D1294,""),"")</f>
        <v/>
      </c>
      <c r="B1294" s="554">
        <f t="shared" si="141"/>
        <v>3</v>
      </c>
      <c r="C1294" s="612">
        <f t="shared" si="136"/>
        <v>42823</v>
      </c>
      <c r="D1294" s="555"/>
      <c r="E1294" s="650">
        <v>42823</v>
      </c>
      <c r="F1294" s="618" t="s">
        <v>382</v>
      </c>
      <c r="G1294" s="620" t="s">
        <v>843</v>
      </c>
      <c r="H1294" s="615" t="s">
        <v>866</v>
      </c>
      <c r="I1294" s="559">
        <v>22</v>
      </c>
      <c r="J1294" s="559">
        <v>14662</v>
      </c>
      <c r="K1294" s="616">
        <f t="shared" si="137"/>
        <v>322564</v>
      </c>
      <c r="L1294" s="651" t="s">
        <v>158</v>
      </c>
      <c r="M1294" s="651" t="s">
        <v>318</v>
      </c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>x</v>
      </c>
      <c r="AA1294" s="562"/>
      <c r="AB1294" s="563"/>
      <c r="AD1294" s="563"/>
    </row>
    <row r="1295" spans="1:31" s="918" customFormat="1" ht="15.75" customHeight="1">
      <c r="A1295" s="912" t="str">
        <f>IF(B1295&lt;&gt;"",IF(AND(B1295&gt;=_TM1,B1295&lt;=_TM2,OR(TH!L1295="1111",TH!M1295="1111")),TH!D1295,""),"")</f>
        <v/>
      </c>
      <c r="B1295" s="913">
        <f t="shared" si="141"/>
        <v>3</v>
      </c>
      <c r="C1295" s="732">
        <f t="shared" si="136"/>
        <v>42801</v>
      </c>
      <c r="D1295" s="732"/>
      <c r="E1295" s="733">
        <v>42801</v>
      </c>
      <c r="F1295" s="734" t="s">
        <v>544</v>
      </c>
      <c r="G1295" s="914" t="s">
        <v>599</v>
      </c>
      <c r="H1295" s="736" t="s">
        <v>972</v>
      </c>
      <c r="I1295" s="737">
        <v>4750</v>
      </c>
      <c r="J1295" s="737">
        <v>9734.7136117589544</v>
      </c>
      <c r="K1295" s="738">
        <f t="shared" si="137"/>
        <v>46239890</v>
      </c>
      <c r="L1295" s="739" t="s">
        <v>318</v>
      </c>
      <c r="M1295" s="739" t="s">
        <v>158</v>
      </c>
      <c r="N1295" s="915" t="str">
        <f>IF(AND('331-CT'!$E$7=TH!H1295,OR(L1295="331",M1295="331")),"331",IF(AND(OR(L1295="131",M1295="131"),H1295='131-CT'!$E$7),"131",""))</f>
        <v/>
      </c>
      <c r="O1295" s="915" t="str">
        <f>IF(AND($B1295&gt;='111'!$N$11,$B1295&lt;='111'!$O$11,OR($L1295=$O$7,$M1295=$O$7)),"x","")</f>
        <v/>
      </c>
      <c r="P1295" s="915" t="str">
        <f>IF(AND($L1295=$O$7,$B1295&lt;'111'!$N$11),"x","")</f>
        <v/>
      </c>
      <c r="Q1295" s="915" t="str">
        <f>IF(AND($M1295=$O$7,$B1295&lt;'111'!$N$11),"x","")</f>
        <v/>
      </c>
      <c r="R1295" s="915" t="str">
        <f>IF(ISERROR(FIND('112'!$M$9,G1295,1)),"",IF((AND(FIND('112'!$M$9,G1295,1)&gt;=1,$B1295&gt;='112'!$N$8,$B1295&lt;='112'!$O$8,OR($L1295='112'!$I$6,$M1295='112'!$I$6))),"x",""))</f>
        <v/>
      </c>
      <c r="S1295" s="915" t="str">
        <f>IF(ISERROR(FIND('112'!$M$9,G1295,1)),"",IF((AND(LEFT(G1295,2)=LEFT('112'!$M$9,2),B1295&lt;'112'!$N$8,$L1295='112'!$I$6)),"x",""))</f>
        <v/>
      </c>
      <c r="T1295" s="915" t="str">
        <f>IF(ISERROR(FIND('112'!$M$9,G1295,1)),"",IF((AND(RIGHT(G1295,2)=RIGHT('112'!$M$9,2),B1295&lt;'112'!$N$8,$M1295='112'!$I$6)),"x",""))</f>
        <v/>
      </c>
      <c r="U1295" s="915" t="str">
        <f>IF(AND(B1295&gt;='IN-NX'!$P$3,B1295&lt;='IN-NX'!$Q$3,'IN-NX'!$D$7=D1295,OR(LEFT(L1295,2)="15",AND(LEFT(M1295,2)&lt;&gt;"15",LEFT(M1295,2)&lt;&gt;"33"))),"x","")</f>
        <v/>
      </c>
      <c r="V1295" s="915" t="str">
        <f>IF(AND(OR(LEFT(TH!L1295,2)="15",LEFT(TH!M1295,2)="15"),'152-CT'!$J$8=TH!F1295),"x","")</f>
        <v/>
      </c>
      <c r="W1295" s="915" t="str">
        <f>IF(AND(OR(LEFT(TH!L1295,2)="15",LEFT(TH!M1295,2)="15"),TK!$E$7=TH!F1295),"x","")</f>
        <v/>
      </c>
      <c r="X1295" s="915" t="str">
        <f>IF(AND('341-CT'!$E$9=H1295,OR(LEFT(L1295,3)=$X$7,LEFT(M1295,3)=$X$7)),"x","")</f>
        <v/>
      </c>
      <c r="Y1295" s="915" t="str">
        <f>IF(OR(TH!L1295=TH!$Y$7,M1295=TH!$Y$7),"x","")</f>
        <v/>
      </c>
      <c r="Z1295" s="915" t="str">
        <f>IF(AND(B1295&lt;=NKC!$N$8,B1295&gt;=NKC!$M$8),"x","")</f>
        <v>x</v>
      </c>
      <c r="AA1295" s="916"/>
      <c r="AB1295" s="917"/>
      <c r="AE1295" s="917"/>
    </row>
    <row r="1296" spans="1:31" s="918" customFormat="1" ht="15.75" customHeight="1">
      <c r="A1296" s="912" t="str">
        <f>IF(B1296&lt;&gt;"",IF(AND(B1296&gt;=_TM1,B1296&lt;=_TM2,OR(TH!L1296="1111",TH!M1296="1111")),TH!D1296,""),"")</f>
        <v/>
      </c>
      <c r="B1296" s="913">
        <f t="shared" si="141"/>
        <v>3</v>
      </c>
      <c r="C1296" s="732">
        <f t="shared" si="136"/>
        <v>42811</v>
      </c>
      <c r="D1296" s="732"/>
      <c r="E1296" s="733">
        <v>42811</v>
      </c>
      <c r="F1296" s="734" t="s">
        <v>818</v>
      </c>
      <c r="G1296" s="914" t="s">
        <v>603</v>
      </c>
      <c r="H1296" s="736" t="s">
        <v>972</v>
      </c>
      <c r="I1296" s="737">
        <v>500</v>
      </c>
      <c r="J1296" s="737">
        <v>3472.6726643905322</v>
      </c>
      <c r="K1296" s="738">
        <f t="shared" si="137"/>
        <v>1736336</v>
      </c>
      <c r="L1296" s="739" t="s">
        <v>318</v>
      </c>
      <c r="M1296" s="739" t="s">
        <v>158</v>
      </c>
      <c r="N1296" s="915" t="str">
        <f>IF(AND('331-CT'!$E$7=TH!H1296,OR(L1296="331",M1296="331")),"331",IF(AND(OR(L1296="131",M1296="131"),H1296='131-CT'!$E$7),"131",""))</f>
        <v/>
      </c>
      <c r="O1296" s="915" t="str">
        <f>IF(AND($B1296&gt;='111'!$N$11,$B1296&lt;='111'!$O$11,OR($L1296=$O$7,$M1296=$O$7)),"x","")</f>
        <v/>
      </c>
      <c r="P1296" s="915" t="str">
        <f>IF(AND($L1296=$O$7,$B1296&lt;'111'!$N$11),"x","")</f>
        <v/>
      </c>
      <c r="Q1296" s="915" t="str">
        <f>IF(AND($M1296=$O$7,$B1296&lt;'111'!$N$11),"x","")</f>
        <v/>
      </c>
      <c r="R1296" s="915" t="str">
        <f>IF(ISERROR(FIND('112'!$M$9,G1296,1)),"",IF((AND(FIND('112'!$M$9,G1296,1)&gt;=1,$B1296&gt;='112'!$N$8,$B1296&lt;='112'!$O$8,OR($L1296='112'!$I$6,$M1296='112'!$I$6))),"x",""))</f>
        <v/>
      </c>
      <c r="S1296" s="915" t="str">
        <f>IF(ISERROR(FIND('112'!$M$9,G1296,1)),"",IF((AND(LEFT(G1296,2)=LEFT('112'!$M$9,2),B1296&lt;'112'!$N$8,$L1296='112'!$I$6)),"x",""))</f>
        <v/>
      </c>
      <c r="T1296" s="915" t="str">
        <f>IF(ISERROR(FIND('112'!$M$9,G1296,1)),"",IF((AND(RIGHT(G1296,2)=RIGHT('112'!$M$9,2),B1296&lt;'112'!$N$8,$M1296='112'!$I$6)),"x",""))</f>
        <v/>
      </c>
      <c r="U1296" s="915" t="str">
        <f>IF(AND(B1296&gt;='IN-NX'!$P$3,B1296&lt;='IN-NX'!$Q$3,'IN-NX'!$D$7=D1296,OR(LEFT(L1296,2)="15",AND(LEFT(M1296,2)&lt;&gt;"15",LEFT(M1296,2)&lt;&gt;"33"))),"x","")</f>
        <v/>
      </c>
      <c r="V1296" s="915" t="str">
        <f>IF(AND(OR(LEFT(TH!L1296,2)="15",LEFT(TH!M1296,2)="15"),'152-CT'!$J$8=TH!F1296),"x","")</f>
        <v/>
      </c>
      <c r="W1296" s="915" t="str">
        <f>IF(AND(OR(LEFT(TH!L1296,2)="15",LEFT(TH!M1296,2)="15"),TK!$E$7=TH!F1296),"x","")</f>
        <v/>
      </c>
      <c r="X1296" s="915" t="str">
        <f>IF(AND('341-CT'!$E$9=H1296,OR(LEFT(L1296,3)=$X$7,LEFT(M1296,3)=$X$7)),"x","")</f>
        <v/>
      </c>
      <c r="Y1296" s="915" t="str">
        <f>IF(OR(TH!L1296=TH!$Y$7,M1296=TH!$Y$7),"x","")</f>
        <v/>
      </c>
      <c r="Z1296" s="915" t="str">
        <f>IF(AND(B1296&lt;=NKC!$N$8,B1296&gt;=NKC!$M$8),"x","")</f>
        <v>x</v>
      </c>
      <c r="AA1296" s="916"/>
      <c r="AB1296" s="917"/>
      <c r="AE1296" s="917"/>
    </row>
    <row r="1297" spans="1:31" s="918" customFormat="1" ht="15.75" customHeight="1">
      <c r="A1297" s="912" t="str">
        <f>IF(B1297&lt;&gt;"",IF(AND(B1297&gt;=_TM1,B1297&lt;=_TM2,OR(TH!L1297="1111",TH!M1297="1111")),TH!D1297,""),"")</f>
        <v/>
      </c>
      <c r="B1297" s="913">
        <f t="shared" si="141"/>
        <v>3</v>
      </c>
      <c r="C1297" s="732">
        <f t="shared" si="136"/>
        <v>42811</v>
      </c>
      <c r="D1297" s="732"/>
      <c r="E1297" s="733">
        <v>42811</v>
      </c>
      <c r="F1297" s="734" t="s">
        <v>820</v>
      </c>
      <c r="G1297" s="914" t="s">
        <v>603</v>
      </c>
      <c r="H1297" s="736" t="s">
        <v>972</v>
      </c>
      <c r="I1297" s="737">
        <v>605</v>
      </c>
      <c r="J1297" s="737">
        <v>15281.897209845078</v>
      </c>
      <c r="K1297" s="738">
        <f t="shared" si="137"/>
        <v>9245548</v>
      </c>
      <c r="L1297" s="739" t="s">
        <v>318</v>
      </c>
      <c r="M1297" s="739" t="s">
        <v>158</v>
      </c>
      <c r="N1297" s="915" t="str">
        <f>IF(AND('331-CT'!$E$7=TH!H1297,OR(L1297="331",M1297="331")),"331",IF(AND(OR(L1297="131",M1297="131"),H1297='131-CT'!$E$7),"131",""))</f>
        <v/>
      </c>
      <c r="O1297" s="915" t="str">
        <f>IF(AND($B1297&gt;='111'!$N$11,$B1297&lt;='111'!$O$11,OR($L1297=$O$7,$M1297=$O$7)),"x","")</f>
        <v/>
      </c>
      <c r="P1297" s="915" t="str">
        <f>IF(AND($L1297=$O$7,$B1297&lt;'111'!$N$11),"x","")</f>
        <v/>
      </c>
      <c r="Q1297" s="915" t="str">
        <f>IF(AND($M1297=$O$7,$B1297&lt;'111'!$N$11),"x","")</f>
        <v/>
      </c>
      <c r="R1297" s="915" t="str">
        <f>IF(ISERROR(FIND('112'!$M$9,G1297,1)),"",IF((AND(FIND('112'!$M$9,G1297,1)&gt;=1,$B1297&gt;='112'!$N$8,$B1297&lt;='112'!$O$8,OR($L1297='112'!$I$6,$M1297='112'!$I$6))),"x",""))</f>
        <v/>
      </c>
      <c r="S1297" s="915" t="str">
        <f>IF(ISERROR(FIND('112'!$M$9,G1297,1)),"",IF((AND(LEFT(G1297,2)=LEFT('112'!$M$9,2),B1297&lt;'112'!$N$8,$L1297='112'!$I$6)),"x",""))</f>
        <v/>
      </c>
      <c r="T1297" s="915" t="str">
        <f>IF(ISERROR(FIND('112'!$M$9,G1297,1)),"",IF((AND(RIGHT(G1297,2)=RIGHT('112'!$M$9,2),B1297&lt;'112'!$N$8,$M1297='112'!$I$6)),"x",""))</f>
        <v/>
      </c>
      <c r="U1297" s="915" t="str">
        <f>IF(AND(B1297&gt;='IN-NX'!$P$3,B1297&lt;='IN-NX'!$Q$3,'IN-NX'!$D$7=D1297,OR(LEFT(L1297,2)="15",AND(LEFT(M1297,2)&lt;&gt;"15",LEFT(M1297,2)&lt;&gt;"33"))),"x","")</f>
        <v/>
      </c>
      <c r="V1297" s="915" t="str">
        <f>IF(AND(OR(LEFT(TH!L1297,2)="15",LEFT(TH!M1297,2)="15"),'152-CT'!$J$8=TH!F1297),"x","")</f>
        <v/>
      </c>
      <c r="W1297" s="915" t="str">
        <f>IF(AND(OR(LEFT(TH!L1297,2)="15",LEFT(TH!M1297,2)="15"),TK!$E$7=TH!F1297),"x","")</f>
        <v/>
      </c>
      <c r="X1297" s="915" t="str">
        <f>IF(AND('341-CT'!$E$9=H1297,OR(LEFT(L1297,3)=$X$7,LEFT(M1297,3)=$X$7)),"x","")</f>
        <v/>
      </c>
      <c r="Y1297" s="915" t="str">
        <f>IF(OR(TH!L1297=TH!$Y$7,M1297=TH!$Y$7),"x","")</f>
        <v/>
      </c>
      <c r="Z1297" s="915" t="str">
        <f>IF(AND(B1297&lt;=NKC!$N$8,B1297&gt;=NKC!$M$8),"x","")</f>
        <v>x</v>
      </c>
      <c r="AA1297" s="916"/>
      <c r="AB1297" s="917"/>
      <c r="AE1297" s="917"/>
    </row>
    <row r="1298" spans="1:31" s="918" customFormat="1" ht="15.75" customHeight="1">
      <c r="A1298" s="912" t="str">
        <f>IF(B1298&lt;&gt;"",IF(AND(B1298&gt;=_TM1,B1298&lt;=_TM2,OR(TH!L1298="1111",TH!M1298="1111")),TH!D1298,""),"")</f>
        <v/>
      </c>
      <c r="B1298" s="913">
        <f t="shared" si="141"/>
        <v>3</v>
      </c>
      <c r="C1298" s="732">
        <f t="shared" si="136"/>
        <v>42811</v>
      </c>
      <c r="D1298" s="732"/>
      <c r="E1298" s="733">
        <v>42811</v>
      </c>
      <c r="F1298" s="734" t="s">
        <v>821</v>
      </c>
      <c r="G1298" s="914" t="s">
        <v>603</v>
      </c>
      <c r="H1298" s="736" t="s">
        <v>972</v>
      </c>
      <c r="I1298" s="737">
        <v>25</v>
      </c>
      <c r="J1298" s="737">
        <v>12895.642664390532</v>
      </c>
      <c r="K1298" s="738">
        <f t="shared" si="137"/>
        <v>322391</v>
      </c>
      <c r="L1298" s="739" t="s">
        <v>318</v>
      </c>
      <c r="M1298" s="739" t="s">
        <v>158</v>
      </c>
      <c r="N1298" s="915" t="str">
        <f>IF(AND('331-CT'!$E$7=TH!H1298,OR(L1298="331",M1298="331")),"331",IF(AND(OR(L1298="131",M1298="131"),H1298='131-CT'!$E$7),"131",""))</f>
        <v/>
      </c>
      <c r="O1298" s="915" t="str">
        <f>IF(AND($B1298&gt;='111'!$N$11,$B1298&lt;='111'!$O$11,OR($L1298=$O$7,$M1298=$O$7)),"x","")</f>
        <v/>
      </c>
      <c r="P1298" s="915" t="str">
        <f>IF(AND($L1298=$O$7,$B1298&lt;'111'!$N$11),"x","")</f>
        <v/>
      </c>
      <c r="Q1298" s="915" t="str">
        <f>IF(AND($M1298=$O$7,$B1298&lt;'111'!$N$11),"x","")</f>
        <v/>
      </c>
      <c r="R1298" s="915" t="str">
        <f>IF(ISERROR(FIND('112'!$M$9,G1298,1)),"",IF((AND(FIND('112'!$M$9,G1298,1)&gt;=1,$B1298&gt;='112'!$N$8,$B1298&lt;='112'!$O$8,OR($L1298='112'!$I$6,$M1298='112'!$I$6))),"x",""))</f>
        <v/>
      </c>
      <c r="S1298" s="915" t="str">
        <f>IF(ISERROR(FIND('112'!$M$9,G1298,1)),"",IF((AND(LEFT(G1298,2)=LEFT('112'!$M$9,2),B1298&lt;'112'!$N$8,$L1298='112'!$I$6)),"x",""))</f>
        <v/>
      </c>
      <c r="T1298" s="915" t="str">
        <f>IF(ISERROR(FIND('112'!$M$9,G1298,1)),"",IF((AND(RIGHT(G1298,2)=RIGHT('112'!$M$9,2),B1298&lt;'112'!$N$8,$M1298='112'!$I$6)),"x",""))</f>
        <v/>
      </c>
      <c r="U1298" s="915" t="str">
        <f>IF(AND(B1298&gt;='IN-NX'!$P$3,B1298&lt;='IN-NX'!$Q$3,'IN-NX'!$D$7=D1298,OR(LEFT(L1298,2)="15",AND(LEFT(M1298,2)&lt;&gt;"15",LEFT(M1298,2)&lt;&gt;"33"))),"x","")</f>
        <v/>
      </c>
      <c r="V1298" s="915" t="str">
        <f>IF(AND(OR(LEFT(TH!L1298,2)="15",LEFT(TH!M1298,2)="15"),'152-CT'!$J$8=TH!F1298),"x","")</f>
        <v/>
      </c>
      <c r="W1298" s="915" t="str">
        <f>IF(AND(OR(LEFT(TH!L1298,2)="15",LEFT(TH!M1298,2)="15"),TK!$E$7=TH!F1298),"x","")</f>
        <v/>
      </c>
      <c r="X1298" s="915" t="str">
        <f>IF(AND('341-CT'!$E$9=H1298,OR(LEFT(L1298,3)=$X$7,LEFT(M1298,3)=$X$7)),"x","")</f>
        <v/>
      </c>
      <c r="Y1298" s="915" t="str">
        <f>IF(OR(TH!L1298=TH!$Y$7,M1298=TH!$Y$7),"x","")</f>
        <v/>
      </c>
      <c r="Z1298" s="915" t="str">
        <f>IF(AND(B1298&lt;=NKC!$N$8,B1298&gt;=NKC!$M$8),"x","")</f>
        <v>x</v>
      </c>
      <c r="AA1298" s="916"/>
      <c r="AB1298" s="917"/>
      <c r="AE1298" s="917"/>
    </row>
    <row r="1299" spans="1:31" s="918" customFormat="1" ht="15.75" customHeight="1">
      <c r="A1299" s="912" t="str">
        <f>IF(B1299&lt;&gt;"",IF(AND(B1299&gt;=_TM1,B1299&lt;=_TM2,OR(TH!L1299="1111",TH!M1299="1111")),TH!D1299,""),"")</f>
        <v/>
      </c>
      <c r="B1299" s="913">
        <f t="shared" si="141"/>
        <v>3</v>
      </c>
      <c r="C1299" s="732">
        <f t="shared" si="136"/>
        <v>42814</v>
      </c>
      <c r="D1299" s="732"/>
      <c r="E1299" s="733">
        <v>42814</v>
      </c>
      <c r="F1299" s="734" t="s">
        <v>557</v>
      </c>
      <c r="G1299" s="914" t="s">
        <v>605</v>
      </c>
      <c r="H1299" s="736" t="s">
        <v>972</v>
      </c>
      <c r="I1299" s="737">
        <v>1700</v>
      </c>
      <c r="J1299" s="737">
        <v>35238.772076155234</v>
      </c>
      <c r="K1299" s="738">
        <f t="shared" si="137"/>
        <v>59905913</v>
      </c>
      <c r="L1299" s="739" t="s">
        <v>318</v>
      </c>
      <c r="M1299" s="739" t="s">
        <v>158</v>
      </c>
      <c r="N1299" s="915" t="str">
        <f>IF(AND('331-CT'!$E$7=TH!H1299,OR(L1299="331",M1299="331")),"331",IF(AND(OR(L1299="131",M1299="131"),H1299='131-CT'!$E$7),"131",""))</f>
        <v/>
      </c>
      <c r="O1299" s="915" t="str">
        <f>IF(AND($B1299&gt;='111'!$N$11,$B1299&lt;='111'!$O$11,OR($L1299=$O$7,$M1299=$O$7)),"x","")</f>
        <v/>
      </c>
      <c r="P1299" s="915" t="str">
        <f>IF(AND($L1299=$O$7,$B1299&lt;'111'!$N$11),"x","")</f>
        <v/>
      </c>
      <c r="Q1299" s="915" t="str">
        <f>IF(AND($M1299=$O$7,$B1299&lt;'111'!$N$11),"x","")</f>
        <v/>
      </c>
      <c r="R1299" s="915" t="str">
        <f>IF(ISERROR(FIND('112'!$M$9,G1299,1)),"",IF((AND(FIND('112'!$M$9,G1299,1)&gt;=1,$B1299&gt;='112'!$N$8,$B1299&lt;='112'!$O$8,OR($L1299='112'!$I$6,$M1299='112'!$I$6))),"x",""))</f>
        <v/>
      </c>
      <c r="S1299" s="915" t="str">
        <f>IF(ISERROR(FIND('112'!$M$9,G1299,1)),"",IF((AND(LEFT(G1299,2)=LEFT('112'!$M$9,2),B1299&lt;'112'!$N$8,$L1299='112'!$I$6)),"x",""))</f>
        <v/>
      </c>
      <c r="T1299" s="915" t="str">
        <f>IF(ISERROR(FIND('112'!$M$9,G1299,1)),"",IF((AND(RIGHT(G1299,2)=RIGHT('112'!$M$9,2),B1299&lt;'112'!$N$8,$M1299='112'!$I$6)),"x",""))</f>
        <v/>
      </c>
      <c r="U1299" s="915" t="str">
        <f>IF(AND(B1299&gt;='IN-NX'!$P$3,B1299&lt;='IN-NX'!$Q$3,'IN-NX'!$D$7=D1299,OR(LEFT(L1299,2)="15",AND(LEFT(M1299,2)&lt;&gt;"15",LEFT(M1299,2)&lt;&gt;"33"))),"x","")</f>
        <v/>
      </c>
      <c r="V1299" s="915" t="str">
        <f>IF(AND(OR(LEFT(TH!L1299,2)="15",LEFT(TH!M1299,2)="15"),'152-CT'!$J$8=TH!F1299),"x","")</f>
        <v/>
      </c>
      <c r="W1299" s="915" t="str">
        <f>IF(AND(OR(LEFT(TH!L1299,2)="15",LEFT(TH!M1299,2)="15"),TK!$E$7=TH!F1299),"x","")</f>
        <v/>
      </c>
      <c r="X1299" s="915" t="str">
        <f>IF(AND('341-CT'!$E$9=H1299,OR(LEFT(L1299,3)=$X$7,LEFT(M1299,3)=$X$7)),"x","")</f>
        <v/>
      </c>
      <c r="Y1299" s="915" t="str">
        <f>IF(OR(TH!L1299=TH!$Y$7,M1299=TH!$Y$7),"x","")</f>
        <v/>
      </c>
      <c r="Z1299" s="915" t="str">
        <f>IF(AND(B1299&lt;=NKC!$N$8,B1299&gt;=NKC!$M$8),"x","")</f>
        <v>x</v>
      </c>
      <c r="AA1299" s="916"/>
      <c r="AB1299" s="917"/>
      <c r="AE1299" s="917"/>
    </row>
    <row r="1300" spans="1:31" s="918" customFormat="1" ht="15.75" customHeight="1">
      <c r="A1300" s="912" t="str">
        <f>IF(B1300&lt;&gt;"",IF(AND(B1300&gt;=_TM1,B1300&lt;=_TM2,OR(TH!L1300="1111",TH!M1300="1111")),TH!D1300,""),"")</f>
        <v/>
      </c>
      <c r="B1300" s="913">
        <f t="shared" si="141"/>
        <v>3</v>
      </c>
      <c r="C1300" s="732">
        <f t="shared" si="136"/>
        <v>42814</v>
      </c>
      <c r="D1300" s="732"/>
      <c r="E1300" s="733">
        <v>42814</v>
      </c>
      <c r="F1300" s="734" t="s">
        <v>558</v>
      </c>
      <c r="G1300" s="914" t="s">
        <v>605</v>
      </c>
      <c r="H1300" s="736" t="s">
        <v>972</v>
      </c>
      <c r="I1300" s="737">
        <v>1500</v>
      </c>
      <c r="J1300" s="737">
        <v>32837.082664390531</v>
      </c>
      <c r="K1300" s="738">
        <f t="shared" si="137"/>
        <v>49255624</v>
      </c>
      <c r="L1300" s="739" t="s">
        <v>318</v>
      </c>
      <c r="M1300" s="739" t="s">
        <v>158</v>
      </c>
      <c r="N1300" s="915" t="str">
        <f>IF(AND('331-CT'!$E$7=TH!H1300,OR(L1300="331",M1300="331")),"331",IF(AND(OR(L1300="131",M1300="131"),H1300='131-CT'!$E$7),"131",""))</f>
        <v/>
      </c>
      <c r="O1300" s="915" t="str">
        <f>IF(AND($B1300&gt;='111'!$N$11,$B1300&lt;='111'!$O$11,OR($L1300=$O$7,$M1300=$O$7)),"x","")</f>
        <v/>
      </c>
      <c r="P1300" s="915" t="str">
        <f>IF(AND($L1300=$O$7,$B1300&lt;'111'!$N$11),"x","")</f>
        <v/>
      </c>
      <c r="Q1300" s="915" t="str">
        <f>IF(AND($M1300=$O$7,$B1300&lt;'111'!$N$11),"x","")</f>
        <v/>
      </c>
      <c r="R1300" s="915" t="str">
        <f>IF(ISERROR(FIND('112'!$M$9,G1300,1)),"",IF((AND(FIND('112'!$M$9,G1300,1)&gt;=1,$B1300&gt;='112'!$N$8,$B1300&lt;='112'!$O$8,OR($L1300='112'!$I$6,$M1300='112'!$I$6))),"x",""))</f>
        <v/>
      </c>
      <c r="S1300" s="915" t="str">
        <f>IF(ISERROR(FIND('112'!$M$9,G1300,1)),"",IF((AND(LEFT(G1300,2)=LEFT('112'!$M$9,2),B1300&lt;'112'!$N$8,$L1300='112'!$I$6)),"x",""))</f>
        <v/>
      </c>
      <c r="T1300" s="915" t="str">
        <f>IF(ISERROR(FIND('112'!$M$9,G1300,1)),"",IF((AND(RIGHT(G1300,2)=RIGHT('112'!$M$9,2),B1300&lt;'112'!$N$8,$M1300='112'!$I$6)),"x",""))</f>
        <v/>
      </c>
      <c r="U1300" s="915" t="str">
        <f>IF(AND(B1300&gt;='IN-NX'!$P$3,B1300&lt;='IN-NX'!$Q$3,'IN-NX'!$D$7=D1300,OR(LEFT(L1300,2)="15",AND(LEFT(M1300,2)&lt;&gt;"15",LEFT(M1300,2)&lt;&gt;"33"))),"x","")</f>
        <v/>
      </c>
      <c r="V1300" s="915" t="str">
        <f>IF(AND(OR(LEFT(TH!L1300,2)="15",LEFT(TH!M1300,2)="15"),'152-CT'!$J$8=TH!F1300),"x","")</f>
        <v>x</v>
      </c>
      <c r="W1300" s="915" t="str">
        <f>IF(AND(OR(LEFT(TH!L1300,2)="15",LEFT(TH!M1300,2)="15"),TK!$E$7=TH!F1300),"x","")</f>
        <v/>
      </c>
      <c r="X1300" s="915" t="str">
        <f>IF(AND('341-CT'!$E$9=H1300,OR(LEFT(L1300,3)=$X$7,LEFT(M1300,3)=$X$7)),"x","")</f>
        <v/>
      </c>
      <c r="Y1300" s="915" t="str">
        <f>IF(OR(TH!L1300=TH!$Y$7,M1300=TH!$Y$7),"x","")</f>
        <v/>
      </c>
      <c r="Z1300" s="915" t="str">
        <f>IF(AND(B1300&lt;=NKC!$N$8,B1300&gt;=NKC!$M$8),"x","")</f>
        <v>x</v>
      </c>
      <c r="AA1300" s="916"/>
      <c r="AB1300" s="917"/>
      <c r="AE1300" s="917"/>
    </row>
    <row r="1301" spans="1:31" s="918" customFormat="1" ht="15.75" customHeight="1">
      <c r="A1301" s="912" t="str">
        <f>IF(B1301&lt;&gt;"",IF(AND(B1301&gt;=_TM1,B1301&lt;=_TM2,OR(TH!L1301="1111",TH!M1301="1111")),TH!D1301,""),"")</f>
        <v/>
      </c>
      <c r="B1301" s="913">
        <f t="shared" si="141"/>
        <v>3</v>
      </c>
      <c r="C1301" s="732">
        <f t="shared" si="136"/>
        <v>42814</v>
      </c>
      <c r="D1301" s="732"/>
      <c r="E1301" s="733">
        <v>42814</v>
      </c>
      <c r="F1301" s="734" t="s">
        <v>649</v>
      </c>
      <c r="G1301" s="914" t="s">
        <v>606</v>
      </c>
      <c r="H1301" s="736" t="s">
        <v>972</v>
      </c>
      <c r="I1301" s="737">
        <v>250</v>
      </c>
      <c r="J1301" s="737">
        <v>7967.9626643905322</v>
      </c>
      <c r="K1301" s="738">
        <f t="shared" si="137"/>
        <v>1991991</v>
      </c>
      <c r="L1301" s="739" t="s">
        <v>318</v>
      </c>
      <c r="M1301" s="739" t="s">
        <v>158</v>
      </c>
      <c r="N1301" s="915" t="str">
        <f>IF(AND('331-CT'!$E$7=TH!H1301,OR(L1301="331",M1301="331")),"331",IF(AND(OR(L1301="131",M1301="131"),H1301='131-CT'!$E$7),"131",""))</f>
        <v/>
      </c>
      <c r="O1301" s="915" t="str">
        <f>IF(AND($B1301&gt;='111'!$N$11,$B1301&lt;='111'!$O$11,OR($L1301=$O$7,$M1301=$O$7)),"x","")</f>
        <v/>
      </c>
      <c r="P1301" s="915" t="str">
        <f>IF(AND($L1301=$O$7,$B1301&lt;'111'!$N$11),"x","")</f>
        <v/>
      </c>
      <c r="Q1301" s="915" t="str">
        <f>IF(AND($M1301=$O$7,$B1301&lt;'111'!$N$11),"x","")</f>
        <v/>
      </c>
      <c r="R1301" s="915" t="str">
        <f>IF(ISERROR(FIND('112'!$M$9,G1301,1)),"",IF((AND(FIND('112'!$M$9,G1301,1)&gt;=1,$B1301&gt;='112'!$N$8,$B1301&lt;='112'!$O$8,OR($L1301='112'!$I$6,$M1301='112'!$I$6))),"x",""))</f>
        <v/>
      </c>
      <c r="S1301" s="915" t="str">
        <f>IF(ISERROR(FIND('112'!$M$9,G1301,1)),"",IF((AND(LEFT(G1301,2)=LEFT('112'!$M$9,2),B1301&lt;'112'!$N$8,$L1301='112'!$I$6)),"x",""))</f>
        <v/>
      </c>
      <c r="T1301" s="915" t="str">
        <f>IF(ISERROR(FIND('112'!$M$9,G1301,1)),"",IF((AND(RIGHT(G1301,2)=RIGHT('112'!$M$9,2),B1301&lt;'112'!$N$8,$M1301='112'!$I$6)),"x",""))</f>
        <v/>
      </c>
      <c r="U1301" s="915" t="str">
        <f>IF(AND(B1301&gt;='IN-NX'!$P$3,B1301&lt;='IN-NX'!$Q$3,'IN-NX'!$D$7=D1301,OR(LEFT(L1301,2)="15",AND(LEFT(M1301,2)&lt;&gt;"15",LEFT(M1301,2)&lt;&gt;"33"))),"x","")</f>
        <v/>
      </c>
      <c r="V1301" s="915" t="str">
        <f>IF(AND(OR(LEFT(TH!L1301,2)="15",LEFT(TH!M1301,2)="15"),'152-CT'!$J$8=TH!F1301),"x","")</f>
        <v/>
      </c>
      <c r="W1301" s="915" t="str">
        <f>IF(AND(OR(LEFT(TH!L1301,2)="15",LEFT(TH!M1301,2)="15"),TK!$E$7=TH!F1301),"x","")</f>
        <v/>
      </c>
      <c r="X1301" s="915" t="str">
        <f>IF(AND('341-CT'!$E$9=H1301,OR(LEFT(L1301,3)=$X$7,LEFT(M1301,3)=$X$7)),"x","")</f>
        <v/>
      </c>
      <c r="Y1301" s="915" t="str">
        <f>IF(OR(TH!L1301=TH!$Y$7,M1301=TH!$Y$7),"x","")</f>
        <v/>
      </c>
      <c r="Z1301" s="915" t="str">
        <f>IF(AND(B1301&lt;=NKC!$N$8,B1301&gt;=NKC!$M$8),"x","")</f>
        <v>x</v>
      </c>
      <c r="AA1301" s="916"/>
      <c r="AB1301" s="917"/>
      <c r="AE1301" s="917"/>
    </row>
    <row r="1302" spans="1:31" s="918" customFormat="1" ht="15.75" customHeight="1">
      <c r="A1302" s="912" t="str">
        <f>IF(B1302&lt;&gt;"",IF(AND(B1302&gt;=_TM1,B1302&lt;=_TM2,OR(TH!L1302="1111",TH!M1302="1111")),TH!D1302,""),"")</f>
        <v/>
      </c>
      <c r="B1302" s="913">
        <f t="shared" si="141"/>
        <v>3</v>
      </c>
      <c r="C1302" s="732">
        <f t="shared" si="136"/>
        <v>42814</v>
      </c>
      <c r="D1302" s="732"/>
      <c r="E1302" s="733">
        <v>42814</v>
      </c>
      <c r="F1302" s="734" t="s">
        <v>650</v>
      </c>
      <c r="G1302" s="914" t="s">
        <v>606</v>
      </c>
      <c r="H1302" s="736" t="s">
        <v>972</v>
      </c>
      <c r="I1302" s="737">
        <v>50</v>
      </c>
      <c r="J1302" s="737">
        <v>12895.642664390532</v>
      </c>
      <c r="K1302" s="738">
        <f t="shared" si="137"/>
        <v>644782</v>
      </c>
      <c r="L1302" s="739" t="s">
        <v>318</v>
      </c>
      <c r="M1302" s="739" t="s">
        <v>158</v>
      </c>
      <c r="N1302" s="915" t="str">
        <f>IF(AND('331-CT'!$E$7=TH!H1302,OR(L1302="331",M1302="331")),"331",IF(AND(OR(L1302="131",M1302="131"),H1302='131-CT'!$E$7),"131",""))</f>
        <v/>
      </c>
      <c r="O1302" s="915" t="str">
        <f>IF(AND($B1302&gt;='111'!$N$11,$B1302&lt;='111'!$O$11,OR($L1302=$O$7,$M1302=$O$7)),"x","")</f>
        <v/>
      </c>
      <c r="P1302" s="915" t="str">
        <f>IF(AND($L1302=$O$7,$B1302&lt;'111'!$N$11),"x","")</f>
        <v/>
      </c>
      <c r="Q1302" s="915" t="str">
        <f>IF(AND($M1302=$O$7,$B1302&lt;'111'!$N$11),"x","")</f>
        <v/>
      </c>
      <c r="R1302" s="915" t="str">
        <f>IF(ISERROR(FIND('112'!$M$9,G1302,1)),"",IF((AND(FIND('112'!$M$9,G1302,1)&gt;=1,$B1302&gt;='112'!$N$8,$B1302&lt;='112'!$O$8,OR($L1302='112'!$I$6,$M1302='112'!$I$6))),"x",""))</f>
        <v/>
      </c>
      <c r="S1302" s="915" t="str">
        <f>IF(ISERROR(FIND('112'!$M$9,G1302,1)),"",IF((AND(LEFT(G1302,2)=LEFT('112'!$M$9,2),B1302&lt;'112'!$N$8,$L1302='112'!$I$6)),"x",""))</f>
        <v/>
      </c>
      <c r="T1302" s="915" t="str">
        <f>IF(ISERROR(FIND('112'!$M$9,G1302,1)),"",IF((AND(RIGHT(G1302,2)=RIGHT('112'!$M$9,2),B1302&lt;'112'!$N$8,$M1302='112'!$I$6)),"x",""))</f>
        <v/>
      </c>
      <c r="U1302" s="915" t="str">
        <f>IF(AND(B1302&gt;='IN-NX'!$P$3,B1302&lt;='IN-NX'!$Q$3,'IN-NX'!$D$7=D1302,OR(LEFT(L1302,2)="15",AND(LEFT(M1302,2)&lt;&gt;"15",LEFT(M1302,2)&lt;&gt;"33"))),"x","")</f>
        <v/>
      </c>
      <c r="V1302" s="915" t="str">
        <f>IF(AND(OR(LEFT(TH!L1302,2)="15",LEFT(TH!M1302,2)="15"),'152-CT'!$J$8=TH!F1302),"x","")</f>
        <v/>
      </c>
      <c r="W1302" s="915" t="str">
        <f>IF(AND(OR(LEFT(TH!L1302,2)="15",LEFT(TH!M1302,2)="15"),TK!$E$7=TH!F1302),"x","")</f>
        <v/>
      </c>
      <c r="X1302" s="915" t="str">
        <f>IF(AND('341-CT'!$E$9=H1302,OR(LEFT(L1302,3)=$X$7,LEFT(M1302,3)=$X$7)),"x","")</f>
        <v/>
      </c>
      <c r="Y1302" s="915" t="str">
        <f>IF(OR(TH!L1302=TH!$Y$7,M1302=TH!$Y$7),"x","")</f>
        <v/>
      </c>
      <c r="Z1302" s="915" t="str">
        <f>IF(AND(B1302&lt;=NKC!$N$8,B1302&gt;=NKC!$M$8),"x","")</f>
        <v>x</v>
      </c>
      <c r="AA1302" s="916"/>
      <c r="AB1302" s="917"/>
      <c r="AE1302" s="917"/>
    </row>
    <row r="1303" spans="1:31" s="918" customFormat="1" ht="15.75" customHeight="1">
      <c r="A1303" s="912" t="str">
        <f>IF(B1303&lt;&gt;"",IF(AND(B1303&gt;=_TM1,B1303&lt;=_TM2,OR(TH!L1303="1111",TH!M1303="1111")),TH!D1303,""),"")</f>
        <v/>
      </c>
      <c r="B1303" s="913">
        <f t="shared" si="141"/>
        <v>3</v>
      </c>
      <c r="C1303" s="732">
        <f t="shared" si="136"/>
        <v>42814</v>
      </c>
      <c r="D1303" s="732"/>
      <c r="E1303" s="733">
        <v>42814</v>
      </c>
      <c r="F1303" s="734" t="s">
        <v>651</v>
      </c>
      <c r="G1303" s="914" t="s">
        <v>606</v>
      </c>
      <c r="H1303" s="736" t="s">
        <v>972</v>
      </c>
      <c r="I1303" s="737">
        <v>360</v>
      </c>
      <c r="J1303" s="737">
        <v>19909.717664390533</v>
      </c>
      <c r="K1303" s="738">
        <f t="shared" si="137"/>
        <v>7167498</v>
      </c>
      <c r="L1303" s="739" t="s">
        <v>318</v>
      </c>
      <c r="M1303" s="739" t="s">
        <v>158</v>
      </c>
      <c r="N1303" s="915" t="str">
        <f>IF(AND('331-CT'!$E$7=TH!H1303,OR(L1303="331",M1303="331")),"331",IF(AND(OR(L1303="131",M1303="131"),H1303='131-CT'!$E$7),"131",""))</f>
        <v/>
      </c>
      <c r="O1303" s="915" t="str">
        <f>IF(AND($B1303&gt;='111'!$N$11,$B1303&lt;='111'!$O$11,OR($L1303=$O$7,$M1303=$O$7)),"x","")</f>
        <v/>
      </c>
      <c r="P1303" s="915" t="str">
        <f>IF(AND($L1303=$O$7,$B1303&lt;'111'!$N$11),"x","")</f>
        <v/>
      </c>
      <c r="Q1303" s="915" t="str">
        <f>IF(AND($M1303=$O$7,$B1303&lt;'111'!$N$11),"x","")</f>
        <v/>
      </c>
      <c r="R1303" s="915" t="str">
        <f>IF(ISERROR(FIND('112'!$M$9,G1303,1)),"",IF((AND(FIND('112'!$M$9,G1303,1)&gt;=1,$B1303&gt;='112'!$N$8,$B1303&lt;='112'!$O$8,OR($L1303='112'!$I$6,$M1303='112'!$I$6))),"x",""))</f>
        <v/>
      </c>
      <c r="S1303" s="915" t="str">
        <f>IF(ISERROR(FIND('112'!$M$9,G1303,1)),"",IF((AND(LEFT(G1303,2)=LEFT('112'!$M$9,2),B1303&lt;'112'!$N$8,$L1303='112'!$I$6)),"x",""))</f>
        <v/>
      </c>
      <c r="T1303" s="915" t="str">
        <f>IF(ISERROR(FIND('112'!$M$9,G1303,1)),"",IF((AND(RIGHT(G1303,2)=RIGHT('112'!$M$9,2),B1303&lt;'112'!$N$8,$M1303='112'!$I$6)),"x",""))</f>
        <v/>
      </c>
      <c r="U1303" s="915" t="str">
        <f>IF(AND(B1303&gt;='IN-NX'!$P$3,B1303&lt;='IN-NX'!$Q$3,'IN-NX'!$D$7=D1303,OR(LEFT(L1303,2)="15",AND(LEFT(M1303,2)&lt;&gt;"15",LEFT(M1303,2)&lt;&gt;"33"))),"x","")</f>
        <v/>
      </c>
      <c r="V1303" s="915" t="str">
        <f>IF(AND(OR(LEFT(TH!L1303,2)="15",LEFT(TH!M1303,2)="15"),'152-CT'!$J$8=TH!F1303),"x","")</f>
        <v/>
      </c>
      <c r="W1303" s="915" t="str">
        <f>IF(AND(OR(LEFT(TH!L1303,2)="15",LEFT(TH!M1303,2)="15"),TK!$E$7=TH!F1303),"x","")</f>
        <v/>
      </c>
      <c r="X1303" s="915" t="str">
        <f>IF(AND('341-CT'!$E$9=H1303,OR(LEFT(L1303,3)=$X$7,LEFT(M1303,3)=$X$7)),"x","")</f>
        <v/>
      </c>
      <c r="Y1303" s="915" t="str">
        <f>IF(OR(TH!L1303=TH!$Y$7,M1303=TH!$Y$7),"x","")</f>
        <v/>
      </c>
      <c r="Z1303" s="915" t="str">
        <f>IF(AND(B1303&lt;=NKC!$N$8,B1303&gt;=NKC!$M$8),"x","")</f>
        <v>x</v>
      </c>
      <c r="AA1303" s="916"/>
      <c r="AB1303" s="917"/>
      <c r="AE1303" s="917"/>
    </row>
    <row r="1304" spans="1:31" s="918" customFormat="1" ht="15.75" customHeight="1">
      <c r="A1304" s="912" t="str">
        <f>IF(B1304&lt;&gt;"",IF(AND(B1304&gt;=_TM1,B1304&lt;=_TM2,OR(TH!L1304="1111",TH!M1304="1111")),TH!D1304,""),"")</f>
        <v/>
      </c>
      <c r="B1304" s="913">
        <f t="shared" si="141"/>
        <v>3</v>
      </c>
      <c r="C1304" s="732">
        <f t="shared" si="136"/>
        <v>42814</v>
      </c>
      <c r="D1304" s="732"/>
      <c r="E1304" s="733">
        <v>42814</v>
      </c>
      <c r="F1304" s="734" t="s">
        <v>652</v>
      </c>
      <c r="G1304" s="914" t="s">
        <v>606</v>
      </c>
      <c r="H1304" s="736" t="s">
        <v>972</v>
      </c>
      <c r="I1304" s="737">
        <v>650</v>
      </c>
      <c r="J1304" s="737">
        <v>7734.745741313609</v>
      </c>
      <c r="K1304" s="738">
        <f t="shared" si="137"/>
        <v>5027585</v>
      </c>
      <c r="L1304" s="739" t="s">
        <v>318</v>
      </c>
      <c r="M1304" s="739" t="s">
        <v>158</v>
      </c>
      <c r="N1304" s="915" t="str">
        <f>IF(AND('331-CT'!$E$7=TH!H1304,OR(L1304="331",M1304="331")),"331",IF(AND(OR(L1304="131",M1304="131"),H1304='131-CT'!$E$7),"131",""))</f>
        <v/>
      </c>
      <c r="O1304" s="915" t="str">
        <f>IF(AND($B1304&gt;='111'!$N$11,$B1304&lt;='111'!$O$11,OR($L1304=$O$7,$M1304=$O$7)),"x","")</f>
        <v/>
      </c>
      <c r="P1304" s="915" t="str">
        <f>IF(AND($L1304=$O$7,$B1304&lt;'111'!$N$11),"x","")</f>
        <v/>
      </c>
      <c r="Q1304" s="915" t="str">
        <f>IF(AND($M1304=$O$7,$B1304&lt;'111'!$N$11),"x","")</f>
        <v/>
      </c>
      <c r="R1304" s="915" t="str">
        <f>IF(ISERROR(FIND('112'!$M$9,G1304,1)),"",IF((AND(FIND('112'!$M$9,G1304,1)&gt;=1,$B1304&gt;='112'!$N$8,$B1304&lt;='112'!$O$8,OR($L1304='112'!$I$6,$M1304='112'!$I$6))),"x",""))</f>
        <v/>
      </c>
      <c r="S1304" s="915" t="str">
        <f>IF(ISERROR(FIND('112'!$M$9,G1304,1)),"",IF((AND(LEFT(G1304,2)=LEFT('112'!$M$9,2),B1304&lt;'112'!$N$8,$L1304='112'!$I$6)),"x",""))</f>
        <v/>
      </c>
      <c r="T1304" s="915" t="str">
        <f>IF(ISERROR(FIND('112'!$M$9,G1304,1)),"",IF((AND(RIGHT(G1304,2)=RIGHT('112'!$M$9,2),B1304&lt;'112'!$N$8,$M1304='112'!$I$6)),"x",""))</f>
        <v/>
      </c>
      <c r="U1304" s="915" t="str">
        <f>IF(AND(B1304&gt;='IN-NX'!$P$3,B1304&lt;='IN-NX'!$Q$3,'IN-NX'!$D$7=D1304,OR(LEFT(L1304,2)="15",AND(LEFT(M1304,2)&lt;&gt;"15",LEFT(M1304,2)&lt;&gt;"33"))),"x","")</f>
        <v/>
      </c>
      <c r="V1304" s="915" t="str">
        <f>IF(AND(OR(LEFT(TH!L1304,2)="15",LEFT(TH!M1304,2)="15"),'152-CT'!$J$8=TH!F1304),"x","")</f>
        <v/>
      </c>
      <c r="W1304" s="915" t="str">
        <f>IF(AND(OR(LEFT(TH!L1304,2)="15",LEFT(TH!M1304,2)="15"),TK!$E$7=TH!F1304),"x","")</f>
        <v/>
      </c>
      <c r="X1304" s="915" t="str">
        <f>IF(AND('341-CT'!$E$9=H1304,OR(LEFT(L1304,3)=$X$7,LEFT(M1304,3)=$X$7)),"x","")</f>
        <v/>
      </c>
      <c r="Y1304" s="915" t="str">
        <f>IF(OR(TH!L1304=TH!$Y$7,M1304=TH!$Y$7),"x","")</f>
        <v/>
      </c>
      <c r="Z1304" s="915" t="str">
        <f>IF(AND(B1304&lt;=NKC!$N$8,B1304&gt;=NKC!$M$8),"x","")</f>
        <v>x</v>
      </c>
      <c r="AA1304" s="916"/>
      <c r="AB1304" s="917"/>
      <c r="AE1304" s="917"/>
    </row>
    <row r="1305" spans="1:31" s="918" customFormat="1" ht="15.75" customHeight="1">
      <c r="A1305" s="912" t="str">
        <f>IF(B1305&lt;&gt;"",IF(AND(B1305&gt;=_TM1,B1305&lt;=_TM2,OR(TH!L1305="1111",TH!M1305="1111")),TH!D1305,""),"")</f>
        <v/>
      </c>
      <c r="B1305" s="913">
        <f t="shared" si="141"/>
        <v>3</v>
      </c>
      <c r="C1305" s="732">
        <f t="shared" si="136"/>
        <v>42818</v>
      </c>
      <c r="D1305" s="732"/>
      <c r="E1305" s="733">
        <v>42818</v>
      </c>
      <c r="F1305" s="734" t="s">
        <v>641</v>
      </c>
      <c r="G1305" s="914" t="s">
        <v>607</v>
      </c>
      <c r="H1305" s="736" t="s">
        <v>972</v>
      </c>
      <c r="I1305" s="737">
        <v>310</v>
      </c>
      <c r="J1305" s="737">
        <v>17394.929761164727</v>
      </c>
      <c r="K1305" s="738">
        <f t="shared" si="137"/>
        <v>5392428</v>
      </c>
      <c r="L1305" s="739" t="s">
        <v>318</v>
      </c>
      <c r="M1305" s="739" t="s">
        <v>158</v>
      </c>
      <c r="N1305" s="915" t="str">
        <f>IF(AND('331-CT'!$E$7=TH!H1305,OR(L1305="331",M1305="331")),"331",IF(AND(OR(L1305="131",M1305="131"),H1305='131-CT'!$E$7),"131",""))</f>
        <v/>
      </c>
      <c r="O1305" s="915" t="str">
        <f>IF(AND($B1305&gt;='111'!$N$11,$B1305&lt;='111'!$O$11,OR($L1305=$O$7,$M1305=$O$7)),"x","")</f>
        <v/>
      </c>
      <c r="P1305" s="915" t="str">
        <f>IF(AND($L1305=$O$7,$B1305&lt;'111'!$N$11),"x","")</f>
        <v/>
      </c>
      <c r="Q1305" s="915" t="str">
        <f>IF(AND($M1305=$O$7,$B1305&lt;'111'!$N$11),"x","")</f>
        <v/>
      </c>
      <c r="R1305" s="915" t="str">
        <f>IF(ISERROR(FIND('112'!$M$9,G1305,1)),"",IF((AND(FIND('112'!$M$9,G1305,1)&gt;=1,$B1305&gt;='112'!$N$8,$B1305&lt;='112'!$O$8,OR($L1305='112'!$I$6,$M1305='112'!$I$6))),"x",""))</f>
        <v/>
      </c>
      <c r="S1305" s="915" t="str">
        <f>IF(ISERROR(FIND('112'!$M$9,G1305,1)),"",IF((AND(LEFT(G1305,2)=LEFT('112'!$M$9,2),B1305&lt;'112'!$N$8,$L1305='112'!$I$6)),"x",""))</f>
        <v/>
      </c>
      <c r="T1305" s="915" t="str">
        <f>IF(ISERROR(FIND('112'!$M$9,G1305,1)),"",IF((AND(RIGHT(G1305,2)=RIGHT('112'!$M$9,2),B1305&lt;'112'!$N$8,$M1305='112'!$I$6)),"x",""))</f>
        <v/>
      </c>
      <c r="U1305" s="915" t="str">
        <f>IF(AND(B1305&gt;='IN-NX'!$P$3,B1305&lt;='IN-NX'!$Q$3,'IN-NX'!$D$7=D1305,OR(LEFT(L1305,2)="15",AND(LEFT(M1305,2)&lt;&gt;"15",LEFT(M1305,2)&lt;&gt;"33"))),"x","")</f>
        <v/>
      </c>
      <c r="V1305" s="915" t="str">
        <f>IF(AND(OR(LEFT(TH!L1305,2)="15",LEFT(TH!M1305,2)="15"),'152-CT'!$J$8=TH!F1305),"x","")</f>
        <v/>
      </c>
      <c r="W1305" s="915" t="str">
        <f>IF(AND(OR(LEFT(TH!L1305,2)="15",LEFT(TH!M1305,2)="15"),TK!$E$7=TH!F1305),"x","")</f>
        <v/>
      </c>
      <c r="X1305" s="915" t="str">
        <f>IF(AND('341-CT'!$E$9=H1305,OR(LEFT(L1305,3)=$X$7,LEFT(M1305,3)=$X$7)),"x","")</f>
        <v/>
      </c>
      <c r="Y1305" s="915" t="str">
        <f>IF(OR(TH!L1305=TH!$Y$7,M1305=TH!$Y$7),"x","")</f>
        <v/>
      </c>
      <c r="Z1305" s="915" t="str">
        <f>IF(AND(B1305&lt;=NKC!$N$8,B1305&gt;=NKC!$M$8),"x","")</f>
        <v>x</v>
      </c>
      <c r="AA1305" s="916"/>
      <c r="AB1305" s="917"/>
      <c r="AE1305" s="917"/>
    </row>
    <row r="1306" spans="1:31" s="918" customFormat="1" ht="15.75" customHeight="1">
      <c r="A1306" s="912" t="str">
        <f>IF(B1306&lt;&gt;"",IF(AND(B1306&gt;=_TM1,B1306&lt;=_TM2,OR(TH!L1306="1111",TH!M1306="1111")),TH!D1306,""),"")</f>
        <v/>
      </c>
      <c r="B1306" s="913">
        <f t="shared" si="141"/>
        <v>3</v>
      </c>
      <c r="C1306" s="732">
        <f t="shared" si="136"/>
        <v>42819</v>
      </c>
      <c r="D1306" s="732"/>
      <c r="E1306" s="733">
        <v>42819</v>
      </c>
      <c r="F1306" s="734" t="s">
        <v>828</v>
      </c>
      <c r="G1306" s="914" t="s">
        <v>827</v>
      </c>
      <c r="H1306" s="736" t="s">
        <v>972</v>
      </c>
      <c r="I1306" s="737">
        <v>500</v>
      </c>
      <c r="J1306" s="737">
        <v>30562.922664390531</v>
      </c>
      <c r="K1306" s="738">
        <f t="shared" si="137"/>
        <v>15281461</v>
      </c>
      <c r="L1306" s="739" t="s">
        <v>318</v>
      </c>
      <c r="M1306" s="739" t="s">
        <v>158</v>
      </c>
      <c r="N1306" s="915" t="str">
        <f>IF(AND('331-CT'!$E$7=TH!H1306,OR(L1306="331",M1306="331")),"331",IF(AND(OR(L1306="131",M1306="131"),H1306='131-CT'!$E$7),"131",""))</f>
        <v/>
      </c>
      <c r="O1306" s="915" t="str">
        <f>IF(AND($B1306&gt;='111'!$N$11,$B1306&lt;='111'!$O$11,OR($L1306=$O$7,$M1306=$O$7)),"x","")</f>
        <v/>
      </c>
      <c r="P1306" s="915" t="str">
        <f>IF(AND($L1306=$O$7,$B1306&lt;'111'!$N$11),"x","")</f>
        <v/>
      </c>
      <c r="Q1306" s="915" t="str">
        <f>IF(AND($M1306=$O$7,$B1306&lt;'111'!$N$11),"x","")</f>
        <v/>
      </c>
      <c r="R1306" s="915" t="str">
        <f>IF(ISERROR(FIND('112'!$M$9,G1306,1)),"",IF((AND(FIND('112'!$M$9,G1306,1)&gt;=1,$B1306&gt;='112'!$N$8,$B1306&lt;='112'!$O$8,OR($L1306='112'!$I$6,$M1306='112'!$I$6))),"x",""))</f>
        <v/>
      </c>
      <c r="S1306" s="915" t="str">
        <f>IF(ISERROR(FIND('112'!$M$9,G1306,1)),"",IF((AND(LEFT(G1306,2)=LEFT('112'!$M$9,2),B1306&lt;'112'!$N$8,$L1306='112'!$I$6)),"x",""))</f>
        <v/>
      </c>
      <c r="T1306" s="915" t="str">
        <f>IF(ISERROR(FIND('112'!$M$9,G1306,1)),"",IF((AND(RIGHT(G1306,2)=RIGHT('112'!$M$9,2),B1306&lt;'112'!$N$8,$M1306='112'!$I$6)),"x",""))</f>
        <v/>
      </c>
      <c r="U1306" s="915" t="str">
        <f>IF(AND(B1306&gt;='IN-NX'!$P$3,B1306&lt;='IN-NX'!$Q$3,'IN-NX'!$D$7=D1306,OR(LEFT(L1306,2)="15",AND(LEFT(M1306,2)&lt;&gt;"15",LEFT(M1306,2)&lt;&gt;"33"))),"x","")</f>
        <v/>
      </c>
      <c r="V1306" s="915" t="str">
        <f>IF(AND(OR(LEFT(TH!L1306,2)="15",LEFT(TH!M1306,2)="15"),'152-CT'!$J$8=TH!F1306),"x","")</f>
        <v/>
      </c>
      <c r="W1306" s="915" t="str">
        <f>IF(AND(OR(LEFT(TH!L1306,2)="15",LEFT(TH!M1306,2)="15"),TK!$E$7=TH!F1306),"x","")</f>
        <v/>
      </c>
      <c r="X1306" s="915" t="str">
        <f>IF(AND('341-CT'!$E$9=H1306,OR(LEFT(L1306,3)=$X$7,LEFT(M1306,3)=$X$7)),"x","")</f>
        <v/>
      </c>
      <c r="Y1306" s="915" t="str">
        <f>IF(OR(TH!L1306=TH!$Y$7,M1306=TH!$Y$7),"x","")</f>
        <v/>
      </c>
      <c r="Z1306" s="915" t="str">
        <f>IF(AND(B1306&lt;=NKC!$N$8,B1306&gt;=NKC!$M$8),"x","")</f>
        <v>x</v>
      </c>
      <c r="AA1306" s="916"/>
      <c r="AB1306" s="917"/>
      <c r="AE1306" s="917"/>
    </row>
    <row r="1307" spans="1:31" s="918" customFormat="1" ht="15.75" customHeight="1">
      <c r="A1307" s="912" t="str">
        <f>IF(B1307&lt;&gt;"",IF(AND(B1307&gt;=_TM1,B1307&lt;=_TM2,OR(TH!L1307="1111",TH!M1307="1111")),TH!D1307,""),"")</f>
        <v/>
      </c>
      <c r="B1307" s="913">
        <f t="shared" si="141"/>
        <v>3</v>
      </c>
      <c r="C1307" s="732">
        <f t="shared" si="136"/>
        <v>42825</v>
      </c>
      <c r="D1307" s="732"/>
      <c r="E1307" s="733">
        <v>42825</v>
      </c>
      <c r="F1307" s="734" t="s">
        <v>849</v>
      </c>
      <c r="G1307" s="914" t="s">
        <v>843</v>
      </c>
      <c r="H1307" s="736" t="s">
        <v>972</v>
      </c>
      <c r="I1307" s="737">
        <v>87</v>
      </c>
      <c r="J1307" s="737">
        <v>72936.672549448005</v>
      </c>
      <c r="K1307" s="738">
        <f t="shared" si="137"/>
        <v>6345491</v>
      </c>
      <c r="L1307" s="739" t="s">
        <v>318</v>
      </c>
      <c r="M1307" s="739" t="s">
        <v>158</v>
      </c>
      <c r="N1307" s="915" t="str">
        <f>IF(AND('331-CT'!$E$7=TH!H1307,OR(L1307="331",M1307="331")),"331",IF(AND(OR(L1307="131",M1307="131"),H1307='131-CT'!$E$7),"131",""))</f>
        <v/>
      </c>
      <c r="O1307" s="915" t="str">
        <f>IF(AND($B1307&gt;='111'!$N$11,$B1307&lt;='111'!$O$11,OR($L1307=$O$7,$M1307=$O$7)),"x","")</f>
        <v/>
      </c>
      <c r="P1307" s="915" t="str">
        <f>IF(AND($L1307=$O$7,$B1307&lt;'111'!$N$11),"x","")</f>
        <v/>
      </c>
      <c r="Q1307" s="915" t="str">
        <f>IF(AND($M1307=$O$7,$B1307&lt;'111'!$N$11),"x","")</f>
        <v/>
      </c>
      <c r="R1307" s="915" t="str">
        <f>IF(ISERROR(FIND('112'!$M$9,G1307,1)),"",IF((AND(FIND('112'!$M$9,G1307,1)&gt;=1,$B1307&gt;='112'!$N$8,$B1307&lt;='112'!$O$8,OR($L1307='112'!$I$6,$M1307='112'!$I$6))),"x",""))</f>
        <v/>
      </c>
      <c r="S1307" s="915" t="str">
        <f>IF(ISERROR(FIND('112'!$M$9,G1307,1)),"",IF((AND(LEFT(G1307,2)=LEFT('112'!$M$9,2),B1307&lt;'112'!$N$8,$L1307='112'!$I$6)),"x",""))</f>
        <v/>
      </c>
      <c r="T1307" s="915" t="str">
        <f>IF(ISERROR(FIND('112'!$M$9,G1307,1)),"",IF((AND(RIGHT(G1307,2)=RIGHT('112'!$M$9,2),B1307&lt;'112'!$N$8,$M1307='112'!$I$6)),"x",""))</f>
        <v/>
      </c>
      <c r="U1307" s="915" t="str">
        <f>IF(AND(B1307&gt;='IN-NX'!$P$3,B1307&lt;='IN-NX'!$Q$3,'IN-NX'!$D$7=D1307,OR(LEFT(L1307,2)="15",AND(LEFT(M1307,2)&lt;&gt;"15",LEFT(M1307,2)&lt;&gt;"33"))),"x","")</f>
        <v/>
      </c>
      <c r="V1307" s="915" t="str">
        <f>IF(AND(OR(LEFT(TH!L1307,2)="15",LEFT(TH!M1307,2)="15"),'152-CT'!$J$8=TH!F1307),"x","")</f>
        <v/>
      </c>
      <c r="W1307" s="915" t="str">
        <f>IF(AND(OR(LEFT(TH!L1307,2)="15",LEFT(TH!M1307,2)="15"),TK!$E$7=TH!F1307),"x","")</f>
        <v/>
      </c>
      <c r="X1307" s="915" t="str">
        <f>IF(AND('341-CT'!$E$9=H1307,OR(LEFT(L1307,3)=$X$7,LEFT(M1307,3)=$X$7)),"x","")</f>
        <v/>
      </c>
      <c r="Y1307" s="915" t="str">
        <f>IF(OR(TH!L1307=TH!$Y$7,M1307=TH!$Y$7),"x","")</f>
        <v/>
      </c>
      <c r="Z1307" s="915" t="str">
        <f>IF(AND(B1307&lt;=NKC!$N$8,B1307&gt;=NKC!$M$8),"x","")</f>
        <v>x</v>
      </c>
      <c r="AA1307" s="916"/>
      <c r="AB1307" s="917"/>
      <c r="AE1307" s="917"/>
    </row>
    <row r="1308" spans="1:31" s="918" customFormat="1" ht="15.75" customHeight="1">
      <c r="A1308" s="912" t="str">
        <f>IF(B1308&lt;&gt;"",IF(AND(B1308&gt;=_TM1,B1308&lt;=_TM2,OR(TH!L1308="1111",TH!M1308="1111")),TH!D1308,""),"")</f>
        <v/>
      </c>
      <c r="B1308" s="913">
        <f t="shared" si="141"/>
        <v>3</v>
      </c>
      <c r="C1308" s="732">
        <f t="shared" si="136"/>
        <v>42825</v>
      </c>
      <c r="D1308" s="732"/>
      <c r="E1308" s="733">
        <v>42825</v>
      </c>
      <c r="F1308" s="734" t="s">
        <v>699</v>
      </c>
      <c r="G1308" s="914" t="s">
        <v>843</v>
      </c>
      <c r="H1308" s="736" t="s">
        <v>972</v>
      </c>
      <c r="I1308" s="737">
        <v>38</v>
      </c>
      <c r="J1308" s="737">
        <v>134059.1795064958</v>
      </c>
      <c r="K1308" s="738">
        <f t="shared" si="137"/>
        <v>5094249</v>
      </c>
      <c r="L1308" s="739" t="s">
        <v>318</v>
      </c>
      <c r="M1308" s="739" t="s">
        <v>158</v>
      </c>
      <c r="N1308" s="915" t="str">
        <f>IF(AND('331-CT'!$E$7=TH!H1308,OR(L1308="331",M1308="331")),"331",IF(AND(OR(L1308="131",M1308="131"),H1308='131-CT'!$E$7),"131",""))</f>
        <v/>
      </c>
      <c r="O1308" s="915" t="str">
        <f>IF(AND($B1308&gt;='111'!$N$11,$B1308&lt;='111'!$O$11,OR($L1308=$O$7,$M1308=$O$7)),"x","")</f>
        <v/>
      </c>
      <c r="P1308" s="915" t="str">
        <f>IF(AND($L1308=$O$7,$B1308&lt;'111'!$N$11),"x","")</f>
        <v/>
      </c>
      <c r="Q1308" s="915" t="str">
        <f>IF(AND($M1308=$O$7,$B1308&lt;'111'!$N$11),"x","")</f>
        <v/>
      </c>
      <c r="R1308" s="915" t="str">
        <f>IF(ISERROR(FIND('112'!$M$9,G1308,1)),"",IF((AND(FIND('112'!$M$9,G1308,1)&gt;=1,$B1308&gt;='112'!$N$8,$B1308&lt;='112'!$O$8,OR($L1308='112'!$I$6,$M1308='112'!$I$6))),"x",""))</f>
        <v/>
      </c>
      <c r="S1308" s="915" t="str">
        <f>IF(ISERROR(FIND('112'!$M$9,G1308,1)),"",IF((AND(LEFT(G1308,2)=LEFT('112'!$M$9,2),B1308&lt;'112'!$N$8,$L1308='112'!$I$6)),"x",""))</f>
        <v/>
      </c>
      <c r="T1308" s="915" t="str">
        <f>IF(ISERROR(FIND('112'!$M$9,G1308,1)),"",IF((AND(RIGHT(G1308,2)=RIGHT('112'!$M$9,2),B1308&lt;'112'!$N$8,$M1308='112'!$I$6)),"x",""))</f>
        <v/>
      </c>
      <c r="U1308" s="915" t="str">
        <f>IF(AND(B1308&gt;='IN-NX'!$P$3,B1308&lt;='IN-NX'!$Q$3,'IN-NX'!$D$7=D1308,OR(LEFT(L1308,2)="15",AND(LEFT(M1308,2)&lt;&gt;"15",LEFT(M1308,2)&lt;&gt;"33"))),"x","")</f>
        <v/>
      </c>
      <c r="V1308" s="915" t="str">
        <f>IF(AND(OR(LEFT(TH!L1308,2)="15",LEFT(TH!M1308,2)="15"),'152-CT'!$J$8=TH!F1308),"x","")</f>
        <v/>
      </c>
      <c r="W1308" s="915" t="str">
        <f>IF(AND(OR(LEFT(TH!L1308,2)="15",LEFT(TH!M1308,2)="15"),TK!$E$7=TH!F1308),"x","")</f>
        <v/>
      </c>
      <c r="X1308" s="915" t="str">
        <f>IF(AND('341-CT'!$E$9=H1308,OR(LEFT(L1308,3)=$X$7,LEFT(M1308,3)=$X$7)),"x","")</f>
        <v/>
      </c>
      <c r="Y1308" s="915" t="str">
        <f>IF(OR(TH!L1308=TH!$Y$7,M1308=TH!$Y$7),"x","")</f>
        <v/>
      </c>
      <c r="Z1308" s="915" t="str">
        <f>IF(AND(B1308&lt;=NKC!$N$8,B1308&gt;=NKC!$M$8),"x","")</f>
        <v>x</v>
      </c>
      <c r="AA1308" s="916"/>
      <c r="AB1308" s="917"/>
      <c r="AE1308" s="917"/>
    </row>
    <row r="1309" spans="1:31" s="918" customFormat="1" ht="15.75" customHeight="1">
      <c r="A1309" s="912" t="str">
        <f>IF(B1309&lt;&gt;"",IF(AND(B1309&gt;=_TM1,B1309&lt;=_TM2,OR(TH!L1309="1111",TH!M1309="1111")),TH!D1309,""),"")</f>
        <v/>
      </c>
      <c r="B1309" s="913">
        <f t="shared" si="141"/>
        <v>3</v>
      </c>
      <c r="C1309" s="732">
        <f t="shared" si="136"/>
        <v>42825</v>
      </c>
      <c r="D1309" s="732"/>
      <c r="E1309" s="733">
        <v>42825</v>
      </c>
      <c r="F1309" s="734" t="s">
        <v>754</v>
      </c>
      <c r="G1309" s="914" t="s">
        <v>843</v>
      </c>
      <c r="H1309" s="736" t="s">
        <v>972</v>
      </c>
      <c r="I1309" s="737">
        <v>495</v>
      </c>
      <c r="J1309" s="737">
        <v>17131.885088632956</v>
      </c>
      <c r="K1309" s="738">
        <f t="shared" si="137"/>
        <v>8480283</v>
      </c>
      <c r="L1309" s="739" t="s">
        <v>318</v>
      </c>
      <c r="M1309" s="739" t="s">
        <v>158</v>
      </c>
      <c r="N1309" s="915" t="str">
        <f>IF(AND('331-CT'!$E$7=TH!H1309,OR(L1309="331",M1309="331")),"331",IF(AND(OR(L1309="131",M1309="131"),H1309='131-CT'!$E$7),"131",""))</f>
        <v/>
      </c>
      <c r="O1309" s="915" t="str">
        <f>IF(AND($B1309&gt;='111'!$N$11,$B1309&lt;='111'!$O$11,OR($L1309=$O$7,$M1309=$O$7)),"x","")</f>
        <v/>
      </c>
      <c r="P1309" s="915" t="str">
        <f>IF(AND($L1309=$O$7,$B1309&lt;'111'!$N$11),"x","")</f>
        <v/>
      </c>
      <c r="Q1309" s="915" t="str">
        <f>IF(AND($M1309=$O$7,$B1309&lt;'111'!$N$11),"x","")</f>
        <v/>
      </c>
      <c r="R1309" s="915" t="str">
        <f>IF(ISERROR(FIND('112'!$M$9,G1309,1)),"",IF((AND(FIND('112'!$M$9,G1309,1)&gt;=1,$B1309&gt;='112'!$N$8,$B1309&lt;='112'!$O$8,OR($L1309='112'!$I$6,$M1309='112'!$I$6))),"x",""))</f>
        <v/>
      </c>
      <c r="S1309" s="915" t="str">
        <f>IF(ISERROR(FIND('112'!$M$9,G1309,1)),"",IF((AND(LEFT(G1309,2)=LEFT('112'!$M$9,2),B1309&lt;'112'!$N$8,$L1309='112'!$I$6)),"x",""))</f>
        <v/>
      </c>
      <c r="T1309" s="915" t="str">
        <f>IF(ISERROR(FIND('112'!$M$9,G1309,1)),"",IF((AND(RIGHT(G1309,2)=RIGHT('112'!$M$9,2),B1309&lt;'112'!$N$8,$M1309='112'!$I$6)),"x",""))</f>
        <v/>
      </c>
      <c r="U1309" s="915" t="str">
        <f>IF(AND(B1309&gt;='IN-NX'!$P$3,B1309&lt;='IN-NX'!$Q$3,'IN-NX'!$D$7=D1309,OR(LEFT(L1309,2)="15",AND(LEFT(M1309,2)&lt;&gt;"15",LEFT(M1309,2)&lt;&gt;"33"))),"x","")</f>
        <v/>
      </c>
      <c r="V1309" s="915" t="str">
        <f>IF(AND(OR(LEFT(TH!L1309,2)="15",LEFT(TH!M1309,2)="15"),'152-CT'!$J$8=TH!F1309),"x","")</f>
        <v/>
      </c>
      <c r="W1309" s="915" t="str">
        <f>IF(AND(OR(LEFT(TH!L1309,2)="15",LEFT(TH!M1309,2)="15"),TK!$E$7=TH!F1309),"x","")</f>
        <v/>
      </c>
      <c r="X1309" s="915" t="str">
        <f>IF(AND('341-CT'!$E$9=H1309,OR(LEFT(L1309,3)=$X$7,LEFT(M1309,3)=$X$7)),"x","")</f>
        <v/>
      </c>
      <c r="Y1309" s="915" t="str">
        <f>IF(OR(TH!L1309=TH!$Y$7,M1309=TH!$Y$7),"x","")</f>
        <v/>
      </c>
      <c r="Z1309" s="915" t="str">
        <f>IF(AND(B1309&lt;=NKC!$N$8,B1309&gt;=NKC!$M$8),"x","")</f>
        <v>x</v>
      </c>
      <c r="AA1309" s="916"/>
      <c r="AB1309" s="917"/>
      <c r="AE1309" s="917"/>
    </row>
    <row r="1310" spans="1:31" s="918" customFormat="1" ht="15.75" customHeight="1">
      <c r="A1310" s="912" t="str">
        <f>IF(B1310&lt;&gt;"",IF(AND(B1310&gt;=_TM1,B1310&lt;=_TM2,OR(TH!L1310="1111",TH!M1310="1111")),TH!D1310,""),"")</f>
        <v/>
      </c>
      <c r="B1310" s="913">
        <f t="shared" si="141"/>
        <v>3</v>
      </c>
      <c r="C1310" s="732">
        <f t="shared" si="136"/>
        <v>42825</v>
      </c>
      <c r="D1310" s="732"/>
      <c r="E1310" s="733">
        <v>42825</v>
      </c>
      <c r="F1310" s="734" t="s">
        <v>757</v>
      </c>
      <c r="G1310" s="914" t="s">
        <v>843</v>
      </c>
      <c r="H1310" s="736" t="s">
        <v>972</v>
      </c>
      <c r="I1310" s="737">
        <v>230</v>
      </c>
      <c r="J1310" s="737">
        <v>67278.894838303575</v>
      </c>
      <c r="K1310" s="738">
        <f t="shared" si="137"/>
        <v>15474146</v>
      </c>
      <c r="L1310" s="739" t="s">
        <v>318</v>
      </c>
      <c r="M1310" s="739" t="s">
        <v>158</v>
      </c>
      <c r="N1310" s="915" t="str">
        <f>IF(AND('331-CT'!$E$7=TH!H1310,OR(L1310="331",M1310="331")),"331",IF(AND(OR(L1310="131",M1310="131"),H1310='131-CT'!$E$7),"131",""))</f>
        <v/>
      </c>
      <c r="O1310" s="915" t="str">
        <f>IF(AND($B1310&gt;='111'!$N$11,$B1310&lt;='111'!$O$11,OR($L1310=$O$7,$M1310=$O$7)),"x","")</f>
        <v/>
      </c>
      <c r="P1310" s="915" t="str">
        <f>IF(AND($L1310=$O$7,$B1310&lt;'111'!$N$11),"x","")</f>
        <v/>
      </c>
      <c r="Q1310" s="915" t="str">
        <f>IF(AND($M1310=$O$7,$B1310&lt;'111'!$N$11),"x","")</f>
        <v/>
      </c>
      <c r="R1310" s="915" t="str">
        <f>IF(ISERROR(FIND('112'!$M$9,G1310,1)),"",IF((AND(FIND('112'!$M$9,G1310,1)&gt;=1,$B1310&gt;='112'!$N$8,$B1310&lt;='112'!$O$8,OR($L1310='112'!$I$6,$M1310='112'!$I$6))),"x",""))</f>
        <v/>
      </c>
      <c r="S1310" s="915" t="str">
        <f>IF(ISERROR(FIND('112'!$M$9,G1310,1)),"",IF((AND(LEFT(G1310,2)=LEFT('112'!$M$9,2),B1310&lt;'112'!$N$8,$L1310='112'!$I$6)),"x",""))</f>
        <v/>
      </c>
      <c r="T1310" s="915" t="str">
        <f>IF(ISERROR(FIND('112'!$M$9,G1310,1)),"",IF((AND(RIGHT(G1310,2)=RIGHT('112'!$M$9,2),B1310&lt;'112'!$N$8,$M1310='112'!$I$6)),"x",""))</f>
        <v/>
      </c>
      <c r="U1310" s="915" t="str">
        <f>IF(AND(B1310&gt;='IN-NX'!$P$3,B1310&lt;='IN-NX'!$Q$3,'IN-NX'!$D$7=D1310,OR(LEFT(L1310,2)="15",AND(LEFT(M1310,2)&lt;&gt;"15",LEFT(M1310,2)&lt;&gt;"33"))),"x","")</f>
        <v/>
      </c>
      <c r="V1310" s="915" t="str">
        <f>IF(AND(OR(LEFT(TH!L1310,2)="15",LEFT(TH!M1310,2)="15"),'152-CT'!$J$8=TH!F1310),"x","")</f>
        <v/>
      </c>
      <c r="W1310" s="915" t="str">
        <f>IF(AND(OR(LEFT(TH!L1310,2)="15",LEFT(TH!M1310,2)="15"),TK!$E$7=TH!F1310),"x","")</f>
        <v/>
      </c>
      <c r="X1310" s="915" t="str">
        <f>IF(AND('341-CT'!$E$9=H1310,OR(LEFT(L1310,3)=$X$7,LEFT(M1310,3)=$X$7)),"x","")</f>
        <v/>
      </c>
      <c r="Y1310" s="915" t="str">
        <f>IF(OR(TH!L1310=TH!$Y$7,M1310=TH!$Y$7),"x","")</f>
        <v/>
      </c>
      <c r="Z1310" s="915" t="str">
        <f>IF(AND(B1310&lt;=NKC!$N$8,B1310&gt;=NKC!$M$8),"x","")</f>
        <v>x</v>
      </c>
      <c r="AA1310" s="916"/>
      <c r="AB1310" s="917"/>
      <c r="AE1310" s="917"/>
    </row>
    <row r="1311" spans="1:31" s="539" customFormat="1" ht="15.75" customHeight="1">
      <c r="A1311" s="567" t="str">
        <f>IF(B1311&lt;&gt;"",IF(AND(B1311&gt;=_TM1,B1311&lt;=_TM2,OR(TH!L1311="1111",TH!M1311="1111")),TH!D1311,""),"")</f>
        <v/>
      </c>
      <c r="B1311" s="568">
        <f t="shared" ref="B1311:B1374" si="142">IF(C1311&lt;&gt;"",MONTH(C1311),"")</f>
        <v>3</v>
      </c>
      <c r="C1311" s="732">
        <f t="shared" si="136"/>
        <v>42801</v>
      </c>
      <c r="D1311" s="574"/>
      <c r="E1311" s="583">
        <v>42801</v>
      </c>
      <c r="F1311" s="277" t="s">
        <v>544</v>
      </c>
      <c r="G1311" s="578" t="s">
        <v>599</v>
      </c>
      <c r="H1311" s="507" t="s">
        <v>865</v>
      </c>
      <c r="I1311" s="340">
        <v>4750</v>
      </c>
      <c r="J1311" s="340">
        <v>9734.7136117589544</v>
      </c>
      <c r="K1311" s="569">
        <f>ROUND(I1311*J1311,0)</f>
        <v>46239890</v>
      </c>
      <c r="L1311" s="576" t="s">
        <v>160</v>
      </c>
      <c r="M1311" s="576" t="s">
        <v>318</v>
      </c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>x</v>
      </c>
      <c r="AA1311" s="572"/>
      <c r="AB1311" s="573"/>
      <c r="AE1311" s="573"/>
    </row>
    <row r="1312" spans="1:31" s="539" customFormat="1" ht="15.75" customHeight="1">
      <c r="A1312" s="567" t="str">
        <f>IF(B1312&lt;&gt;"",IF(AND(B1312&gt;=_TM1,B1312&lt;=_TM2,OR(TH!L1312="1111",TH!M1312="1111")),TH!D1312,""),"")</f>
        <v/>
      </c>
      <c r="B1312" s="568">
        <f t="shared" si="142"/>
        <v>3</v>
      </c>
      <c r="C1312" s="732">
        <f t="shared" si="136"/>
        <v>42811</v>
      </c>
      <c r="D1312" s="574"/>
      <c r="E1312" s="583">
        <v>42811</v>
      </c>
      <c r="F1312" s="277" t="s">
        <v>818</v>
      </c>
      <c r="G1312" s="578" t="s">
        <v>603</v>
      </c>
      <c r="H1312" s="507" t="s">
        <v>865</v>
      </c>
      <c r="I1312" s="340">
        <v>500</v>
      </c>
      <c r="J1312" s="340">
        <v>3472.6726643905322</v>
      </c>
      <c r="K1312" s="569">
        <f>ROUND(I1312*J1312,0)</f>
        <v>1736336</v>
      </c>
      <c r="L1312" s="576" t="s">
        <v>160</v>
      </c>
      <c r="M1312" s="576" t="s">
        <v>318</v>
      </c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>x</v>
      </c>
      <c r="AA1312" s="572"/>
      <c r="AE1312" s="573"/>
    </row>
    <row r="1313" spans="1:31" s="539" customFormat="1" ht="15.75" customHeight="1">
      <c r="A1313" s="567" t="str">
        <f>IF(B1313&lt;&gt;"",IF(AND(B1313&gt;=_TM1,B1313&lt;=_TM2,OR(TH!L1313="1111",TH!M1313="1111")),TH!D1313,""),"")</f>
        <v/>
      </c>
      <c r="B1313" s="568">
        <f t="shared" si="142"/>
        <v>3</v>
      </c>
      <c r="C1313" s="732">
        <f t="shared" si="136"/>
        <v>42811</v>
      </c>
      <c r="D1313" s="574"/>
      <c r="E1313" s="586">
        <v>42811</v>
      </c>
      <c r="F1313" s="277" t="s">
        <v>820</v>
      </c>
      <c r="G1313" s="578" t="s">
        <v>603</v>
      </c>
      <c r="H1313" s="507" t="s">
        <v>865</v>
      </c>
      <c r="I1313" s="340">
        <v>605</v>
      </c>
      <c r="J1313" s="340">
        <v>15281.897209845078</v>
      </c>
      <c r="K1313" s="569">
        <f t="shared" si="137"/>
        <v>9245548</v>
      </c>
      <c r="L1313" s="576" t="s">
        <v>160</v>
      </c>
      <c r="M1313" s="576" t="s">
        <v>318</v>
      </c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>x</v>
      </c>
      <c r="AA1313" s="572"/>
      <c r="AB1313" s="573"/>
      <c r="AC1313" s="573"/>
      <c r="AD1313" s="573"/>
      <c r="AE1313" s="573"/>
    </row>
    <row r="1314" spans="1:31" s="539" customFormat="1" ht="15.75" customHeight="1">
      <c r="A1314" s="567" t="str">
        <f>IF(B1314&lt;&gt;"",IF(AND(B1314&gt;=_TM1,B1314&lt;=_TM2,OR(TH!L1314="1111",TH!M1314="1111")),TH!D1314,""),"")</f>
        <v/>
      </c>
      <c r="B1314" s="568">
        <f t="shared" si="142"/>
        <v>3</v>
      </c>
      <c r="C1314" s="732">
        <f t="shared" si="136"/>
        <v>42811</v>
      </c>
      <c r="D1314" s="574"/>
      <c r="E1314" s="586">
        <v>42811</v>
      </c>
      <c r="F1314" s="279" t="s">
        <v>821</v>
      </c>
      <c r="G1314" s="578" t="s">
        <v>603</v>
      </c>
      <c r="H1314" s="507" t="s">
        <v>865</v>
      </c>
      <c r="I1314" s="340">
        <v>25</v>
      </c>
      <c r="J1314" s="340">
        <v>12895.642664390532</v>
      </c>
      <c r="K1314" s="569">
        <f t="shared" si="137"/>
        <v>322391</v>
      </c>
      <c r="L1314" s="576" t="s">
        <v>160</v>
      </c>
      <c r="M1314" s="576" t="s">
        <v>318</v>
      </c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>x</v>
      </c>
      <c r="AA1314" s="572"/>
      <c r="AB1314" s="573"/>
      <c r="AC1314" s="573"/>
      <c r="AD1314" s="573"/>
      <c r="AE1314" s="573"/>
    </row>
    <row r="1315" spans="1:31" s="539" customFormat="1" ht="15.75" customHeight="1">
      <c r="A1315" s="567" t="str">
        <f>IF(B1315&lt;&gt;"",IF(AND(B1315&gt;=_TM1,B1315&lt;=_TM2,OR(TH!L1315="1111",TH!M1315="1111")),TH!D1315,""),"")</f>
        <v/>
      </c>
      <c r="B1315" s="568">
        <f t="shared" si="142"/>
        <v>3</v>
      </c>
      <c r="C1315" s="732">
        <f t="shared" si="136"/>
        <v>42814</v>
      </c>
      <c r="D1315" s="574"/>
      <c r="E1315" s="586">
        <v>42814</v>
      </c>
      <c r="F1315" s="277" t="s">
        <v>557</v>
      </c>
      <c r="G1315" s="578" t="s">
        <v>605</v>
      </c>
      <c r="H1315" s="507" t="s">
        <v>865</v>
      </c>
      <c r="I1315" s="340">
        <v>1700</v>
      </c>
      <c r="J1315" s="340">
        <v>35238.772076155234</v>
      </c>
      <c r="K1315" s="569">
        <f t="shared" si="137"/>
        <v>59905913</v>
      </c>
      <c r="L1315" s="576" t="s">
        <v>160</v>
      </c>
      <c r="M1315" s="576" t="s">
        <v>318</v>
      </c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>x</v>
      </c>
      <c r="AA1315" s="572"/>
      <c r="AD1315" s="573"/>
      <c r="AE1315" s="573"/>
    </row>
    <row r="1316" spans="1:31" s="539" customFormat="1" ht="15.75" customHeight="1">
      <c r="A1316" s="567" t="str">
        <f>IF(B1316&lt;&gt;"",IF(AND(B1316&gt;=_TM1,B1316&lt;=_TM2,OR(TH!L1316="1111",TH!M1316="1111")),TH!D1316,""),"")</f>
        <v/>
      </c>
      <c r="B1316" s="568">
        <f t="shared" si="142"/>
        <v>3</v>
      </c>
      <c r="C1316" s="732">
        <f t="shared" si="136"/>
        <v>42814</v>
      </c>
      <c r="D1316" s="349"/>
      <c r="E1316" s="583">
        <v>42814</v>
      </c>
      <c r="F1316" s="279" t="s">
        <v>558</v>
      </c>
      <c r="G1316" s="348" t="s">
        <v>605</v>
      </c>
      <c r="H1316" s="507" t="s">
        <v>865</v>
      </c>
      <c r="I1316" s="340">
        <v>1500</v>
      </c>
      <c r="J1316" s="340">
        <v>32837.082664390531</v>
      </c>
      <c r="K1316" s="569">
        <f t="shared" si="137"/>
        <v>49255624</v>
      </c>
      <c r="L1316" s="576" t="s">
        <v>160</v>
      </c>
      <c r="M1316" s="576" t="s">
        <v>318</v>
      </c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>x</v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>x</v>
      </c>
      <c r="AA1316" s="572"/>
      <c r="AB1316" s="573"/>
      <c r="AE1316" s="573"/>
    </row>
    <row r="1317" spans="1:31" s="539" customFormat="1" ht="15.75" customHeight="1">
      <c r="A1317" s="567" t="str">
        <f>IF(B1317&lt;&gt;"",IF(AND(B1317&gt;=_TM1,B1317&lt;=_TM2,OR(TH!L1317="1111",TH!M1317="1111")),TH!D1317,""),"")</f>
        <v/>
      </c>
      <c r="B1317" s="568">
        <f t="shared" si="142"/>
        <v>3</v>
      </c>
      <c r="C1317" s="732">
        <f t="shared" si="136"/>
        <v>42814</v>
      </c>
      <c r="D1317" s="349"/>
      <c r="E1317" s="583">
        <v>42814</v>
      </c>
      <c r="F1317" s="279" t="s">
        <v>649</v>
      </c>
      <c r="G1317" s="348" t="s">
        <v>606</v>
      </c>
      <c r="H1317" s="507" t="s">
        <v>865</v>
      </c>
      <c r="I1317" s="340">
        <v>250</v>
      </c>
      <c r="J1317" s="340">
        <v>7967.9626643905322</v>
      </c>
      <c r="K1317" s="569">
        <f t="shared" si="137"/>
        <v>1991991</v>
      </c>
      <c r="L1317" s="576" t="s">
        <v>160</v>
      </c>
      <c r="M1317" s="576" t="s">
        <v>318</v>
      </c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>x</v>
      </c>
      <c r="AA1317" s="572"/>
      <c r="AB1317" s="573"/>
      <c r="AE1317" s="573"/>
    </row>
    <row r="1318" spans="1:31" s="539" customFormat="1" ht="15.75" customHeight="1">
      <c r="A1318" s="567" t="str">
        <f>IF(B1318&lt;&gt;"",IF(AND(B1318&gt;=_TM1,B1318&lt;=_TM2,OR(TH!L1318="1111",TH!M1318="1111")),TH!D1318,""),"")</f>
        <v/>
      </c>
      <c r="B1318" s="568">
        <f t="shared" si="142"/>
        <v>3</v>
      </c>
      <c r="C1318" s="732">
        <f t="shared" ref="C1318:C1326" si="143">E1318</f>
        <v>42814</v>
      </c>
      <c r="D1318" s="349"/>
      <c r="E1318" s="583">
        <v>42814</v>
      </c>
      <c r="F1318" s="277" t="s">
        <v>650</v>
      </c>
      <c r="G1318" s="348" t="s">
        <v>606</v>
      </c>
      <c r="H1318" s="507" t="s">
        <v>865</v>
      </c>
      <c r="I1318" s="340">
        <v>50</v>
      </c>
      <c r="J1318" s="340">
        <v>12895.642664390532</v>
      </c>
      <c r="K1318" s="569">
        <f t="shared" si="137"/>
        <v>644782</v>
      </c>
      <c r="L1318" s="576" t="s">
        <v>160</v>
      </c>
      <c r="M1318" s="576" t="s">
        <v>318</v>
      </c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>x</v>
      </c>
      <c r="AA1318" s="572"/>
      <c r="AB1318" s="573"/>
      <c r="AE1318" s="573"/>
    </row>
    <row r="1319" spans="1:31" s="539" customFormat="1" ht="15.75" customHeight="1">
      <c r="A1319" s="567" t="str">
        <f>IF(B1319&lt;&gt;"",IF(AND(B1319&gt;=_TM1,B1319&lt;=_TM2,OR(TH!L1319="1111",TH!M1319="1111")),TH!D1319,""),"")</f>
        <v/>
      </c>
      <c r="B1319" s="568">
        <f t="shared" si="142"/>
        <v>3</v>
      </c>
      <c r="C1319" s="732">
        <f t="shared" si="143"/>
        <v>42814</v>
      </c>
      <c r="D1319" s="349"/>
      <c r="E1319" s="583">
        <v>42814</v>
      </c>
      <c r="F1319" s="277" t="s">
        <v>651</v>
      </c>
      <c r="G1319" s="348" t="s">
        <v>606</v>
      </c>
      <c r="H1319" s="507" t="s">
        <v>865</v>
      </c>
      <c r="I1319" s="340">
        <v>360</v>
      </c>
      <c r="J1319" s="340">
        <v>19909.717664390533</v>
      </c>
      <c r="K1319" s="569">
        <f t="shared" si="137"/>
        <v>7167498</v>
      </c>
      <c r="L1319" s="576" t="s">
        <v>160</v>
      </c>
      <c r="M1319" s="576" t="s">
        <v>318</v>
      </c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>x</v>
      </c>
      <c r="AA1319" s="572"/>
      <c r="AB1319" s="573"/>
      <c r="AE1319" s="573"/>
    </row>
    <row r="1320" spans="1:31" s="539" customFormat="1" ht="15.75" customHeight="1">
      <c r="A1320" s="567" t="str">
        <f>IF(B1320&lt;&gt;"",IF(AND(B1320&gt;=_TM1,B1320&lt;=_TM2,OR(TH!L1320="1111",TH!M1320="1111")),TH!D1320,""),"")</f>
        <v/>
      </c>
      <c r="B1320" s="568">
        <f t="shared" si="142"/>
        <v>3</v>
      </c>
      <c r="C1320" s="732">
        <f t="shared" si="143"/>
        <v>42814</v>
      </c>
      <c r="D1320" s="349"/>
      <c r="E1320" s="586">
        <v>42814</v>
      </c>
      <c r="F1320" s="279" t="s">
        <v>652</v>
      </c>
      <c r="G1320" s="348" t="s">
        <v>606</v>
      </c>
      <c r="H1320" s="507" t="s">
        <v>865</v>
      </c>
      <c r="I1320" s="340">
        <v>650</v>
      </c>
      <c r="J1320" s="340">
        <v>7734.745741313609</v>
      </c>
      <c r="K1320" s="569">
        <f t="shared" si="137"/>
        <v>5027585</v>
      </c>
      <c r="L1320" s="576" t="s">
        <v>160</v>
      </c>
      <c r="M1320" s="576" t="s">
        <v>318</v>
      </c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>x</v>
      </c>
      <c r="AA1320" s="572"/>
      <c r="AB1320" s="573"/>
    </row>
    <row r="1321" spans="1:31" s="539" customFormat="1" ht="15.75" customHeight="1">
      <c r="A1321" s="567" t="str">
        <f>IF(B1321&lt;&gt;"",IF(AND(B1321&gt;=_TM1,B1321&lt;=_TM2,OR(TH!L1321="1111",TH!M1321="1111")),TH!D1321,""),"")</f>
        <v/>
      </c>
      <c r="B1321" s="568">
        <f t="shared" si="142"/>
        <v>3</v>
      </c>
      <c r="C1321" s="732">
        <f t="shared" si="143"/>
        <v>42818</v>
      </c>
      <c r="D1321" s="349"/>
      <c r="E1321" s="583">
        <v>42818</v>
      </c>
      <c r="F1321" s="279" t="s">
        <v>641</v>
      </c>
      <c r="G1321" s="348" t="s">
        <v>607</v>
      </c>
      <c r="H1321" s="507" t="s">
        <v>865</v>
      </c>
      <c r="I1321" s="340">
        <v>310</v>
      </c>
      <c r="J1321" s="340">
        <v>17394.929761164727</v>
      </c>
      <c r="K1321" s="569">
        <f t="shared" si="137"/>
        <v>5392428</v>
      </c>
      <c r="L1321" s="576" t="s">
        <v>160</v>
      </c>
      <c r="M1321" s="576" t="s">
        <v>318</v>
      </c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>x</v>
      </c>
      <c r="AA1321" s="572"/>
      <c r="AB1321" s="573"/>
    </row>
    <row r="1322" spans="1:31" s="539" customFormat="1" ht="15.75" customHeight="1">
      <c r="A1322" s="567" t="str">
        <f>IF(B1322&lt;&gt;"",IF(AND(B1322&gt;=_TM1,B1322&lt;=_TM2,OR(TH!L1322="1111",TH!M1322="1111")),TH!D1322,""),"")</f>
        <v/>
      </c>
      <c r="B1322" s="568">
        <f t="shared" si="142"/>
        <v>3</v>
      </c>
      <c r="C1322" s="732">
        <f t="shared" si="143"/>
        <v>42819</v>
      </c>
      <c r="D1322" s="349"/>
      <c r="E1322" s="583">
        <v>42819</v>
      </c>
      <c r="F1322" s="279" t="s">
        <v>828</v>
      </c>
      <c r="G1322" s="348" t="s">
        <v>827</v>
      </c>
      <c r="H1322" s="507" t="s">
        <v>865</v>
      </c>
      <c r="I1322" s="340">
        <v>500</v>
      </c>
      <c r="J1322" s="340">
        <v>30562.922664390531</v>
      </c>
      <c r="K1322" s="569">
        <f t="shared" si="137"/>
        <v>15281461</v>
      </c>
      <c r="L1322" s="576" t="s">
        <v>160</v>
      </c>
      <c r="M1322" s="576" t="s">
        <v>318</v>
      </c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>x</v>
      </c>
      <c r="AA1322" s="572"/>
      <c r="AB1322" s="573"/>
    </row>
    <row r="1323" spans="1:31" s="539" customFormat="1" ht="15.75" customHeight="1">
      <c r="A1323" s="567" t="str">
        <f>IF(B1323&lt;&gt;"",IF(AND(B1323&gt;=_TM1,B1323&lt;=_TM2,OR(TH!L1323="1111",TH!M1323="1111")),TH!D1323,""),"")</f>
        <v/>
      </c>
      <c r="B1323" s="568">
        <f t="shared" si="142"/>
        <v>3</v>
      </c>
      <c r="C1323" s="732">
        <f t="shared" si="143"/>
        <v>42825</v>
      </c>
      <c r="D1323" s="349"/>
      <c r="E1323" s="583">
        <v>42825</v>
      </c>
      <c r="F1323" s="277" t="s">
        <v>849</v>
      </c>
      <c r="G1323" s="348" t="s">
        <v>843</v>
      </c>
      <c r="H1323" s="507" t="s">
        <v>865</v>
      </c>
      <c r="I1323" s="340">
        <v>87</v>
      </c>
      <c r="J1323" s="340">
        <v>72936.672549448005</v>
      </c>
      <c r="K1323" s="569">
        <f t="shared" si="137"/>
        <v>6345491</v>
      </c>
      <c r="L1323" s="576" t="s">
        <v>160</v>
      </c>
      <c r="M1323" s="576" t="s">
        <v>318</v>
      </c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>x</v>
      </c>
      <c r="AA1323" s="572"/>
      <c r="AB1323" s="573"/>
      <c r="AE1323" s="573"/>
    </row>
    <row r="1324" spans="1:31" s="539" customFormat="1" ht="15.75" customHeight="1">
      <c r="A1324" s="567" t="str">
        <f>IF(B1324&lt;&gt;"",IF(AND(B1324&gt;=_TM1,B1324&lt;=_TM2,OR(TH!L1324="1111",TH!M1324="1111")),TH!D1324,""),"")</f>
        <v/>
      </c>
      <c r="B1324" s="568">
        <f t="shared" si="142"/>
        <v>3</v>
      </c>
      <c r="C1324" s="732">
        <f t="shared" si="143"/>
        <v>42825</v>
      </c>
      <c r="D1324" s="349"/>
      <c r="E1324" s="583">
        <v>42825</v>
      </c>
      <c r="F1324" s="277" t="s">
        <v>699</v>
      </c>
      <c r="G1324" s="348" t="s">
        <v>843</v>
      </c>
      <c r="H1324" s="507" t="s">
        <v>865</v>
      </c>
      <c r="I1324" s="340">
        <v>38</v>
      </c>
      <c r="J1324" s="340">
        <v>134059.1795064958</v>
      </c>
      <c r="K1324" s="569">
        <f t="shared" si="137"/>
        <v>5094249</v>
      </c>
      <c r="L1324" s="576" t="s">
        <v>160</v>
      </c>
      <c r="M1324" s="576" t="s">
        <v>318</v>
      </c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>x</v>
      </c>
      <c r="AA1324" s="572"/>
      <c r="AB1324" s="573"/>
      <c r="AE1324" s="573"/>
    </row>
    <row r="1325" spans="1:31" s="539" customFormat="1" ht="15.75" customHeight="1">
      <c r="A1325" s="567" t="str">
        <f>IF(B1325&lt;&gt;"",IF(AND(B1325&gt;=_TM1,B1325&lt;=_TM2,OR(TH!L1325="1111",TH!M1325="1111")),TH!D1325,""),"")</f>
        <v/>
      </c>
      <c r="B1325" s="568">
        <f t="shared" si="142"/>
        <v>3</v>
      </c>
      <c r="C1325" s="732">
        <f t="shared" si="143"/>
        <v>42825</v>
      </c>
      <c r="D1325" s="349"/>
      <c r="E1325" s="583">
        <v>42825</v>
      </c>
      <c r="F1325" s="277" t="s">
        <v>754</v>
      </c>
      <c r="G1325" s="348" t="s">
        <v>843</v>
      </c>
      <c r="H1325" s="507" t="s">
        <v>865</v>
      </c>
      <c r="I1325" s="340">
        <v>495</v>
      </c>
      <c r="J1325" s="340">
        <v>17131.885088632956</v>
      </c>
      <c r="K1325" s="569">
        <f t="shared" si="137"/>
        <v>8480283</v>
      </c>
      <c r="L1325" s="576" t="s">
        <v>160</v>
      </c>
      <c r="M1325" s="576" t="s">
        <v>318</v>
      </c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>x</v>
      </c>
      <c r="AA1325" s="572"/>
      <c r="AB1325" s="573"/>
      <c r="AE1325" s="573"/>
    </row>
    <row r="1326" spans="1:31" s="539" customFormat="1" ht="15.75" customHeight="1">
      <c r="A1326" s="567" t="str">
        <f>IF(B1326&lt;&gt;"",IF(AND(B1326&gt;=_TM1,B1326&lt;=_TM2,OR(TH!L1326="1111",TH!M1326="1111")),TH!D1326,""),"")</f>
        <v/>
      </c>
      <c r="B1326" s="568">
        <f t="shared" si="142"/>
        <v>3</v>
      </c>
      <c r="C1326" s="732">
        <f t="shared" si="143"/>
        <v>42825</v>
      </c>
      <c r="D1326" s="349"/>
      <c r="E1326" s="586">
        <v>42825</v>
      </c>
      <c r="F1326" s="279" t="s">
        <v>757</v>
      </c>
      <c r="G1326" s="348" t="s">
        <v>843</v>
      </c>
      <c r="H1326" s="507" t="s">
        <v>865</v>
      </c>
      <c r="I1326" s="340">
        <v>230</v>
      </c>
      <c r="J1326" s="340">
        <v>67278.894838303575</v>
      </c>
      <c r="K1326" s="569">
        <f t="shared" si="137"/>
        <v>15474146</v>
      </c>
      <c r="L1326" s="576" t="s">
        <v>160</v>
      </c>
      <c r="M1326" s="576" t="s">
        <v>318</v>
      </c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>x</v>
      </c>
      <c r="AA1326" s="572"/>
      <c r="AB1326" s="573"/>
    </row>
    <row r="1327" spans="1:31" s="539" customFormat="1" ht="15.75" customHeight="1">
      <c r="A1327" s="567" t="str">
        <f>IF(B1327&lt;&gt;"",IF(AND(B1327&gt;=_TM1,B1327&lt;=_TM2,OR(TH!L1327="1111",TH!M1327="1111")),TH!D1327,""),"")</f>
        <v/>
      </c>
      <c r="B1327" s="568" t="str">
        <f t="shared" si="142"/>
        <v/>
      </c>
      <c r="C1327" s="349"/>
      <c r="D1327" s="349"/>
      <c r="E1327" s="583"/>
      <c r="F1327" s="279"/>
      <c r="G1327" s="348"/>
      <c r="H1327" s="507"/>
      <c r="I1327" s="340"/>
      <c r="J1327" s="340"/>
      <c r="K1327" s="569">
        <f t="shared" si="137"/>
        <v>0</v>
      </c>
      <c r="L1327" s="570"/>
      <c r="M1327" s="570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2"/>
      <c r="AB1327" s="573"/>
      <c r="AE1327" s="573"/>
    </row>
    <row r="1328" spans="1:31" s="539" customFormat="1" ht="15.75" customHeight="1">
      <c r="A1328" s="567" t="str">
        <f>IF(B1328&lt;&gt;"",IF(AND(B1328&gt;=_TM1,B1328&lt;=_TM2,OR(TH!L1328="1111",TH!M1328="1111")),TH!D1328,""),"")</f>
        <v/>
      </c>
      <c r="B1328" s="568" t="str">
        <f t="shared" si="142"/>
        <v/>
      </c>
      <c r="C1328" s="349"/>
      <c r="D1328" s="349"/>
      <c r="E1328" s="583"/>
      <c r="F1328" s="279"/>
      <c r="G1328" s="348"/>
      <c r="H1328" s="507"/>
      <c r="I1328" s="340"/>
      <c r="J1328" s="340"/>
      <c r="K1328" s="569">
        <f t="shared" si="137"/>
        <v>0</v>
      </c>
      <c r="L1328" s="570"/>
      <c r="M1328" s="570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2"/>
      <c r="AB1328" s="573"/>
      <c r="AE1328" s="573"/>
    </row>
    <row r="1329" spans="1:31" s="539" customFormat="1" ht="15.75" customHeight="1">
      <c r="A1329" s="567" t="str">
        <f>IF(B1329&lt;&gt;"",IF(AND(B1329&gt;=_TM1,B1329&lt;=_TM2,OR(TH!L1329="1111",TH!M1329="1111")),TH!D1329,""),"")</f>
        <v/>
      </c>
      <c r="B1329" s="568" t="str">
        <f t="shared" si="142"/>
        <v/>
      </c>
      <c r="C1329" s="349"/>
      <c r="D1329" s="349"/>
      <c r="E1329" s="583"/>
      <c r="F1329" s="279"/>
      <c r="G1329" s="348"/>
      <c r="H1329" s="507"/>
      <c r="I1329" s="340"/>
      <c r="J1329" s="340"/>
      <c r="K1329" s="569">
        <f t="shared" si="137"/>
        <v>0</v>
      </c>
      <c r="L1329" s="570"/>
      <c r="M1329" s="570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2"/>
      <c r="AB1329" s="573"/>
      <c r="AE1329" s="573"/>
    </row>
    <row r="1330" spans="1:31" s="539" customFormat="1" ht="15.75" customHeight="1">
      <c r="A1330" s="567" t="str">
        <f>IF(B1330&lt;&gt;"",IF(AND(B1330&gt;=_TM1,B1330&lt;=_TM2,OR(TH!L1330="1111",TH!M1330="1111")),TH!D1330,""),"")</f>
        <v/>
      </c>
      <c r="B1330" s="568" t="str">
        <f t="shared" si="142"/>
        <v/>
      </c>
      <c r="C1330" s="349"/>
      <c r="D1330" s="349"/>
      <c r="E1330" s="583"/>
      <c r="F1330" s="279"/>
      <c r="G1330" s="348"/>
      <c r="H1330" s="507"/>
      <c r="I1330" s="340"/>
      <c r="J1330" s="340"/>
      <c r="K1330" s="569">
        <f t="shared" si="137"/>
        <v>0</v>
      </c>
      <c r="L1330" s="570"/>
      <c r="M1330" s="570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2"/>
      <c r="AB1330" s="573"/>
      <c r="AE1330" s="573"/>
    </row>
    <row r="1331" spans="1:31" s="539" customFormat="1" ht="15.75" customHeight="1">
      <c r="A1331" s="567" t="str">
        <f>IF(B1331&lt;&gt;"",IF(AND(B1331&gt;=_TM1,B1331&lt;=_TM2,OR(TH!L1331="1111",TH!M1331="1111")),TH!D1331,""),"")</f>
        <v/>
      </c>
      <c r="B1331" s="568" t="str">
        <f t="shared" si="142"/>
        <v/>
      </c>
      <c r="C1331" s="349"/>
      <c r="D1331" s="349"/>
      <c r="E1331" s="583"/>
      <c r="F1331" s="279"/>
      <c r="G1331" s="348"/>
      <c r="H1331" s="508"/>
      <c r="I1331" s="343"/>
      <c r="J1331" s="340"/>
      <c r="K1331" s="569">
        <f t="shared" si="137"/>
        <v>0</v>
      </c>
      <c r="L1331" s="570"/>
      <c r="M1331" s="570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2"/>
      <c r="AB1331" s="573"/>
      <c r="AE1331" s="573"/>
    </row>
    <row r="1332" spans="1:31" s="539" customFormat="1" ht="15.75" customHeight="1">
      <c r="A1332" s="567" t="str">
        <f>IF(B1332&lt;&gt;"",IF(AND(B1332&gt;=_TM1,B1332&lt;=_TM2,OR(TH!L1332="1111",TH!M1332="1111")),TH!D1332,""),"")</f>
        <v/>
      </c>
      <c r="B1332" s="568" t="str">
        <f t="shared" si="142"/>
        <v/>
      </c>
      <c r="C1332" s="349"/>
      <c r="D1332" s="349"/>
      <c r="E1332" s="583"/>
      <c r="F1332" s="279"/>
      <c r="G1332" s="348"/>
      <c r="H1332" s="508"/>
      <c r="I1332" s="340"/>
      <c r="J1332" s="340"/>
      <c r="K1332" s="569">
        <f t="shared" si="137"/>
        <v>0</v>
      </c>
      <c r="L1332" s="570"/>
      <c r="M1332" s="570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2"/>
      <c r="AB1332" s="573"/>
      <c r="AE1332" s="573"/>
    </row>
    <row r="1333" spans="1:31" s="539" customFormat="1" ht="15.75" customHeight="1">
      <c r="A1333" s="567" t="str">
        <f>IF(B1333&lt;&gt;"",IF(AND(B1333&gt;=_TM1,B1333&lt;=_TM2,OR(TH!L1333="1111",TH!M1333="1111")),TH!D1333,""),"")</f>
        <v/>
      </c>
      <c r="B1333" s="568" t="str">
        <f t="shared" si="142"/>
        <v/>
      </c>
      <c r="C1333" s="349"/>
      <c r="D1333" s="349"/>
      <c r="E1333" s="586"/>
      <c r="F1333" s="279"/>
      <c r="G1333" s="348"/>
      <c r="H1333" s="507"/>
      <c r="I1333" s="340"/>
      <c r="J1333" s="340"/>
      <c r="K1333" s="569">
        <f t="shared" si="137"/>
        <v>0</v>
      </c>
      <c r="L1333" s="570"/>
      <c r="M1333" s="570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2"/>
      <c r="AB1333" s="573"/>
    </row>
    <row r="1334" spans="1:31" s="539" customFormat="1" ht="15.75" customHeight="1">
      <c r="A1334" s="567" t="str">
        <f>IF(B1334&lt;&gt;"",IF(AND(B1334&gt;=_TM1,B1334&lt;=_TM2,OR(TH!L1334="1111",TH!M1334="1111")),TH!D1334,""),"")</f>
        <v/>
      </c>
      <c r="B1334" s="568" t="str">
        <f t="shared" si="142"/>
        <v/>
      </c>
      <c r="C1334" s="349"/>
      <c r="D1334" s="349"/>
      <c r="E1334" s="586"/>
      <c r="F1334" s="279"/>
      <c r="G1334" s="348"/>
      <c r="H1334" s="507"/>
      <c r="I1334" s="340"/>
      <c r="J1334" s="340"/>
      <c r="K1334" s="569">
        <f t="shared" si="137"/>
        <v>0</v>
      </c>
      <c r="L1334" s="570"/>
      <c r="M1334" s="570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2"/>
      <c r="AB1334" s="573"/>
    </row>
    <row r="1335" spans="1:31" s="539" customFormat="1" ht="15.75" customHeight="1">
      <c r="A1335" s="567" t="str">
        <f>IF(B1335&lt;&gt;"",IF(AND(B1335&gt;=_TM1,B1335&lt;=_TM2,OR(TH!L1335="1111",TH!M1335="1111")),TH!D1335,""),"")</f>
        <v/>
      </c>
      <c r="B1335" s="568" t="str">
        <f t="shared" si="142"/>
        <v/>
      </c>
      <c r="C1335" s="349"/>
      <c r="D1335" s="349"/>
      <c r="E1335" s="586"/>
      <c r="F1335" s="279"/>
      <c r="G1335" s="348"/>
      <c r="H1335" s="506"/>
      <c r="I1335" s="340"/>
      <c r="J1335" s="340"/>
      <c r="K1335" s="569">
        <f t="shared" si="137"/>
        <v>0</v>
      </c>
      <c r="L1335" s="570"/>
      <c r="M1335" s="570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2"/>
      <c r="AB1335" s="573"/>
    </row>
    <row r="1336" spans="1:31" s="539" customFormat="1" ht="15.75" customHeight="1">
      <c r="A1336" s="567" t="str">
        <f>IF(B1336&lt;&gt;"",IF(AND(B1336&gt;=_TM1,B1336&lt;=_TM2,OR(TH!L1336="1111",TH!M1336="1111")),TH!D1336,""),"")</f>
        <v/>
      </c>
      <c r="B1336" s="568" t="str">
        <f t="shared" si="142"/>
        <v/>
      </c>
      <c r="C1336" s="349"/>
      <c r="D1336" s="349"/>
      <c r="E1336" s="586"/>
      <c r="F1336" s="279"/>
      <c r="G1336" s="348"/>
      <c r="H1336" s="506"/>
      <c r="I1336" s="340"/>
      <c r="J1336" s="340"/>
      <c r="K1336" s="569">
        <f t="shared" si="137"/>
        <v>0</v>
      </c>
      <c r="L1336" s="570"/>
      <c r="M1336" s="570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2"/>
      <c r="AB1336" s="573"/>
    </row>
    <row r="1337" spans="1:31" s="539" customFormat="1" ht="15.75" customHeight="1">
      <c r="A1337" s="567" t="str">
        <f>IF(B1337&lt;&gt;"",IF(AND(B1337&gt;=_TM1,B1337&lt;=_TM2,OR(TH!L1337="1111",TH!M1337="1111")),TH!D1337,""),"")</f>
        <v/>
      </c>
      <c r="B1337" s="568" t="str">
        <f t="shared" si="142"/>
        <v/>
      </c>
      <c r="C1337" s="349"/>
      <c r="D1337" s="349"/>
      <c r="E1337" s="586"/>
      <c r="F1337" s="279"/>
      <c r="G1337" s="348"/>
      <c r="H1337" s="506"/>
      <c r="I1337" s="340"/>
      <c r="J1337" s="340"/>
      <c r="K1337" s="569">
        <f t="shared" si="137"/>
        <v>0</v>
      </c>
      <c r="L1337" s="571"/>
      <c r="M1337" s="570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2"/>
      <c r="AB1337" s="573"/>
    </row>
    <row r="1338" spans="1:31" s="539" customFormat="1" ht="15.75" customHeight="1">
      <c r="A1338" s="567" t="str">
        <f>IF(B1338&lt;&gt;"",IF(AND(B1338&gt;=_TM1,B1338&lt;=_TM2,OR(TH!L1338="1111",TH!M1338="1111")),TH!D1338,""),"")</f>
        <v/>
      </c>
      <c r="B1338" s="568" t="str">
        <f t="shared" si="142"/>
        <v/>
      </c>
      <c r="C1338" s="349"/>
      <c r="D1338" s="349"/>
      <c r="E1338" s="583"/>
      <c r="F1338" s="279"/>
      <c r="G1338" s="348"/>
      <c r="H1338" s="507"/>
      <c r="I1338" s="340"/>
      <c r="J1338" s="340"/>
      <c r="K1338" s="569">
        <f t="shared" si="137"/>
        <v>0</v>
      </c>
      <c r="L1338" s="570"/>
      <c r="M1338" s="570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2"/>
      <c r="AB1338" s="573"/>
      <c r="AE1338" s="573"/>
    </row>
    <row r="1339" spans="1:31" s="539" customFormat="1" ht="15.75" customHeight="1">
      <c r="A1339" s="567" t="str">
        <f>IF(B1339&lt;&gt;"",IF(AND(B1339&gt;=_TM1,B1339&lt;=_TM2,OR(TH!L1339="1111",TH!M1339="1111")),TH!D1339,""),"")</f>
        <v/>
      </c>
      <c r="B1339" s="568" t="str">
        <f t="shared" si="142"/>
        <v/>
      </c>
      <c r="C1339" s="349"/>
      <c r="D1339" s="349"/>
      <c r="E1339" s="583"/>
      <c r="F1339" s="279"/>
      <c r="G1339" s="348"/>
      <c r="H1339" s="507"/>
      <c r="I1339" s="314"/>
      <c r="J1339" s="314"/>
      <c r="K1339" s="569">
        <f t="shared" si="137"/>
        <v>0</v>
      </c>
      <c r="L1339" s="570"/>
      <c r="M1339" s="570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2"/>
      <c r="AB1339" s="573"/>
      <c r="AE1339" s="573"/>
    </row>
    <row r="1340" spans="1:31" s="539" customFormat="1" ht="15.75" customHeight="1">
      <c r="A1340" s="567" t="str">
        <f>IF(B1340&lt;&gt;"",IF(AND(B1340&gt;=_TM1,B1340&lt;=_TM2,OR(TH!L1340="1111",TH!M1340="1111")),TH!D1340,""),"")</f>
        <v/>
      </c>
      <c r="B1340" s="568" t="str">
        <f t="shared" si="142"/>
        <v/>
      </c>
      <c r="C1340" s="349"/>
      <c r="D1340" s="349"/>
      <c r="E1340" s="583"/>
      <c r="F1340" s="277"/>
      <c r="G1340" s="348"/>
      <c r="H1340" s="507"/>
      <c r="I1340" s="340"/>
      <c r="J1340" s="340"/>
      <c r="K1340" s="569">
        <f t="shared" si="137"/>
        <v>0</v>
      </c>
      <c r="L1340" s="570"/>
      <c r="M1340" s="570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2"/>
      <c r="AB1340" s="573"/>
      <c r="AE1340" s="573"/>
    </row>
    <row r="1341" spans="1:31" s="573" customFormat="1" ht="15.75" customHeight="1">
      <c r="A1341" s="567" t="str">
        <f>IF(B1341&lt;&gt;"",IF(AND(B1341&gt;=_TM1,B1341&lt;=_TM2,OR(TH!L1341="1111",TH!M1341="1111")),TH!D1341,""),"")</f>
        <v/>
      </c>
      <c r="B1341" s="568" t="str">
        <f t="shared" si="142"/>
        <v/>
      </c>
      <c r="C1341" s="349"/>
      <c r="D1341" s="349"/>
      <c r="E1341" s="349"/>
      <c r="F1341" s="277"/>
      <c r="G1341" s="348"/>
      <c r="H1341" s="507"/>
      <c r="I1341" s="314"/>
      <c r="J1341" s="314"/>
      <c r="K1341" s="569">
        <f t="shared" si="137"/>
        <v>0</v>
      </c>
      <c r="L1341" s="570"/>
      <c r="M1341" s="570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2"/>
      <c r="AC1341" s="539"/>
      <c r="AD1341" s="539"/>
    </row>
    <row r="1342" spans="1:31" s="573" customFormat="1" ht="15.75" customHeight="1">
      <c r="A1342" s="567" t="str">
        <f>IF(B1342&lt;&gt;"",IF(AND(B1342&gt;=_TM1,B1342&lt;=_TM2,OR(TH!L1342="1111",TH!M1342="1111")),TH!D1342,""),"")</f>
        <v/>
      </c>
      <c r="B1342" s="568" t="str">
        <f t="shared" si="142"/>
        <v/>
      </c>
      <c r="C1342" s="349"/>
      <c r="D1342" s="349"/>
      <c r="E1342" s="349"/>
      <c r="F1342" s="277"/>
      <c r="G1342" s="348"/>
      <c r="H1342" s="507"/>
      <c r="I1342" s="314"/>
      <c r="J1342" s="314"/>
      <c r="K1342" s="569">
        <f t="shared" si="137"/>
        <v>0</v>
      </c>
      <c r="L1342" s="570"/>
      <c r="M1342" s="570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2"/>
      <c r="AC1342" s="539"/>
      <c r="AD1342" s="539"/>
    </row>
    <row r="1343" spans="1:31" s="573" customFormat="1" ht="15.75" customHeight="1">
      <c r="A1343" s="567" t="str">
        <f>IF(B1343&lt;&gt;"",IF(AND(B1343&gt;=_TM1,B1343&lt;=_TM2,OR(TH!L1343="1111",TH!M1343="1111")),TH!D1343,""),"")</f>
        <v/>
      </c>
      <c r="B1343" s="568" t="str">
        <f t="shared" si="142"/>
        <v/>
      </c>
      <c r="C1343" s="349"/>
      <c r="D1343" s="349"/>
      <c r="E1343" s="349"/>
      <c r="F1343" s="277"/>
      <c r="G1343" s="348"/>
      <c r="H1343" s="507"/>
      <c r="I1343" s="340"/>
      <c r="J1343" s="340"/>
      <c r="K1343" s="569">
        <f t="shared" si="137"/>
        <v>0</v>
      </c>
      <c r="L1343" s="570"/>
      <c r="M1343" s="570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2"/>
      <c r="AC1343" s="539"/>
      <c r="AD1343" s="539"/>
    </row>
    <row r="1344" spans="1:31" s="573" customFormat="1" ht="15.75" customHeight="1">
      <c r="A1344" s="567" t="str">
        <f>IF(B1344&lt;&gt;"",IF(AND(B1344&gt;=_TM1,B1344&lt;=_TM2,OR(TH!L1344="1111",TH!M1344="1111")),TH!D1344,""),"")</f>
        <v/>
      </c>
      <c r="B1344" s="568" t="str">
        <f t="shared" si="142"/>
        <v/>
      </c>
      <c r="C1344" s="349"/>
      <c r="D1344" s="349"/>
      <c r="E1344" s="349"/>
      <c r="F1344" s="277"/>
      <c r="G1344" s="348"/>
      <c r="H1344" s="507"/>
      <c r="I1344" s="340"/>
      <c r="J1344" s="340"/>
      <c r="K1344" s="569">
        <f t="shared" si="137"/>
        <v>0</v>
      </c>
      <c r="L1344" s="570"/>
      <c r="M1344" s="570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2"/>
      <c r="AC1344" s="539"/>
      <c r="AD1344" s="539"/>
    </row>
    <row r="1345" spans="1:31" s="573" customFormat="1" ht="15.75" customHeight="1">
      <c r="A1345" s="567" t="str">
        <f>IF(B1345&lt;&gt;"",IF(AND(B1345&gt;=_TM1,B1345&lt;=_TM2,OR(TH!L1345="1111",TH!M1345="1111")),TH!D1345,""),"")</f>
        <v/>
      </c>
      <c r="B1345" s="568" t="str">
        <f t="shared" si="142"/>
        <v/>
      </c>
      <c r="C1345" s="349"/>
      <c r="D1345" s="349"/>
      <c r="E1345" s="349"/>
      <c r="F1345" s="277"/>
      <c r="G1345" s="348"/>
      <c r="H1345" s="507"/>
      <c r="I1345" s="314"/>
      <c r="J1345" s="314"/>
      <c r="K1345" s="569">
        <f t="shared" si="137"/>
        <v>0</v>
      </c>
      <c r="L1345" s="570"/>
      <c r="M1345" s="570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2"/>
      <c r="AC1345" s="539"/>
      <c r="AD1345" s="539"/>
    </row>
    <row r="1346" spans="1:31" s="573" customFormat="1" ht="15.75" customHeight="1">
      <c r="A1346" s="567" t="str">
        <f>IF(B1346&lt;&gt;"",IF(AND(B1346&gt;=_TM1,B1346&lt;=_TM2,OR(TH!L1346="1111",TH!M1346="1111")),TH!D1346,""),"")</f>
        <v/>
      </c>
      <c r="B1346" s="568" t="str">
        <f t="shared" si="142"/>
        <v/>
      </c>
      <c r="C1346" s="349"/>
      <c r="D1346" s="349"/>
      <c r="E1346" s="349"/>
      <c r="F1346" s="277"/>
      <c r="G1346" s="348"/>
      <c r="H1346" s="507"/>
      <c r="I1346" s="340"/>
      <c r="J1346" s="340"/>
      <c r="K1346" s="569">
        <f t="shared" si="137"/>
        <v>0</v>
      </c>
      <c r="L1346" s="570"/>
      <c r="M1346" s="570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2"/>
      <c r="AC1346" s="539"/>
      <c r="AD1346" s="539"/>
    </row>
    <row r="1347" spans="1:31" s="573" customFormat="1" ht="15.75" customHeight="1">
      <c r="A1347" s="567" t="str">
        <f>IF(B1347&lt;&gt;"",IF(AND(B1347&gt;=_TM1,B1347&lt;=_TM2,OR(TH!L1347="1111",TH!M1347="1111")),TH!D1347,""),"")</f>
        <v/>
      </c>
      <c r="B1347" s="568" t="str">
        <f t="shared" si="142"/>
        <v/>
      </c>
      <c r="C1347" s="349"/>
      <c r="D1347" s="349"/>
      <c r="E1347" s="349"/>
      <c r="F1347" s="277"/>
      <c r="G1347" s="348"/>
      <c r="H1347" s="507"/>
      <c r="I1347" s="340"/>
      <c r="J1347" s="340"/>
      <c r="K1347" s="569">
        <f t="shared" si="137"/>
        <v>0</v>
      </c>
      <c r="L1347" s="570"/>
      <c r="M1347" s="570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2"/>
      <c r="AC1347" s="539"/>
      <c r="AD1347" s="539"/>
    </row>
    <row r="1348" spans="1:31" s="573" customFormat="1" ht="15.75" customHeight="1">
      <c r="A1348" s="567" t="str">
        <f>IF(B1348&lt;&gt;"",IF(AND(B1348&gt;=_TM1,B1348&lt;=_TM2,OR(TH!L1348="1111",TH!M1348="1111")),TH!D1348,""),"")</f>
        <v/>
      </c>
      <c r="B1348" s="568" t="str">
        <f t="shared" si="142"/>
        <v/>
      </c>
      <c r="C1348" s="349"/>
      <c r="D1348" s="349"/>
      <c r="E1348" s="349"/>
      <c r="F1348" s="277"/>
      <c r="G1348" s="348"/>
      <c r="H1348" s="507"/>
      <c r="I1348" s="340"/>
      <c r="J1348" s="340"/>
      <c r="K1348" s="569">
        <f t="shared" si="137"/>
        <v>0</v>
      </c>
      <c r="L1348" s="570"/>
      <c r="M1348" s="570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2"/>
      <c r="AC1348" s="539"/>
      <c r="AD1348" s="539"/>
    </row>
    <row r="1349" spans="1:31" s="573" customFormat="1" ht="15.75" customHeight="1">
      <c r="A1349" s="567" t="str">
        <f>IF(B1349&lt;&gt;"",IF(AND(B1349&gt;=_TM1,B1349&lt;=_TM2,OR(TH!L1349="1111",TH!M1349="1111")),TH!D1349,""),"")</f>
        <v/>
      </c>
      <c r="B1349" s="568" t="str">
        <f t="shared" si="142"/>
        <v/>
      </c>
      <c r="C1349" s="349"/>
      <c r="D1349" s="349"/>
      <c r="E1349" s="349"/>
      <c r="F1349" s="277"/>
      <c r="G1349" s="348"/>
      <c r="H1349" s="507"/>
      <c r="I1349" s="340"/>
      <c r="J1349" s="340"/>
      <c r="K1349" s="569">
        <f t="shared" si="137"/>
        <v>0</v>
      </c>
      <c r="L1349" s="570"/>
      <c r="M1349" s="570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2"/>
      <c r="AC1349" s="539"/>
      <c r="AD1349" s="539"/>
    </row>
    <row r="1350" spans="1:31" s="573" customFormat="1" ht="15.75" customHeight="1">
      <c r="A1350" s="567" t="str">
        <f>IF(B1350&lt;&gt;"",IF(AND(B1350&gt;=_TM1,B1350&lt;=_TM2,OR(TH!L1350="1111",TH!M1350="1111")),TH!D1350,""),"")</f>
        <v/>
      </c>
      <c r="B1350" s="568" t="str">
        <f t="shared" si="142"/>
        <v/>
      </c>
      <c r="C1350" s="349"/>
      <c r="D1350" s="349"/>
      <c r="E1350" s="349"/>
      <c r="F1350" s="277"/>
      <c r="G1350" s="348"/>
      <c r="H1350" s="507"/>
      <c r="I1350" s="340"/>
      <c r="J1350" s="340"/>
      <c r="K1350" s="569">
        <f t="shared" si="137"/>
        <v>0</v>
      </c>
      <c r="L1350" s="570"/>
      <c r="M1350" s="570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2"/>
      <c r="AC1350" s="539"/>
      <c r="AD1350" s="539"/>
    </row>
    <row r="1351" spans="1:31" s="573" customFormat="1" ht="15.75" customHeight="1">
      <c r="A1351" s="567" t="str">
        <f>IF(B1351&lt;&gt;"",IF(AND(B1351&gt;=_TM1,B1351&lt;=_TM2,OR(TH!L1351="1111",TH!M1351="1111")),TH!D1351,""),"")</f>
        <v/>
      </c>
      <c r="B1351" s="568" t="str">
        <f t="shared" si="142"/>
        <v/>
      </c>
      <c r="C1351" s="349"/>
      <c r="D1351" s="349"/>
      <c r="E1351" s="349"/>
      <c r="F1351" s="277"/>
      <c r="G1351" s="348"/>
      <c r="H1351" s="507"/>
      <c r="I1351" s="340"/>
      <c r="J1351" s="340"/>
      <c r="K1351" s="569">
        <f t="shared" si="137"/>
        <v>0</v>
      </c>
      <c r="L1351" s="570"/>
      <c r="M1351" s="570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2"/>
      <c r="AC1351" s="539"/>
      <c r="AD1351" s="539"/>
    </row>
    <row r="1352" spans="1:31" s="573" customFormat="1" ht="15.75" customHeight="1">
      <c r="A1352" s="567" t="str">
        <f>IF(B1352&lt;&gt;"",IF(AND(B1352&gt;=_TM1,B1352&lt;=_TM2,OR(TH!L1352="1111",TH!M1352="1111")),TH!D1352,""),"")</f>
        <v/>
      </c>
      <c r="B1352" s="568" t="str">
        <f t="shared" si="142"/>
        <v/>
      </c>
      <c r="C1352" s="349"/>
      <c r="D1352" s="349"/>
      <c r="E1352" s="349"/>
      <c r="F1352" s="277"/>
      <c r="G1352" s="348"/>
      <c r="H1352" s="507"/>
      <c r="I1352" s="340"/>
      <c r="J1352" s="340"/>
      <c r="K1352" s="569">
        <f t="shared" si="137"/>
        <v>0</v>
      </c>
      <c r="L1352" s="570"/>
      <c r="M1352" s="570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2"/>
      <c r="AC1352" s="539"/>
      <c r="AD1352" s="539"/>
    </row>
    <row r="1353" spans="1:31" s="573" customFormat="1" ht="15.75" customHeight="1">
      <c r="A1353" s="567" t="str">
        <f>IF(B1353&lt;&gt;"",IF(AND(B1353&gt;=_TM1,B1353&lt;=_TM2,OR(TH!L1353="1111",TH!M1353="1111")),TH!D1353,""),"")</f>
        <v/>
      </c>
      <c r="B1353" s="568" t="str">
        <f t="shared" si="142"/>
        <v/>
      </c>
      <c r="C1353" s="349"/>
      <c r="D1353" s="349"/>
      <c r="E1353" s="349"/>
      <c r="F1353" s="277"/>
      <c r="G1353" s="348"/>
      <c r="H1353" s="507"/>
      <c r="I1353" s="340"/>
      <c r="J1353" s="340"/>
      <c r="K1353" s="569">
        <f t="shared" si="137"/>
        <v>0</v>
      </c>
      <c r="L1353" s="570"/>
      <c r="M1353" s="570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2"/>
      <c r="AC1353" s="539"/>
      <c r="AD1353" s="539"/>
    </row>
    <row r="1354" spans="1:31" s="573" customFormat="1" ht="15.75" customHeight="1">
      <c r="A1354" s="567" t="str">
        <f>IF(B1354&lt;&gt;"",IF(AND(B1354&gt;=_TM1,B1354&lt;=_TM2,OR(TH!L1354="1111",TH!M1354="1111")),TH!D1354,""),"")</f>
        <v/>
      </c>
      <c r="B1354" s="568" t="str">
        <f t="shared" si="142"/>
        <v/>
      </c>
      <c r="C1354" s="349"/>
      <c r="D1354" s="349"/>
      <c r="E1354" s="349"/>
      <c r="F1354" s="277"/>
      <c r="G1354" s="348"/>
      <c r="H1354" s="507"/>
      <c r="I1354" s="340"/>
      <c r="J1354" s="340"/>
      <c r="K1354" s="569">
        <f t="shared" si="137"/>
        <v>0</v>
      </c>
      <c r="L1354" s="570"/>
      <c r="M1354" s="570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2"/>
      <c r="AC1354" s="539"/>
      <c r="AD1354" s="539"/>
      <c r="AE1354" s="539"/>
    </row>
    <row r="1355" spans="1:31" s="573" customFormat="1" ht="15.75" customHeight="1">
      <c r="A1355" s="567" t="str">
        <f>IF(B1355&lt;&gt;"",IF(AND(B1355&gt;=_TM1,B1355&lt;=_TM2,OR(TH!L1355="1111",TH!M1355="1111")),TH!D1355,""),"")</f>
        <v/>
      </c>
      <c r="B1355" s="568" t="str">
        <f t="shared" si="142"/>
        <v/>
      </c>
      <c r="C1355" s="349"/>
      <c r="D1355" s="349"/>
      <c r="E1355" s="349"/>
      <c r="F1355" s="277"/>
      <c r="G1355" s="348"/>
      <c r="H1355" s="507"/>
      <c r="I1355" s="340"/>
      <c r="J1355" s="340"/>
      <c r="K1355" s="569">
        <f t="shared" si="137"/>
        <v>0</v>
      </c>
      <c r="L1355" s="570"/>
      <c r="M1355" s="570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2"/>
      <c r="AC1355" s="539"/>
      <c r="AD1355" s="539"/>
      <c r="AE1355" s="539"/>
    </row>
    <row r="1356" spans="1:31" s="573" customFormat="1" ht="15.75" customHeight="1">
      <c r="A1356" s="567" t="str">
        <f>IF(B1356&lt;&gt;"",IF(AND(B1356&gt;=_TM1,B1356&lt;=_TM2,OR(TH!L1356="1111",TH!M1356="1111")),TH!D1356,""),"")</f>
        <v/>
      </c>
      <c r="B1356" s="568" t="str">
        <f t="shared" si="142"/>
        <v/>
      </c>
      <c r="C1356" s="349"/>
      <c r="D1356" s="349"/>
      <c r="E1356" s="349"/>
      <c r="F1356" s="277"/>
      <c r="G1356" s="348"/>
      <c r="H1356" s="507"/>
      <c r="I1356" s="340"/>
      <c r="J1356" s="340"/>
      <c r="K1356" s="569">
        <f t="shared" ref="K1356:K1392" si="144">ROUND(I1356*J1356,0)</f>
        <v>0</v>
      </c>
      <c r="L1356" s="570"/>
      <c r="M1356" s="570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2"/>
      <c r="AC1356" s="539"/>
      <c r="AD1356" s="539"/>
      <c r="AE1356" s="539"/>
    </row>
    <row r="1357" spans="1:31" s="573" customFormat="1" ht="15.75" customHeight="1">
      <c r="A1357" s="567" t="str">
        <f>IF(B1357&lt;&gt;"",IF(AND(B1357&gt;=_TM1,B1357&lt;=_TM2,OR(TH!L1357="1111",TH!M1357="1111")),TH!D1357,""),"")</f>
        <v/>
      </c>
      <c r="B1357" s="568" t="str">
        <f t="shared" si="142"/>
        <v/>
      </c>
      <c r="C1357" s="349"/>
      <c r="D1357" s="349"/>
      <c r="E1357" s="349"/>
      <c r="F1357" s="277"/>
      <c r="G1357" s="348"/>
      <c r="H1357" s="507"/>
      <c r="I1357" s="340"/>
      <c r="J1357" s="340"/>
      <c r="K1357" s="569">
        <f t="shared" si="144"/>
        <v>0</v>
      </c>
      <c r="L1357" s="570"/>
      <c r="M1357" s="570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2"/>
      <c r="AC1357" s="539"/>
      <c r="AD1357" s="539"/>
      <c r="AE1357" s="539"/>
    </row>
    <row r="1358" spans="1:31" s="573" customFormat="1" ht="15.75" customHeight="1">
      <c r="A1358" s="567" t="str">
        <f>IF(B1358&lt;&gt;"",IF(AND(B1358&gt;=_TM1,B1358&lt;=_TM2,OR(TH!L1358="1111",TH!M1358="1111")),TH!D1358,""),"")</f>
        <v/>
      </c>
      <c r="B1358" s="568" t="str">
        <f t="shared" si="142"/>
        <v/>
      </c>
      <c r="C1358" s="349"/>
      <c r="D1358" s="349"/>
      <c r="E1358" s="349"/>
      <c r="F1358" s="277"/>
      <c r="G1358" s="348"/>
      <c r="H1358" s="507"/>
      <c r="I1358" s="340"/>
      <c r="J1358" s="340"/>
      <c r="K1358" s="569">
        <f t="shared" si="144"/>
        <v>0</v>
      </c>
      <c r="L1358" s="570"/>
      <c r="M1358" s="570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2"/>
      <c r="AC1358" s="539"/>
      <c r="AD1358" s="539"/>
      <c r="AE1358" s="539"/>
    </row>
    <row r="1359" spans="1:31" s="573" customFormat="1" ht="15.75" customHeight="1">
      <c r="A1359" s="567" t="str">
        <f>IF(B1359&lt;&gt;"",IF(AND(B1359&gt;=_TM1,B1359&lt;=_TM2,OR(TH!L1359="1111",TH!M1359="1111")),TH!D1359,""),"")</f>
        <v/>
      </c>
      <c r="B1359" s="568" t="str">
        <f t="shared" si="142"/>
        <v/>
      </c>
      <c r="C1359" s="349"/>
      <c r="D1359" s="349"/>
      <c r="E1359" s="581"/>
      <c r="F1359" s="277"/>
      <c r="G1359" s="348"/>
      <c r="H1359" s="506"/>
      <c r="I1359" s="340"/>
      <c r="J1359" s="340"/>
      <c r="K1359" s="569">
        <f t="shared" si="144"/>
        <v>0</v>
      </c>
      <c r="L1359" s="570"/>
      <c r="M1359" s="570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2"/>
      <c r="AC1359" s="539"/>
      <c r="AD1359" s="539"/>
      <c r="AE1359" s="539"/>
    </row>
    <row r="1360" spans="1:31" s="573" customFormat="1" ht="15.75" customHeight="1">
      <c r="A1360" s="567" t="str">
        <f>IF(B1360&lt;&gt;"",IF(AND(B1360&gt;=_TM1,B1360&lt;=_TM2,OR(TH!L1360="1111",TH!M1360="1111")),TH!D1360,""),"")</f>
        <v/>
      </c>
      <c r="B1360" s="568" t="str">
        <f t="shared" si="142"/>
        <v/>
      </c>
      <c r="C1360" s="349"/>
      <c r="D1360" s="349"/>
      <c r="E1360" s="581"/>
      <c r="F1360" s="279"/>
      <c r="G1360" s="348"/>
      <c r="H1360" s="507"/>
      <c r="I1360" s="340"/>
      <c r="J1360" s="340"/>
      <c r="K1360" s="569">
        <f t="shared" si="144"/>
        <v>0</v>
      </c>
      <c r="L1360" s="570"/>
      <c r="M1360" s="570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2"/>
      <c r="AC1360" s="539"/>
      <c r="AD1360" s="539"/>
      <c r="AE1360" s="539"/>
    </row>
    <row r="1361" spans="1:31" s="573" customFormat="1" ht="15.75" customHeight="1">
      <c r="A1361" s="567" t="str">
        <f>IF(B1361&lt;&gt;"",IF(AND(B1361&gt;=_TM1,B1361&lt;=_TM2,OR(TH!L1361="1111",TH!M1361="1111")),TH!D1361,""),"")</f>
        <v/>
      </c>
      <c r="B1361" s="568" t="str">
        <f t="shared" si="142"/>
        <v/>
      </c>
      <c r="C1361" s="349"/>
      <c r="D1361" s="349"/>
      <c r="E1361" s="581"/>
      <c r="F1361" s="277"/>
      <c r="G1361" s="348"/>
      <c r="H1361" s="506"/>
      <c r="I1361" s="340"/>
      <c r="J1361" s="340"/>
      <c r="K1361" s="569">
        <f t="shared" si="144"/>
        <v>0</v>
      </c>
      <c r="L1361" s="570"/>
      <c r="M1361" s="570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2"/>
      <c r="AC1361" s="539"/>
      <c r="AD1361" s="539"/>
      <c r="AE1361" s="539"/>
    </row>
    <row r="1362" spans="1:31" s="573" customFormat="1" ht="15.75" customHeight="1">
      <c r="A1362" s="567" t="str">
        <f>IF(B1362&lt;&gt;"",IF(AND(B1362&gt;=_TM1,B1362&lt;=_TM2,OR(TH!L1362="1111",TH!M1362="1111")),TH!D1362,""),"")</f>
        <v/>
      </c>
      <c r="B1362" s="568" t="str">
        <f t="shared" si="142"/>
        <v/>
      </c>
      <c r="C1362" s="349"/>
      <c r="D1362" s="349"/>
      <c r="E1362" s="581"/>
      <c r="F1362" s="277"/>
      <c r="G1362" s="348"/>
      <c r="H1362" s="506"/>
      <c r="I1362" s="340"/>
      <c r="J1362" s="340"/>
      <c r="K1362" s="569">
        <f t="shared" si="144"/>
        <v>0</v>
      </c>
      <c r="L1362" s="571"/>
      <c r="M1362" s="570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2"/>
      <c r="AC1362" s="539"/>
      <c r="AD1362" s="539"/>
      <c r="AE1362" s="539"/>
    </row>
    <row r="1363" spans="1:31" s="573" customFormat="1" ht="15.75" customHeight="1">
      <c r="A1363" s="567" t="str">
        <f>IF(B1363&lt;&gt;"",IF(AND(B1363&gt;=_TM1,B1363&lt;=_TM2,OR(TH!L1363="1111",TH!M1363="1111")),TH!D1363,""),"")</f>
        <v/>
      </c>
      <c r="B1363" s="568" t="str">
        <f t="shared" si="142"/>
        <v/>
      </c>
      <c r="C1363" s="349"/>
      <c r="D1363" s="349"/>
      <c r="E1363" s="349"/>
      <c r="F1363" s="279"/>
      <c r="G1363" s="348"/>
      <c r="H1363" s="507"/>
      <c r="I1363" s="340"/>
      <c r="J1363" s="340"/>
      <c r="K1363" s="569">
        <f t="shared" si="144"/>
        <v>0</v>
      </c>
      <c r="L1363" s="576"/>
      <c r="M1363" s="576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2"/>
      <c r="AE1363" s="539"/>
    </row>
    <row r="1364" spans="1:31" s="573" customFormat="1" ht="15.75" customHeight="1">
      <c r="A1364" s="567" t="str">
        <f>IF(B1364&lt;&gt;"",IF(AND(B1364&gt;=_TM1,B1364&lt;=_TM2,OR(TH!L1364="1111",TH!M1364="1111")),TH!D1364,""),"")</f>
        <v/>
      </c>
      <c r="B1364" s="568" t="str">
        <f t="shared" si="142"/>
        <v/>
      </c>
      <c r="C1364" s="349"/>
      <c r="D1364" s="349"/>
      <c r="E1364" s="349"/>
      <c r="F1364" s="279"/>
      <c r="G1364" s="348"/>
      <c r="H1364" s="507"/>
      <c r="I1364" s="340"/>
      <c r="J1364" s="340"/>
      <c r="K1364" s="569">
        <f t="shared" si="144"/>
        <v>0</v>
      </c>
      <c r="L1364" s="571"/>
      <c r="M1364" s="576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2"/>
      <c r="AC1364" s="539"/>
      <c r="AD1364" s="539"/>
      <c r="AE1364" s="539"/>
    </row>
    <row r="1365" spans="1:31" s="573" customFormat="1" ht="15.75" customHeight="1">
      <c r="A1365" s="567" t="str">
        <f>IF(B1365&lt;&gt;"",IF(AND(B1365&gt;=_TM1,B1365&lt;=_TM2,OR(TH!L1365="1111",TH!M1365="1111")),TH!D1365,""),"")</f>
        <v/>
      </c>
      <c r="B1365" s="568" t="str">
        <f t="shared" si="142"/>
        <v/>
      </c>
      <c r="C1365" s="349"/>
      <c r="D1365" s="349"/>
      <c r="E1365" s="349"/>
      <c r="F1365" s="279"/>
      <c r="G1365" s="348"/>
      <c r="H1365" s="509"/>
      <c r="I1365" s="314"/>
      <c r="J1365" s="314"/>
      <c r="K1365" s="569">
        <f t="shared" si="144"/>
        <v>0</v>
      </c>
      <c r="L1365" s="576"/>
      <c r="M1365" s="576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2"/>
      <c r="AE1365" s="539"/>
    </row>
    <row r="1366" spans="1:31" s="573" customFormat="1" ht="15.75" customHeight="1">
      <c r="A1366" s="567" t="str">
        <f>IF(B1366&lt;&gt;"",IF(AND(B1366&gt;=_TM1,B1366&lt;=_TM2,OR(TH!L1366="1111",TH!M1366="1111")),TH!D1366,""),"")</f>
        <v/>
      </c>
      <c r="B1366" s="568" t="str">
        <f t="shared" si="142"/>
        <v/>
      </c>
      <c r="C1366" s="349"/>
      <c r="D1366" s="349"/>
      <c r="E1366" s="349"/>
      <c r="F1366" s="279"/>
      <c r="G1366" s="348"/>
      <c r="H1366" s="509"/>
      <c r="I1366" s="314"/>
      <c r="J1366" s="314"/>
      <c r="K1366" s="569">
        <f t="shared" si="144"/>
        <v>0</v>
      </c>
      <c r="L1366" s="571"/>
      <c r="M1366" s="576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2"/>
      <c r="AC1366" s="539"/>
      <c r="AE1366" s="539"/>
    </row>
    <row r="1367" spans="1:31" s="573" customFormat="1" ht="15.75" customHeight="1">
      <c r="A1367" s="567" t="str">
        <f>IF(B1367&lt;&gt;"",IF(AND(B1367&gt;=_TM1,B1367&lt;=_TM2,OR(TH!L1367="1111",TH!M1367="1111")),TH!D1367,""),"")</f>
        <v/>
      </c>
      <c r="B1367" s="568" t="str">
        <f t="shared" si="142"/>
        <v/>
      </c>
      <c r="C1367" s="349"/>
      <c r="D1367" s="349"/>
      <c r="E1367" s="349"/>
      <c r="F1367" s="279"/>
      <c r="G1367" s="348"/>
      <c r="H1367" s="509"/>
      <c r="I1367" s="314"/>
      <c r="J1367" s="314"/>
      <c r="K1367" s="569">
        <f t="shared" si="144"/>
        <v>0</v>
      </c>
      <c r="L1367" s="576"/>
      <c r="M1367" s="576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2"/>
      <c r="AE1367" s="539"/>
    </row>
    <row r="1368" spans="1:31" s="573" customFormat="1" ht="15.75" customHeight="1">
      <c r="A1368" s="567" t="str">
        <f>IF(B1368&lt;&gt;"",IF(AND(B1368&gt;=_TM1,B1368&lt;=_TM2,OR(TH!L1368="1111",TH!M1368="1111")),TH!D1368,""),"")</f>
        <v/>
      </c>
      <c r="B1368" s="568" t="str">
        <f t="shared" si="142"/>
        <v/>
      </c>
      <c r="C1368" s="349"/>
      <c r="D1368" s="349"/>
      <c r="E1368" s="349"/>
      <c r="F1368" s="279"/>
      <c r="G1368" s="348"/>
      <c r="H1368" s="509"/>
      <c r="I1368" s="314"/>
      <c r="J1368" s="314"/>
      <c r="K1368" s="569">
        <f t="shared" si="144"/>
        <v>0</v>
      </c>
      <c r="L1368" s="571"/>
      <c r="M1368" s="576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2"/>
      <c r="AE1368" s="539"/>
    </row>
    <row r="1369" spans="1:31" s="573" customFormat="1" ht="15.75" customHeight="1">
      <c r="A1369" s="567" t="str">
        <f>IF(B1369&lt;&gt;"",IF(AND(B1369&gt;=_TM1,B1369&lt;=_TM2,OR(TH!L1369="1111",TH!M1369="1111")),TH!D1369,""),"")</f>
        <v/>
      </c>
      <c r="B1369" s="568" t="str">
        <f t="shared" si="142"/>
        <v/>
      </c>
      <c r="C1369" s="349"/>
      <c r="D1369" s="349"/>
      <c r="E1369" s="349"/>
      <c r="F1369" s="279"/>
      <c r="G1369" s="348"/>
      <c r="H1369" s="509"/>
      <c r="I1369" s="314"/>
      <c r="J1369" s="314"/>
      <c r="K1369" s="569">
        <f t="shared" si="144"/>
        <v>0</v>
      </c>
      <c r="L1369" s="570"/>
      <c r="M1369" s="576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2"/>
      <c r="AC1369" s="539"/>
      <c r="AD1369" s="539"/>
      <c r="AE1369" s="539"/>
    </row>
    <row r="1370" spans="1:31" s="573" customFormat="1" ht="15.75" customHeight="1">
      <c r="A1370" s="567" t="str">
        <f>IF(B1370&lt;&gt;"",IF(AND(B1370&gt;=_TM1,B1370&lt;=_TM2,OR(TH!L1370="1111",TH!M1370="1111")),TH!D1370,""),"")</f>
        <v/>
      </c>
      <c r="B1370" s="568" t="str">
        <f t="shared" si="142"/>
        <v/>
      </c>
      <c r="C1370" s="349"/>
      <c r="D1370" s="349"/>
      <c r="E1370" s="349"/>
      <c r="F1370" s="279"/>
      <c r="G1370" s="348"/>
      <c r="H1370" s="509"/>
      <c r="I1370" s="340"/>
      <c r="J1370" s="340"/>
      <c r="K1370" s="569">
        <f t="shared" si="144"/>
        <v>0</v>
      </c>
      <c r="L1370" s="571"/>
      <c r="M1370" s="576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2"/>
      <c r="AC1370" s="539"/>
      <c r="AD1370" s="539"/>
      <c r="AE1370" s="539"/>
    </row>
    <row r="1371" spans="1:31" s="573" customFormat="1" ht="15.75" customHeight="1">
      <c r="A1371" s="567" t="str">
        <f>IF(B1371&lt;&gt;"",IF(AND(B1371&gt;=_TM1,B1371&lt;=_TM2,OR(TH!L1371="1111",TH!M1371="1111")),TH!D1371,""),"")</f>
        <v/>
      </c>
      <c r="B1371" s="568" t="str">
        <f t="shared" si="142"/>
        <v/>
      </c>
      <c r="C1371" s="349"/>
      <c r="D1371" s="574"/>
      <c r="E1371" s="349"/>
      <c r="F1371" s="279"/>
      <c r="G1371" s="578"/>
      <c r="H1371" s="507"/>
      <c r="I1371" s="340"/>
      <c r="J1371" s="340"/>
      <c r="K1371" s="569">
        <f t="shared" si="144"/>
        <v>0</v>
      </c>
      <c r="L1371" s="576"/>
      <c r="M1371" s="576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2"/>
      <c r="AC1371" s="539"/>
      <c r="AD1371" s="539"/>
    </row>
    <row r="1372" spans="1:31" s="573" customFormat="1" ht="15.75" customHeight="1">
      <c r="A1372" s="567" t="str">
        <f>IF(B1372&lt;&gt;"",IF(AND(B1372&gt;=_TM1,B1372&lt;=_TM2,OR(TH!L1372="1111",TH!M1372="1111")),TH!D1372,""),"")</f>
        <v/>
      </c>
      <c r="B1372" s="568" t="str">
        <f t="shared" si="142"/>
        <v/>
      </c>
      <c r="C1372" s="349"/>
      <c r="D1372" s="574"/>
      <c r="E1372" s="349"/>
      <c r="F1372" s="279"/>
      <c r="G1372" s="578"/>
      <c r="H1372" s="507"/>
      <c r="I1372" s="340"/>
      <c r="J1372" s="340"/>
      <c r="K1372" s="569">
        <f t="shared" si="144"/>
        <v>0</v>
      </c>
      <c r="L1372" s="576"/>
      <c r="M1372" s="576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2"/>
      <c r="AC1372" s="539"/>
      <c r="AD1372" s="539"/>
    </row>
    <row r="1373" spans="1:31" s="573" customFormat="1" ht="15.75" customHeight="1">
      <c r="A1373" s="567" t="str">
        <f>IF(B1373&lt;&gt;"",IF(AND(B1373&gt;=_TM1,B1373&lt;=_TM2,OR(TH!L1373="1111",TH!M1373="1111")),TH!D1373,""),"")</f>
        <v/>
      </c>
      <c r="B1373" s="568" t="str">
        <f t="shared" si="142"/>
        <v/>
      </c>
      <c r="C1373" s="349"/>
      <c r="D1373" s="574"/>
      <c r="E1373" s="349"/>
      <c r="F1373" s="277"/>
      <c r="G1373" s="578"/>
      <c r="H1373" s="507"/>
      <c r="I1373" s="340"/>
      <c r="J1373" s="340"/>
      <c r="K1373" s="569">
        <f t="shared" si="144"/>
        <v>0</v>
      </c>
      <c r="L1373" s="576"/>
      <c r="M1373" s="576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2"/>
      <c r="AC1373" s="539"/>
      <c r="AD1373" s="539"/>
    </row>
    <row r="1374" spans="1:31" s="573" customFormat="1" ht="15.75" customHeight="1">
      <c r="A1374" s="567" t="str">
        <f>IF(B1374&lt;&gt;"",IF(AND(B1374&gt;=_TM1,B1374&lt;=_TM2,OR(TH!L1374="1111",TH!M1374="1111")),TH!D1374,""),"")</f>
        <v/>
      </c>
      <c r="B1374" s="568" t="str">
        <f t="shared" si="142"/>
        <v/>
      </c>
      <c r="C1374" s="349"/>
      <c r="D1374" s="574"/>
      <c r="E1374" s="349"/>
      <c r="F1374" s="277"/>
      <c r="G1374" s="578"/>
      <c r="H1374" s="507"/>
      <c r="I1374" s="340"/>
      <c r="J1374" s="340"/>
      <c r="K1374" s="569">
        <f t="shared" si="144"/>
        <v>0</v>
      </c>
      <c r="L1374" s="576"/>
      <c r="M1374" s="576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2"/>
      <c r="AC1374" s="539"/>
      <c r="AD1374" s="539"/>
    </row>
    <row r="1375" spans="1:31" s="573" customFormat="1" ht="15.75" customHeight="1">
      <c r="A1375" s="567" t="str">
        <f>IF(B1375&lt;&gt;"",IF(AND(B1375&gt;=_TM1,B1375&lt;=_TM2,OR(TH!L1375="1111",TH!M1375="1111")),TH!D1375,""),"")</f>
        <v/>
      </c>
      <c r="B1375" s="568" t="str">
        <f t="shared" ref="B1375:B1438" si="145">IF(C1375&lt;&gt;"",MONTH(C1375),"")</f>
        <v/>
      </c>
      <c r="C1375" s="349"/>
      <c r="D1375" s="574"/>
      <c r="E1375" s="349"/>
      <c r="F1375" s="277"/>
      <c r="G1375" s="578"/>
      <c r="H1375" s="507"/>
      <c r="I1375" s="340"/>
      <c r="J1375" s="340"/>
      <c r="K1375" s="569">
        <f t="shared" si="144"/>
        <v>0</v>
      </c>
      <c r="L1375" s="571"/>
      <c r="M1375" s="576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2"/>
      <c r="AB1375" s="539"/>
      <c r="AC1375" s="539"/>
      <c r="AD1375" s="539"/>
    </row>
    <row r="1376" spans="1:31" s="573" customFormat="1" ht="15.75" customHeight="1">
      <c r="A1376" s="567" t="str">
        <f>IF(B1376&lt;&gt;"",IF(AND(B1376&gt;=_TM1,B1376&lt;=_TM2,OR(TH!L1376="1111",TH!M1376="1111")),TH!D1376,""),"")</f>
        <v/>
      </c>
      <c r="B1376" s="568" t="str">
        <f t="shared" si="145"/>
        <v/>
      </c>
      <c r="C1376" s="349"/>
      <c r="D1376" s="349"/>
      <c r="E1376" s="349"/>
      <c r="F1376" s="279"/>
      <c r="G1376" s="348"/>
      <c r="H1376" s="507"/>
      <c r="I1376" s="340"/>
      <c r="J1376" s="340"/>
      <c r="K1376" s="569">
        <f t="shared" si="144"/>
        <v>0</v>
      </c>
      <c r="L1376" s="570"/>
      <c r="M1376" s="570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2"/>
      <c r="AC1376" s="539"/>
      <c r="AD1376" s="539"/>
      <c r="AE1376" s="539"/>
    </row>
    <row r="1377" spans="1:31" s="573" customFormat="1" ht="15.75" customHeight="1">
      <c r="A1377" s="567" t="str">
        <f>IF(B1377&lt;&gt;"",IF(AND(B1377&gt;=_TM1,B1377&lt;=_TM2,OR(TH!L1377="1111",TH!M1377="1111")),TH!D1377,""),"")</f>
        <v/>
      </c>
      <c r="B1377" s="568" t="str">
        <f t="shared" si="145"/>
        <v/>
      </c>
      <c r="C1377" s="349"/>
      <c r="D1377" s="349"/>
      <c r="E1377" s="349"/>
      <c r="F1377" s="279"/>
      <c r="G1377" s="348"/>
      <c r="H1377" s="507"/>
      <c r="I1377" s="340"/>
      <c r="J1377" s="340"/>
      <c r="K1377" s="569">
        <f t="shared" si="144"/>
        <v>0</v>
      </c>
      <c r="L1377" s="570"/>
      <c r="M1377" s="570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2"/>
      <c r="AC1377" s="539"/>
      <c r="AD1377" s="539"/>
      <c r="AE1377" s="539"/>
    </row>
    <row r="1378" spans="1:31" s="573" customFormat="1" ht="15.75" customHeight="1">
      <c r="A1378" s="567" t="str">
        <f>IF(B1378&lt;&gt;"",IF(AND(B1378&gt;=_TM1,B1378&lt;=_TM2,OR(TH!L1378="1111",TH!M1378="1111")),TH!D1378,""),"")</f>
        <v/>
      </c>
      <c r="B1378" s="568" t="str">
        <f t="shared" si="145"/>
        <v/>
      </c>
      <c r="C1378" s="349"/>
      <c r="D1378" s="349"/>
      <c r="E1378" s="349"/>
      <c r="F1378" s="279"/>
      <c r="G1378" s="348"/>
      <c r="H1378" s="507"/>
      <c r="I1378" s="340"/>
      <c r="J1378" s="340"/>
      <c r="K1378" s="569">
        <f t="shared" si="144"/>
        <v>0</v>
      </c>
      <c r="L1378" s="570"/>
      <c r="M1378" s="570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2"/>
      <c r="AC1378" s="539"/>
      <c r="AD1378" s="539"/>
      <c r="AE1378" s="539"/>
    </row>
    <row r="1379" spans="1:31" s="573" customFormat="1" ht="15.75" customHeight="1">
      <c r="A1379" s="567" t="str">
        <f>IF(B1379&lt;&gt;"",IF(AND(B1379&gt;=_TM1,B1379&lt;=_TM2,OR(TH!L1379="1111",TH!M1379="1111")),TH!D1379,""),"")</f>
        <v/>
      </c>
      <c r="B1379" s="568" t="str">
        <f t="shared" si="145"/>
        <v/>
      </c>
      <c r="C1379" s="349"/>
      <c r="D1379" s="349"/>
      <c r="E1379" s="349"/>
      <c r="F1379" s="279"/>
      <c r="G1379" s="348"/>
      <c r="H1379" s="507"/>
      <c r="I1379" s="340"/>
      <c r="J1379" s="340"/>
      <c r="K1379" s="569">
        <f t="shared" si="144"/>
        <v>0</v>
      </c>
      <c r="L1379" s="570"/>
      <c r="M1379" s="570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2"/>
      <c r="AC1379" s="539"/>
      <c r="AD1379" s="539"/>
      <c r="AE1379" s="539"/>
    </row>
    <row r="1380" spans="1:31" s="573" customFormat="1" ht="15.75" customHeight="1">
      <c r="A1380" s="567" t="str">
        <f>IF(B1380&lt;&gt;"",IF(AND(B1380&gt;=_TM1,B1380&lt;=_TM2,OR(TH!L1380="1111",TH!M1380="1111")),TH!D1380,""),"")</f>
        <v/>
      </c>
      <c r="B1380" s="568" t="str">
        <f t="shared" si="145"/>
        <v/>
      </c>
      <c r="C1380" s="349"/>
      <c r="D1380" s="349"/>
      <c r="E1380" s="349"/>
      <c r="F1380" s="279"/>
      <c r="G1380" s="348"/>
      <c r="H1380" s="507"/>
      <c r="I1380" s="340"/>
      <c r="J1380" s="340"/>
      <c r="K1380" s="569">
        <f t="shared" si="144"/>
        <v>0</v>
      </c>
      <c r="L1380" s="570"/>
      <c r="M1380" s="570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2"/>
      <c r="AC1380" s="539"/>
      <c r="AD1380" s="539"/>
      <c r="AE1380" s="539"/>
    </row>
    <row r="1381" spans="1:31" s="573" customFormat="1" ht="15.75" customHeight="1">
      <c r="A1381" s="567" t="str">
        <f>IF(B1381&lt;&gt;"",IF(AND(B1381&gt;=_TM1,B1381&lt;=_TM2,OR(TH!L1381="1111",TH!M1381="1111")),TH!D1381,""),"")</f>
        <v/>
      </c>
      <c r="B1381" s="568" t="str">
        <f t="shared" si="145"/>
        <v/>
      </c>
      <c r="C1381" s="349"/>
      <c r="D1381" s="349"/>
      <c r="E1381" s="349"/>
      <c r="F1381" s="279"/>
      <c r="G1381" s="348"/>
      <c r="H1381" s="507"/>
      <c r="I1381" s="340"/>
      <c r="J1381" s="340"/>
      <c r="K1381" s="569">
        <f t="shared" si="144"/>
        <v>0</v>
      </c>
      <c r="L1381" s="570"/>
      <c r="M1381" s="570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2"/>
      <c r="AC1381" s="539"/>
      <c r="AD1381" s="539"/>
      <c r="AE1381" s="539"/>
    </row>
    <row r="1382" spans="1:31" s="573" customFormat="1" ht="15.75" customHeight="1">
      <c r="A1382" s="567" t="str">
        <f>IF(B1382&lt;&gt;"",IF(AND(B1382&gt;=_TM1,B1382&lt;=_TM2,OR(TH!L1382="1111",TH!M1382="1111")),TH!D1382,""),"")</f>
        <v/>
      </c>
      <c r="B1382" s="568" t="str">
        <f t="shared" si="145"/>
        <v/>
      </c>
      <c r="C1382" s="349"/>
      <c r="D1382" s="349"/>
      <c r="E1382" s="349"/>
      <c r="F1382" s="279"/>
      <c r="G1382" s="348"/>
      <c r="H1382" s="507"/>
      <c r="I1382" s="340"/>
      <c r="J1382" s="340"/>
      <c r="K1382" s="569">
        <f t="shared" si="144"/>
        <v>0</v>
      </c>
      <c r="L1382" s="570"/>
      <c r="M1382" s="570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2"/>
      <c r="AC1382" s="539"/>
      <c r="AD1382" s="539"/>
      <c r="AE1382" s="539"/>
    </row>
    <row r="1383" spans="1:31" s="573" customFormat="1" ht="15.75" customHeight="1">
      <c r="A1383" s="567" t="str">
        <f>IF(B1383&lt;&gt;"",IF(AND(B1383&gt;=_TM1,B1383&lt;=_TM2,OR(TH!L1383="1111",TH!M1383="1111")),TH!D1383,""),"")</f>
        <v/>
      </c>
      <c r="B1383" s="568" t="str">
        <f t="shared" si="145"/>
        <v/>
      </c>
      <c r="C1383" s="349"/>
      <c r="D1383" s="349"/>
      <c r="E1383" s="349"/>
      <c r="F1383" s="279"/>
      <c r="G1383" s="348"/>
      <c r="H1383" s="507"/>
      <c r="I1383" s="340"/>
      <c r="J1383" s="340"/>
      <c r="K1383" s="569">
        <f t="shared" si="144"/>
        <v>0</v>
      </c>
      <c r="L1383" s="570"/>
      <c r="M1383" s="570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2"/>
      <c r="AC1383" s="539"/>
      <c r="AD1383" s="539"/>
      <c r="AE1383" s="539"/>
    </row>
    <row r="1384" spans="1:31" s="573" customFormat="1" ht="15.75" customHeight="1">
      <c r="A1384" s="567" t="str">
        <f>IF(B1384&lt;&gt;"",IF(AND(B1384&gt;=_TM1,B1384&lt;=_TM2,OR(TH!L1384="1111",TH!M1384="1111")),TH!D1384,""),"")</f>
        <v/>
      </c>
      <c r="B1384" s="568" t="str">
        <f t="shared" si="145"/>
        <v/>
      </c>
      <c r="C1384" s="349"/>
      <c r="D1384" s="349"/>
      <c r="E1384" s="349"/>
      <c r="F1384" s="279"/>
      <c r="G1384" s="348"/>
      <c r="H1384" s="507"/>
      <c r="I1384" s="340"/>
      <c r="J1384" s="340"/>
      <c r="K1384" s="569">
        <f t="shared" si="144"/>
        <v>0</v>
      </c>
      <c r="L1384" s="570"/>
      <c r="M1384" s="570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2"/>
      <c r="AC1384" s="539"/>
      <c r="AD1384" s="539"/>
      <c r="AE1384" s="539"/>
    </row>
    <row r="1385" spans="1:31" s="573" customFormat="1" ht="15.75" customHeight="1">
      <c r="A1385" s="567" t="str">
        <f>IF(B1385&lt;&gt;"",IF(AND(B1385&gt;=_TM1,B1385&lt;=_TM2,OR(TH!L1385="1111",TH!M1385="1111")),TH!D1385,""),"")</f>
        <v/>
      </c>
      <c r="B1385" s="568" t="str">
        <f t="shared" si="145"/>
        <v/>
      </c>
      <c r="C1385" s="349"/>
      <c r="D1385" s="349"/>
      <c r="E1385" s="581"/>
      <c r="F1385" s="279"/>
      <c r="G1385" s="348"/>
      <c r="H1385" s="507"/>
      <c r="I1385" s="340"/>
      <c r="J1385" s="340"/>
      <c r="K1385" s="569">
        <f t="shared" si="144"/>
        <v>0</v>
      </c>
      <c r="L1385" s="570"/>
      <c r="M1385" s="570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2"/>
      <c r="AC1385" s="539"/>
      <c r="AD1385" s="539"/>
      <c r="AE1385" s="539"/>
    </row>
    <row r="1386" spans="1:31" s="573" customFormat="1" ht="15.75" customHeight="1">
      <c r="A1386" s="567" t="str">
        <f>IF(B1386&lt;&gt;"",IF(AND(B1386&gt;=_TM1,B1386&lt;=_TM2,OR(TH!L1386="1111",TH!M1386="1111")),TH!D1386,""),"")</f>
        <v/>
      </c>
      <c r="B1386" s="568" t="str">
        <f t="shared" si="145"/>
        <v/>
      </c>
      <c r="C1386" s="349"/>
      <c r="D1386" s="349"/>
      <c r="E1386" s="349"/>
      <c r="F1386" s="279"/>
      <c r="G1386" s="348"/>
      <c r="H1386" s="507"/>
      <c r="I1386" s="340"/>
      <c r="J1386" s="340"/>
      <c r="K1386" s="569">
        <f t="shared" si="144"/>
        <v>0</v>
      </c>
      <c r="L1386" s="570"/>
      <c r="M1386" s="576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2"/>
      <c r="AC1386" s="539"/>
      <c r="AD1386" s="539"/>
      <c r="AE1386" s="539"/>
    </row>
    <row r="1387" spans="1:31" s="573" customFormat="1" ht="15.75" customHeight="1">
      <c r="A1387" s="567" t="str">
        <f>IF(B1387&lt;&gt;"",IF(AND(B1387&gt;=_TM1,B1387&lt;=_TM2,OR(TH!L1387="1111",TH!M1387="1111")),TH!D1387,""),"")</f>
        <v/>
      </c>
      <c r="B1387" s="568" t="str">
        <f t="shared" si="145"/>
        <v/>
      </c>
      <c r="C1387" s="349"/>
      <c r="D1387" s="349"/>
      <c r="E1387" s="349"/>
      <c r="F1387" s="279"/>
      <c r="G1387" s="348"/>
      <c r="H1387" s="507"/>
      <c r="I1387" s="340"/>
      <c r="J1387" s="340"/>
      <c r="K1387" s="569">
        <f t="shared" si="144"/>
        <v>0</v>
      </c>
      <c r="L1387" s="571"/>
      <c r="M1387" s="576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2"/>
      <c r="AE1387" s="539"/>
    </row>
    <row r="1388" spans="1:31" s="573" customFormat="1" ht="15.75" customHeight="1">
      <c r="A1388" s="567" t="str">
        <f>IF(B1388&lt;&gt;"",IF(AND(B1388&gt;=_TM1,B1388&lt;=_TM2,OR(TH!L1388="1111",TH!M1388="1111")),TH!D1388,""),"")</f>
        <v/>
      </c>
      <c r="B1388" s="568" t="str">
        <f t="shared" si="145"/>
        <v/>
      </c>
      <c r="C1388" s="349"/>
      <c r="D1388" s="349"/>
      <c r="E1388" s="349"/>
      <c r="F1388" s="279"/>
      <c r="G1388" s="348"/>
      <c r="H1388" s="509"/>
      <c r="I1388" s="314"/>
      <c r="J1388" s="314"/>
      <c r="K1388" s="569">
        <f t="shared" si="144"/>
        <v>0</v>
      </c>
      <c r="L1388" s="576"/>
      <c r="M1388" s="576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2"/>
      <c r="AE1388" s="539"/>
    </row>
    <row r="1389" spans="1:31" s="573" customFormat="1" ht="15.75" customHeight="1">
      <c r="A1389" s="567" t="str">
        <f>IF(B1389&lt;&gt;"",IF(AND(B1389&gt;=_TM1,B1389&lt;=_TM2,OR(TH!L1389="1111",TH!M1389="1111")),TH!D1389,""),"")</f>
        <v/>
      </c>
      <c r="B1389" s="568" t="str">
        <f t="shared" si="145"/>
        <v/>
      </c>
      <c r="C1389" s="349"/>
      <c r="D1389" s="349"/>
      <c r="E1389" s="349"/>
      <c r="F1389" s="279"/>
      <c r="G1389" s="348"/>
      <c r="H1389" s="509"/>
      <c r="I1389" s="314"/>
      <c r="J1389" s="314"/>
      <c r="K1389" s="569">
        <f t="shared" si="144"/>
        <v>0</v>
      </c>
      <c r="L1389" s="571"/>
      <c r="M1389" s="576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2"/>
      <c r="AE1389" s="539"/>
    </row>
    <row r="1390" spans="1:31" s="573" customFormat="1" ht="15.75" customHeight="1">
      <c r="A1390" s="567" t="str">
        <f>IF(B1390&lt;&gt;"",IF(AND(B1390&gt;=_TM1,B1390&lt;=_TM2,OR(TH!L1390="1111",TH!M1390="1111")),TH!D1390,""),"")</f>
        <v/>
      </c>
      <c r="B1390" s="568" t="str">
        <f t="shared" si="145"/>
        <v/>
      </c>
      <c r="C1390" s="349"/>
      <c r="D1390" s="349"/>
      <c r="E1390" s="581"/>
      <c r="F1390" s="279"/>
      <c r="G1390" s="348"/>
      <c r="H1390" s="506"/>
      <c r="I1390" s="340"/>
      <c r="J1390" s="340"/>
      <c r="K1390" s="569">
        <f t="shared" si="144"/>
        <v>0</v>
      </c>
      <c r="L1390" s="570"/>
      <c r="M1390" s="570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2"/>
      <c r="AC1390" s="539"/>
      <c r="AD1390" s="539"/>
      <c r="AE1390" s="539"/>
    </row>
    <row r="1391" spans="1:31" s="573" customFormat="1" ht="15.75" customHeight="1">
      <c r="A1391" s="567" t="str">
        <f>IF(B1391&lt;&gt;"",IF(AND(B1391&gt;=_TM1,B1391&lt;=_TM2,OR(TH!L1391="1111",TH!M1391="1111")),TH!D1391,""),"")</f>
        <v/>
      </c>
      <c r="B1391" s="568" t="str">
        <f t="shared" si="145"/>
        <v/>
      </c>
      <c r="C1391" s="349"/>
      <c r="D1391" s="349"/>
      <c r="E1391" s="581"/>
      <c r="F1391" s="277"/>
      <c r="G1391" s="348"/>
      <c r="H1391" s="506"/>
      <c r="I1391" s="340"/>
      <c r="J1391" s="340"/>
      <c r="K1391" s="569">
        <f t="shared" si="144"/>
        <v>0</v>
      </c>
      <c r="L1391" s="570"/>
      <c r="M1391" s="570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2"/>
      <c r="AC1391" s="539"/>
      <c r="AD1391" s="539"/>
      <c r="AE1391" s="539"/>
    </row>
    <row r="1392" spans="1:31" s="573" customFormat="1" ht="15.75" customHeight="1">
      <c r="A1392" s="567" t="str">
        <f>IF(B1392&lt;&gt;"",IF(AND(B1392&gt;=_TM1,B1392&lt;=_TM2,OR(TH!L1392="1111",TH!M1392="1111")),TH!D1392,""),"")</f>
        <v/>
      </c>
      <c r="B1392" s="568" t="str">
        <f t="shared" si="145"/>
        <v/>
      </c>
      <c r="C1392" s="349"/>
      <c r="D1392" s="349"/>
      <c r="E1392" s="581"/>
      <c r="F1392" s="277"/>
      <c r="G1392" s="348"/>
      <c r="H1392" s="506"/>
      <c r="I1392" s="340"/>
      <c r="J1392" s="340"/>
      <c r="K1392" s="569">
        <f t="shared" si="144"/>
        <v>0</v>
      </c>
      <c r="L1392" s="570"/>
      <c r="M1392" s="570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2"/>
      <c r="AC1392" s="539"/>
      <c r="AD1392" s="539"/>
      <c r="AE1392" s="539"/>
    </row>
    <row r="1393" spans="1:31" s="573" customFormat="1" ht="15.75" customHeight="1">
      <c r="A1393" s="567" t="str">
        <f>IF(B1393&lt;&gt;"",IF(AND(B1393&gt;=_TM1,B1393&lt;=_TM2,OR(TH!L1393="1111",TH!M1393="1111")),TH!D1393,""),"")</f>
        <v/>
      </c>
      <c r="B1393" s="568" t="str">
        <f t="shared" si="145"/>
        <v/>
      </c>
      <c r="C1393" s="349"/>
      <c r="D1393" s="349"/>
      <c r="E1393" s="581"/>
      <c r="F1393" s="277"/>
      <c r="G1393" s="348"/>
      <c r="H1393" s="506"/>
      <c r="I1393" s="340"/>
      <c r="J1393" s="340"/>
      <c r="K1393" s="579"/>
      <c r="L1393" s="571"/>
      <c r="M1393" s="570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2"/>
      <c r="AC1393" s="539"/>
      <c r="AD1393" s="539"/>
      <c r="AE1393" s="539"/>
    </row>
    <row r="1394" spans="1:31" s="573" customFormat="1" ht="15.75" customHeight="1">
      <c r="A1394" s="567" t="str">
        <f>IF(B1394&lt;&gt;"",IF(AND(B1394&gt;=_TM1,B1394&lt;=_TM2,OR(TH!L1394="1111",TH!M1394="1111")),TH!D1394,""),"")</f>
        <v/>
      </c>
      <c r="B1394" s="568" t="str">
        <f t="shared" si="145"/>
        <v/>
      </c>
      <c r="C1394" s="349"/>
      <c r="D1394" s="349"/>
      <c r="E1394" s="581"/>
      <c r="F1394" s="279"/>
      <c r="G1394" s="348"/>
      <c r="H1394" s="506"/>
      <c r="I1394" s="340"/>
      <c r="J1394" s="340"/>
      <c r="K1394" s="579"/>
      <c r="L1394" s="570"/>
      <c r="M1394" s="570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2"/>
      <c r="AC1394" s="539"/>
      <c r="AD1394" s="539"/>
      <c r="AE1394" s="539"/>
    </row>
    <row r="1395" spans="1:31" s="573" customFormat="1" ht="15.75" customHeight="1">
      <c r="A1395" s="567" t="str">
        <f>IF(B1395&lt;&gt;"",IF(AND(B1395&gt;=_TM1,B1395&lt;=_TM2,OR(TH!L1395="1111",TH!M1395="1111")),TH!D1395,""),"")</f>
        <v/>
      </c>
      <c r="B1395" s="568" t="str">
        <f t="shared" si="145"/>
        <v/>
      </c>
      <c r="C1395" s="349"/>
      <c r="D1395" s="349"/>
      <c r="E1395" s="581"/>
      <c r="F1395" s="279"/>
      <c r="G1395" s="348"/>
      <c r="H1395" s="507"/>
      <c r="I1395" s="340"/>
      <c r="J1395" s="340"/>
      <c r="K1395" s="579"/>
      <c r="L1395" s="570"/>
      <c r="M1395" s="570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2"/>
      <c r="AC1395" s="539"/>
      <c r="AD1395" s="539"/>
      <c r="AE1395" s="539"/>
    </row>
    <row r="1396" spans="1:31" s="573" customFormat="1" ht="15.75" customHeight="1">
      <c r="A1396" s="567" t="str">
        <f>IF(B1396&lt;&gt;"",IF(AND(B1396&gt;=_TM1,B1396&lt;=_TM2,OR(TH!L1396="1111",TH!M1396="1111")),TH!D1396,""),"")</f>
        <v/>
      </c>
      <c r="B1396" s="568" t="str">
        <f t="shared" si="145"/>
        <v/>
      </c>
      <c r="C1396" s="349"/>
      <c r="D1396" s="349"/>
      <c r="E1396" s="581"/>
      <c r="F1396" s="277"/>
      <c r="G1396" s="348"/>
      <c r="H1396" s="506"/>
      <c r="I1396" s="340"/>
      <c r="J1396" s="340"/>
      <c r="K1396" s="579"/>
      <c r="L1396" s="570"/>
      <c r="M1396" s="570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2"/>
      <c r="AC1396" s="539"/>
      <c r="AD1396" s="539"/>
      <c r="AE1396" s="539"/>
    </row>
    <row r="1397" spans="1:31" s="573" customFormat="1" ht="15.75" customHeight="1">
      <c r="A1397" s="567" t="str">
        <f>IF(B1397&lt;&gt;"",IF(AND(B1397&gt;=_TM1,B1397&lt;=_TM2,OR(TH!L1397="1111",TH!M1397="1111")),TH!D1397,""),"")</f>
        <v/>
      </c>
      <c r="B1397" s="568" t="str">
        <f t="shared" si="145"/>
        <v/>
      </c>
      <c r="C1397" s="349"/>
      <c r="D1397" s="349"/>
      <c r="E1397" s="581"/>
      <c r="F1397" s="277"/>
      <c r="G1397" s="348"/>
      <c r="H1397" s="506"/>
      <c r="I1397" s="340"/>
      <c r="J1397" s="340"/>
      <c r="K1397" s="579"/>
      <c r="L1397" s="571"/>
      <c r="M1397" s="570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2"/>
      <c r="AC1397" s="539"/>
      <c r="AD1397" s="539"/>
      <c r="AE1397" s="539"/>
    </row>
    <row r="1398" spans="1:31" s="573" customFormat="1" ht="15.75" customHeight="1">
      <c r="A1398" s="567" t="str">
        <f>IF(B1398&lt;&gt;"",IF(AND(B1398&gt;=_TM1,B1398&lt;=_TM2,OR(TH!L1398="1111",TH!M1398="1111")),TH!D1398,""),"")</f>
        <v/>
      </c>
      <c r="B1398" s="568" t="str">
        <f t="shared" si="145"/>
        <v/>
      </c>
      <c r="C1398" s="349"/>
      <c r="D1398" s="574"/>
      <c r="E1398" s="349"/>
      <c r="F1398" s="279"/>
      <c r="G1398" s="578"/>
      <c r="H1398" s="507"/>
      <c r="I1398" s="340"/>
      <c r="J1398" s="340"/>
      <c r="K1398" s="569"/>
      <c r="L1398" s="576"/>
      <c r="M1398" s="576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2"/>
      <c r="AC1398" s="539"/>
      <c r="AD1398" s="539"/>
    </row>
    <row r="1399" spans="1:31" s="573" customFormat="1" ht="15.75" customHeight="1">
      <c r="A1399" s="567" t="str">
        <f>IF(B1399&lt;&gt;"",IF(AND(B1399&gt;=_TM1,B1399&lt;=_TM2,OR(TH!L1399="1111",TH!M1399="1111")),TH!D1399,""),"")</f>
        <v/>
      </c>
      <c r="B1399" s="568" t="str">
        <f t="shared" si="145"/>
        <v/>
      </c>
      <c r="C1399" s="349"/>
      <c r="D1399" s="574"/>
      <c r="E1399" s="349"/>
      <c r="F1399" s="279"/>
      <c r="G1399" s="578"/>
      <c r="H1399" s="507"/>
      <c r="I1399" s="340"/>
      <c r="J1399" s="340"/>
      <c r="K1399" s="569"/>
      <c r="L1399" s="576"/>
      <c r="M1399" s="576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2"/>
    </row>
    <row r="1400" spans="1:31" s="573" customFormat="1" ht="15.75" customHeight="1">
      <c r="A1400" s="567" t="str">
        <f>IF(B1400&lt;&gt;"",IF(AND(B1400&gt;=_TM1,B1400&lt;=_TM2,OR(TH!L1400="1111",TH!M1400="1111")),TH!D1400,""),"")</f>
        <v/>
      </c>
      <c r="B1400" s="568" t="str">
        <f t="shared" si="145"/>
        <v/>
      </c>
      <c r="C1400" s="349"/>
      <c r="D1400" s="574"/>
      <c r="E1400" s="349"/>
      <c r="F1400" s="279"/>
      <c r="G1400" s="578"/>
      <c r="H1400" s="507"/>
      <c r="I1400" s="340"/>
      <c r="J1400" s="340"/>
      <c r="K1400" s="569"/>
      <c r="L1400" s="576"/>
      <c r="M1400" s="576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2"/>
    </row>
    <row r="1401" spans="1:31" s="573" customFormat="1" ht="15.75" customHeight="1">
      <c r="A1401" s="567" t="str">
        <f>IF(B1401&lt;&gt;"",IF(AND(B1401&gt;=_TM1,B1401&lt;=_TM2,OR(TH!L1401="1111",TH!M1401="1111")),TH!D1401,""),"")</f>
        <v/>
      </c>
      <c r="B1401" s="568" t="str">
        <f t="shared" si="145"/>
        <v/>
      </c>
      <c r="C1401" s="349"/>
      <c r="D1401" s="574"/>
      <c r="E1401" s="349"/>
      <c r="F1401" s="279"/>
      <c r="G1401" s="578"/>
      <c r="H1401" s="507"/>
      <c r="I1401" s="340"/>
      <c r="J1401" s="340"/>
      <c r="K1401" s="569"/>
      <c r="L1401" s="576"/>
      <c r="M1401" s="576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2"/>
    </row>
    <row r="1402" spans="1:31" s="573" customFormat="1" ht="15.75" customHeight="1">
      <c r="A1402" s="567" t="str">
        <f>IF(B1402&lt;&gt;"",IF(AND(B1402&gt;=_TM1,B1402&lt;=_TM2,OR(TH!L1402="1111",TH!M1402="1111")),TH!D1402,""),"")</f>
        <v/>
      </c>
      <c r="B1402" s="568" t="str">
        <f t="shared" si="145"/>
        <v/>
      </c>
      <c r="C1402" s="349"/>
      <c r="D1402" s="574"/>
      <c r="E1402" s="349"/>
      <c r="F1402" s="279"/>
      <c r="G1402" s="578"/>
      <c r="H1402" s="507"/>
      <c r="I1402" s="340"/>
      <c r="J1402" s="340"/>
      <c r="K1402" s="569"/>
      <c r="L1402" s="576"/>
      <c r="M1402" s="576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2"/>
      <c r="AC1402" s="539"/>
      <c r="AD1402" s="539"/>
    </row>
    <row r="1403" spans="1:31" s="573" customFormat="1" ht="15.75" customHeight="1">
      <c r="A1403" s="567" t="str">
        <f>IF(B1403&lt;&gt;"",IF(AND(B1403&gt;=_TM1,B1403&lt;=_TM2,OR(TH!L1403="1111",TH!M1403="1111")),TH!D1403,""),"")</f>
        <v/>
      </c>
      <c r="B1403" s="568" t="str">
        <f t="shared" si="145"/>
        <v/>
      </c>
      <c r="C1403" s="349"/>
      <c r="D1403" s="574"/>
      <c r="E1403" s="349"/>
      <c r="F1403" s="279"/>
      <c r="G1403" s="578"/>
      <c r="H1403" s="507"/>
      <c r="I1403" s="340"/>
      <c r="J1403" s="340"/>
      <c r="K1403" s="569"/>
      <c r="L1403" s="576"/>
      <c r="M1403" s="576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2"/>
    </row>
    <row r="1404" spans="1:31" s="573" customFormat="1" ht="15.75" customHeight="1">
      <c r="A1404" s="567" t="str">
        <f>IF(B1404&lt;&gt;"",IF(AND(B1404&gt;=_TM1,B1404&lt;=_TM2,OR(TH!L1404="1111",TH!M1404="1111")),TH!D1404,""),"")</f>
        <v/>
      </c>
      <c r="B1404" s="568" t="str">
        <f t="shared" si="145"/>
        <v/>
      </c>
      <c r="C1404" s="349"/>
      <c r="D1404" s="574"/>
      <c r="E1404" s="349"/>
      <c r="F1404" s="279"/>
      <c r="G1404" s="578"/>
      <c r="H1404" s="507"/>
      <c r="I1404" s="340"/>
      <c r="J1404" s="340"/>
      <c r="K1404" s="569"/>
      <c r="L1404" s="576"/>
      <c r="M1404" s="576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2"/>
    </row>
    <row r="1405" spans="1:31" s="573" customFormat="1" ht="15.75" customHeight="1">
      <c r="A1405" s="567" t="str">
        <f>IF(B1405&lt;&gt;"",IF(AND(B1405&gt;=_TM1,B1405&lt;=_TM2,OR(TH!L1405="1111",TH!M1405="1111")),TH!D1405,""),"")</f>
        <v/>
      </c>
      <c r="B1405" s="568" t="str">
        <f t="shared" si="145"/>
        <v/>
      </c>
      <c r="C1405" s="349"/>
      <c r="D1405" s="574"/>
      <c r="E1405" s="349"/>
      <c r="F1405" s="279"/>
      <c r="G1405" s="578"/>
      <c r="H1405" s="507"/>
      <c r="I1405" s="340"/>
      <c r="J1405" s="340"/>
      <c r="K1405" s="569"/>
      <c r="L1405" s="576"/>
      <c r="M1405" s="576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2"/>
    </row>
    <row r="1406" spans="1:31" s="573" customFormat="1" ht="15.75" customHeight="1">
      <c r="A1406" s="567" t="str">
        <f>IF(B1406&lt;&gt;"",IF(AND(B1406&gt;=_TM1,B1406&lt;=_TM2,OR(TH!L1406="1111",TH!M1406="1111")),TH!D1406,""),"")</f>
        <v/>
      </c>
      <c r="B1406" s="568" t="str">
        <f t="shared" si="145"/>
        <v/>
      </c>
      <c r="C1406" s="349"/>
      <c r="D1406" s="574"/>
      <c r="E1406" s="349"/>
      <c r="F1406" s="279"/>
      <c r="G1406" s="578"/>
      <c r="H1406" s="507"/>
      <c r="I1406" s="340"/>
      <c r="J1406" s="340"/>
      <c r="K1406" s="569"/>
      <c r="L1406" s="576"/>
      <c r="M1406" s="576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2"/>
    </row>
    <row r="1407" spans="1:31" s="573" customFormat="1" ht="15.75" customHeight="1">
      <c r="A1407" s="567" t="str">
        <f>IF(B1407&lt;&gt;"",IF(AND(B1407&gt;=_TM1,B1407&lt;=_TM2,OR(TH!L1407="1111",TH!M1407="1111")),TH!D1407,""),"")</f>
        <v/>
      </c>
      <c r="B1407" s="568" t="str">
        <f t="shared" si="145"/>
        <v/>
      </c>
      <c r="C1407" s="349"/>
      <c r="D1407" s="574"/>
      <c r="E1407" s="349"/>
      <c r="F1407" s="279"/>
      <c r="G1407" s="578"/>
      <c r="H1407" s="507"/>
      <c r="I1407" s="340"/>
      <c r="J1407" s="340"/>
      <c r="K1407" s="569"/>
      <c r="L1407" s="576"/>
      <c r="M1407" s="576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2"/>
    </row>
    <row r="1408" spans="1:31" s="573" customFormat="1" ht="15.75" customHeight="1">
      <c r="A1408" s="567" t="str">
        <f>IF(B1408&lt;&gt;"",IF(AND(B1408&gt;=_TM1,B1408&lt;=_TM2,OR(TH!L1408="1111",TH!M1408="1111")),TH!D1408,""),"")</f>
        <v/>
      </c>
      <c r="B1408" s="568" t="str">
        <f t="shared" si="145"/>
        <v/>
      </c>
      <c r="C1408" s="349"/>
      <c r="D1408" s="574"/>
      <c r="E1408" s="349"/>
      <c r="F1408" s="279"/>
      <c r="G1408" s="578"/>
      <c r="H1408" s="507"/>
      <c r="I1408" s="340"/>
      <c r="J1408" s="340"/>
      <c r="K1408" s="569"/>
      <c r="L1408" s="576"/>
      <c r="M1408" s="576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2"/>
    </row>
    <row r="1409" spans="1:31" s="573" customFormat="1" ht="15.75" customHeight="1">
      <c r="A1409" s="567" t="str">
        <f>IF(B1409&lt;&gt;"",IF(AND(B1409&gt;=_TM1,B1409&lt;=_TM2,OR(TH!L1409="1111",TH!M1409="1111")),TH!D1409,""),"")</f>
        <v/>
      </c>
      <c r="B1409" s="568" t="str">
        <f t="shared" si="145"/>
        <v/>
      </c>
      <c r="C1409" s="349"/>
      <c r="D1409" s="574"/>
      <c r="E1409" s="349"/>
      <c r="F1409" s="279"/>
      <c r="G1409" s="578"/>
      <c r="H1409" s="507"/>
      <c r="I1409" s="340"/>
      <c r="J1409" s="340"/>
      <c r="K1409" s="569"/>
      <c r="L1409" s="576"/>
      <c r="M1409" s="576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2"/>
      <c r="AC1409" s="539"/>
      <c r="AD1409" s="539"/>
    </row>
    <row r="1410" spans="1:31" s="573" customFormat="1" ht="15.75" customHeight="1">
      <c r="A1410" s="567" t="str">
        <f>IF(B1410&lt;&gt;"",IF(AND(B1410&gt;=_TM1,B1410&lt;=_TM2,OR(TH!L1410="1111",TH!M1410="1111")),TH!D1410,""),"")</f>
        <v/>
      </c>
      <c r="B1410" s="568" t="str">
        <f t="shared" si="145"/>
        <v/>
      </c>
      <c r="C1410" s="349"/>
      <c r="D1410" s="574"/>
      <c r="E1410" s="349"/>
      <c r="F1410" s="279"/>
      <c r="G1410" s="578"/>
      <c r="H1410" s="507"/>
      <c r="I1410" s="340"/>
      <c r="J1410" s="340"/>
      <c r="K1410" s="569"/>
      <c r="L1410" s="576"/>
      <c r="M1410" s="576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2"/>
      <c r="AC1410" s="539"/>
      <c r="AD1410" s="539"/>
      <c r="AE1410" s="539"/>
    </row>
    <row r="1411" spans="1:31" s="573" customFormat="1" ht="15.75" customHeight="1">
      <c r="A1411" s="567" t="str">
        <f>IF(B1411&lt;&gt;"",IF(AND(B1411&gt;=_TM1,B1411&lt;=_TM2,OR(TH!L1411="1111",TH!M1411="1111")),TH!D1411,""),"")</f>
        <v/>
      </c>
      <c r="B1411" s="568" t="str">
        <f t="shared" si="145"/>
        <v/>
      </c>
      <c r="C1411" s="349"/>
      <c r="D1411" s="574"/>
      <c r="E1411" s="349"/>
      <c r="F1411" s="279"/>
      <c r="G1411" s="578"/>
      <c r="H1411" s="507"/>
      <c r="I1411" s="340"/>
      <c r="J1411" s="340"/>
      <c r="K1411" s="569"/>
      <c r="L1411" s="576"/>
      <c r="M1411" s="576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2"/>
      <c r="AC1411" s="539"/>
      <c r="AD1411" s="539"/>
      <c r="AE1411" s="539"/>
    </row>
    <row r="1412" spans="1:31" s="573" customFormat="1" ht="15.75" customHeight="1">
      <c r="A1412" s="567" t="str">
        <f>IF(B1412&lt;&gt;"",IF(AND(B1412&gt;=_TM1,B1412&lt;=_TM2,OR(TH!L1412="1111",TH!M1412="1111")),TH!D1412,""),"")</f>
        <v/>
      </c>
      <c r="B1412" s="568" t="str">
        <f t="shared" si="145"/>
        <v/>
      </c>
      <c r="C1412" s="349"/>
      <c r="D1412" s="574"/>
      <c r="E1412" s="349"/>
      <c r="F1412" s="279"/>
      <c r="G1412" s="578"/>
      <c r="H1412" s="507"/>
      <c r="I1412" s="340"/>
      <c r="J1412" s="340"/>
      <c r="K1412" s="569"/>
      <c r="L1412" s="576"/>
      <c r="M1412" s="576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2"/>
      <c r="AC1412" s="539"/>
      <c r="AD1412" s="539"/>
      <c r="AE1412" s="539"/>
    </row>
    <row r="1413" spans="1:31" s="573" customFormat="1" ht="15.75" customHeight="1">
      <c r="A1413" s="567" t="str">
        <f>IF(B1413&lt;&gt;"",IF(AND(B1413&gt;=_TM1,B1413&lt;=_TM2,OR(TH!L1413="1111",TH!M1413="1111")),TH!D1413,""),"")</f>
        <v/>
      </c>
      <c r="B1413" s="568" t="str">
        <f t="shared" si="145"/>
        <v/>
      </c>
      <c r="C1413" s="349"/>
      <c r="D1413" s="574"/>
      <c r="E1413" s="349"/>
      <c r="F1413" s="279"/>
      <c r="G1413" s="578"/>
      <c r="H1413" s="507"/>
      <c r="I1413" s="340"/>
      <c r="J1413" s="340"/>
      <c r="K1413" s="569"/>
      <c r="L1413" s="576"/>
      <c r="M1413" s="576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2"/>
      <c r="AC1413" s="539"/>
      <c r="AD1413" s="539"/>
      <c r="AE1413" s="539"/>
    </row>
    <row r="1414" spans="1:31" s="573" customFormat="1" ht="15.75" customHeight="1">
      <c r="A1414" s="567" t="str">
        <f>IF(B1414&lt;&gt;"",IF(AND(B1414&gt;=_TM1,B1414&lt;=_TM2,OR(TH!L1414="1111",TH!M1414="1111")),TH!D1414,""),"")</f>
        <v/>
      </c>
      <c r="B1414" s="568" t="str">
        <f t="shared" si="145"/>
        <v/>
      </c>
      <c r="C1414" s="349"/>
      <c r="D1414" s="574"/>
      <c r="E1414" s="349"/>
      <c r="F1414" s="279"/>
      <c r="G1414" s="578"/>
      <c r="H1414" s="507"/>
      <c r="I1414" s="340"/>
      <c r="J1414" s="340"/>
      <c r="K1414" s="569"/>
      <c r="L1414" s="576"/>
      <c r="M1414" s="576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2"/>
      <c r="AC1414" s="539"/>
      <c r="AD1414" s="539"/>
      <c r="AE1414" s="539"/>
    </row>
    <row r="1415" spans="1:31" s="573" customFormat="1" ht="15.75" customHeight="1">
      <c r="A1415" s="567" t="str">
        <f>IF(B1415&lt;&gt;"",IF(AND(B1415&gt;=_TM1,B1415&lt;=_TM2,OR(TH!L1415="1111",TH!M1415="1111")),TH!D1415,""),"")</f>
        <v/>
      </c>
      <c r="B1415" s="568" t="str">
        <f t="shared" si="145"/>
        <v/>
      </c>
      <c r="C1415" s="349"/>
      <c r="D1415" s="574"/>
      <c r="E1415" s="349"/>
      <c r="F1415" s="279"/>
      <c r="G1415" s="578"/>
      <c r="H1415" s="507"/>
      <c r="I1415" s="340"/>
      <c r="J1415" s="340"/>
      <c r="K1415" s="569"/>
      <c r="L1415" s="576"/>
      <c r="M1415" s="576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2"/>
      <c r="AC1415" s="539"/>
      <c r="AD1415" s="539"/>
    </row>
    <row r="1416" spans="1:31" s="573" customFormat="1" ht="15.75" customHeight="1">
      <c r="A1416" s="567" t="str">
        <f>IF(B1416&lt;&gt;"",IF(AND(B1416&gt;=_TM1,B1416&lt;=_TM2,OR(TH!L1416="1111",TH!M1416="1111")),TH!D1416,""),"")</f>
        <v/>
      </c>
      <c r="B1416" s="568" t="str">
        <f t="shared" si="145"/>
        <v/>
      </c>
      <c r="C1416" s="349"/>
      <c r="D1416" s="574"/>
      <c r="E1416" s="349"/>
      <c r="F1416" s="279"/>
      <c r="G1416" s="578"/>
      <c r="H1416" s="507"/>
      <c r="I1416" s="340"/>
      <c r="J1416" s="340"/>
      <c r="K1416" s="569"/>
      <c r="L1416" s="576"/>
      <c r="M1416" s="576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2"/>
      <c r="AC1416" s="539"/>
      <c r="AD1416" s="539"/>
    </row>
    <row r="1417" spans="1:31" s="573" customFormat="1" ht="15.75" customHeight="1">
      <c r="A1417" s="567" t="str">
        <f>IF(B1417&lt;&gt;"",IF(AND(B1417&gt;=_TM1,B1417&lt;=_TM2,OR(TH!L1417="1111",TH!M1417="1111")),TH!D1417,""),"")</f>
        <v/>
      </c>
      <c r="B1417" s="568" t="str">
        <f t="shared" si="145"/>
        <v/>
      </c>
      <c r="C1417" s="349"/>
      <c r="D1417" s="574"/>
      <c r="E1417" s="349"/>
      <c r="F1417" s="279"/>
      <c r="G1417" s="578"/>
      <c r="H1417" s="507"/>
      <c r="I1417" s="340"/>
      <c r="J1417" s="340"/>
      <c r="K1417" s="569"/>
      <c r="L1417" s="576"/>
      <c r="M1417" s="576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2"/>
      <c r="AC1417" s="539"/>
      <c r="AD1417" s="539"/>
    </row>
    <row r="1418" spans="1:31" s="573" customFormat="1" ht="15.75" customHeight="1">
      <c r="A1418" s="567" t="str">
        <f>IF(B1418&lt;&gt;"",IF(AND(B1418&gt;=_TM1,B1418&lt;=_TM2,OR(TH!L1418="1111",TH!M1418="1111")),TH!D1418,""),"")</f>
        <v/>
      </c>
      <c r="B1418" s="568" t="str">
        <f t="shared" si="145"/>
        <v/>
      </c>
      <c r="C1418" s="349"/>
      <c r="D1418" s="574"/>
      <c r="E1418" s="349"/>
      <c r="F1418" s="279"/>
      <c r="G1418" s="578"/>
      <c r="H1418" s="507"/>
      <c r="I1418" s="340"/>
      <c r="J1418" s="340"/>
      <c r="K1418" s="569"/>
      <c r="L1418" s="576"/>
      <c r="M1418" s="576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2"/>
      <c r="AC1418" s="539"/>
      <c r="AD1418" s="539"/>
    </row>
    <row r="1419" spans="1:31" s="573" customFormat="1" ht="15.75" customHeight="1">
      <c r="A1419" s="567" t="str">
        <f>IF(B1419&lt;&gt;"",IF(AND(B1419&gt;=_TM1,B1419&lt;=_TM2,OR(TH!L1419="1111",TH!M1419="1111")),TH!D1419,""),"")</f>
        <v/>
      </c>
      <c r="B1419" s="568" t="str">
        <f t="shared" si="145"/>
        <v/>
      </c>
      <c r="C1419" s="349"/>
      <c r="D1419" s="574"/>
      <c r="E1419" s="349"/>
      <c r="F1419" s="279"/>
      <c r="G1419" s="578"/>
      <c r="H1419" s="507"/>
      <c r="I1419" s="340"/>
      <c r="J1419" s="340"/>
      <c r="K1419" s="569"/>
      <c r="L1419" s="576"/>
      <c r="M1419" s="576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2"/>
    </row>
    <row r="1420" spans="1:31" s="573" customFormat="1" ht="15.75" customHeight="1">
      <c r="A1420" s="567" t="str">
        <f>IF(B1420&lt;&gt;"",IF(AND(B1420&gt;=_TM1,B1420&lt;=_TM2,OR(TH!L1420="1111",TH!M1420="1111")),TH!D1420,""),"")</f>
        <v/>
      </c>
      <c r="B1420" s="568" t="str">
        <f t="shared" si="145"/>
        <v/>
      </c>
      <c r="C1420" s="349"/>
      <c r="D1420" s="574"/>
      <c r="E1420" s="349"/>
      <c r="F1420" s="279"/>
      <c r="G1420" s="578"/>
      <c r="H1420" s="507"/>
      <c r="I1420" s="340"/>
      <c r="J1420" s="340"/>
      <c r="K1420" s="569"/>
      <c r="L1420" s="576"/>
      <c r="M1420" s="576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2"/>
    </row>
    <row r="1421" spans="1:31" s="573" customFormat="1" ht="15.75" customHeight="1">
      <c r="A1421" s="567" t="str">
        <f>IF(B1421&lt;&gt;"",IF(AND(B1421&gt;=_TM1,B1421&lt;=_TM2,OR(TH!L1421="1111",TH!M1421="1111")),TH!D1421,""),"")</f>
        <v/>
      </c>
      <c r="B1421" s="568" t="str">
        <f t="shared" si="145"/>
        <v/>
      </c>
      <c r="C1421" s="349"/>
      <c r="D1421" s="574"/>
      <c r="E1421" s="349"/>
      <c r="F1421" s="279"/>
      <c r="G1421" s="578"/>
      <c r="H1421" s="507"/>
      <c r="I1421" s="340"/>
      <c r="J1421" s="340"/>
      <c r="K1421" s="569"/>
      <c r="L1421" s="576"/>
      <c r="M1421" s="576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2"/>
      <c r="AC1421" s="539"/>
      <c r="AD1421" s="539"/>
    </row>
    <row r="1422" spans="1:31" s="573" customFormat="1" ht="15.75" customHeight="1">
      <c r="A1422" s="567" t="str">
        <f>IF(B1422&lt;&gt;"",IF(AND(B1422&gt;=_TM1,B1422&lt;=_TM2,OR(TH!L1422="1111",TH!M1422="1111")),TH!D1422,""),"")</f>
        <v/>
      </c>
      <c r="B1422" s="568" t="str">
        <f t="shared" si="145"/>
        <v/>
      </c>
      <c r="C1422" s="349"/>
      <c r="D1422" s="574"/>
      <c r="E1422" s="349"/>
      <c r="F1422" s="279"/>
      <c r="G1422" s="578"/>
      <c r="H1422" s="507"/>
      <c r="I1422" s="340"/>
      <c r="J1422" s="340"/>
      <c r="K1422" s="569"/>
      <c r="L1422" s="576"/>
      <c r="M1422" s="576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2"/>
      <c r="AC1422" s="539"/>
      <c r="AD1422" s="539"/>
    </row>
    <row r="1423" spans="1:31" s="573" customFormat="1" ht="15.75" customHeight="1">
      <c r="A1423" s="567" t="str">
        <f>IF(B1423&lt;&gt;"",IF(AND(B1423&gt;=_TM1,B1423&lt;=_TM2,OR(TH!L1423="1111",TH!M1423="1111")),TH!D1423,""),"")</f>
        <v/>
      </c>
      <c r="B1423" s="568" t="str">
        <f t="shared" si="145"/>
        <v/>
      </c>
      <c r="C1423" s="349"/>
      <c r="D1423" s="574"/>
      <c r="E1423" s="349"/>
      <c r="F1423" s="279"/>
      <c r="G1423" s="578"/>
      <c r="H1423" s="507"/>
      <c r="I1423" s="340"/>
      <c r="J1423" s="340"/>
      <c r="K1423" s="569"/>
      <c r="L1423" s="576"/>
      <c r="M1423" s="576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2"/>
      <c r="AC1423" s="539"/>
      <c r="AD1423" s="539"/>
    </row>
    <row r="1424" spans="1:31" s="573" customFormat="1" ht="15.75" customHeight="1">
      <c r="A1424" s="567" t="str">
        <f>IF(B1424&lt;&gt;"",IF(AND(B1424&gt;=_TM1,B1424&lt;=_TM2,OR(TH!L1424="1111",TH!M1424="1111")),TH!D1424,""),"")</f>
        <v/>
      </c>
      <c r="B1424" s="568" t="str">
        <f t="shared" si="145"/>
        <v/>
      </c>
      <c r="C1424" s="349"/>
      <c r="D1424" s="574"/>
      <c r="E1424" s="349"/>
      <c r="F1424" s="279"/>
      <c r="G1424" s="578"/>
      <c r="H1424" s="507"/>
      <c r="I1424" s="340"/>
      <c r="J1424" s="340"/>
      <c r="K1424" s="569"/>
      <c r="L1424" s="576"/>
      <c r="M1424" s="576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2"/>
      <c r="AC1424" s="539"/>
      <c r="AD1424" s="539"/>
    </row>
    <row r="1425" spans="1:31" s="573" customFormat="1" ht="15.75" customHeight="1">
      <c r="A1425" s="567" t="str">
        <f>IF(B1425&lt;&gt;"",IF(AND(B1425&gt;=_TM1,B1425&lt;=_TM2,OR(TH!L1425="1111",TH!M1425="1111")),TH!D1425,""),"")</f>
        <v/>
      </c>
      <c r="B1425" s="568" t="str">
        <f t="shared" si="145"/>
        <v/>
      </c>
      <c r="C1425" s="349"/>
      <c r="D1425" s="574"/>
      <c r="E1425" s="349"/>
      <c r="F1425" s="279"/>
      <c r="G1425" s="578"/>
      <c r="H1425" s="507"/>
      <c r="I1425" s="340"/>
      <c r="J1425" s="340"/>
      <c r="K1425" s="569"/>
      <c r="L1425" s="576"/>
      <c r="M1425" s="576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2"/>
      <c r="AC1425" s="539"/>
      <c r="AD1425" s="539"/>
    </row>
    <row r="1426" spans="1:31" s="573" customFormat="1" ht="15.75" customHeight="1">
      <c r="A1426" s="567" t="str">
        <f>IF(B1426&lt;&gt;"",IF(AND(B1426&gt;=_TM1,B1426&lt;=_TM2,OR(TH!L1426="1111",TH!M1426="1111")),TH!D1426,""),"")</f>
        <v/>
      </c>
      <c r="B1426" s="568" t="str">
        <f t="shared" si="145"/>
        <v/>
      </c>
      <c r="C1426" s="349"/>
      <c r="D1426" s="574"/>
      <c r="E1426" s="349"/>
      <c r="F1426" s="279"/>
      <c r="G1426" s="578"/>
      <c r="H1426" s="507"/>
      <c r="I1426" s="340"/>
      <c r="J1426" s="340"/>
      <c r="K1426" s="569"/>
      <c r="L1426" s="576"/>
      <c r="M1426" s="576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2"/>
      <c r="AC1426" s="539"/>
      <c r="AD1426" s="539"/>
    </row>
    <row r="1427" spans="1:31" s="573" customFormat="1" ht="15.75" customHeight="1">
      <c r="A1427" s="567" t="str">
        <f>IF(B1427&lt;&gt;"",IF(AND(B1427&gt;=_TM1,B1427&lt;=_TM2,OR(TH!L1427="1111",TH!M1427="1111")),TH!D1427,""),"")</f>
        <v/>
      </c>
      <c r="B1427" s="568" t="str">
        <f t="shared" si="145"/>
        <v/>
      </c>
      <c r="C1427" s="349"/>
      <c r="D1427" s="574"/>
      <c r="E1427" s="349"/>
      <c r="F1427" s="279"/>
      <c r="G1427" s="578"/>
      <c r="H1427" s="507"/>
      <c r="I1427" s="340"/>
      <c r="J1427" s="340"/>
      <c r="K1427" s="569"/>
      <c r="L1427" s="576"/>
      <c r="M1427" s="576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2"/>
      <c r="AC1427" s="539"/>
      <c r="AD1427" s="539"/>
    </row>
    <row r="1428" spans="1:31" s="573" customFormat="1" ht="15.75" customHeight="1">
      <c r="A1428" s="567" t="str">
        <f>IF(B1428&lt;&gt;"",IF(AND(B1428&gt;=_TM1,B1428&lt;=_TM2,OR(TH!L1428="1111",TH!M1428="1111")),TH!D1428,""),"")</f>
        <v/>
      </c>
      <c r="B1428" s="568" t="str">
        <f t="shared" si="145"/>
        <v/>
      </c>
      <c r="C1428" s="349"/>
      <c r="D1428" s="574"/>
      <c r="E1428" s="349"/>
      <c r="F1428" s="279"/>
      <c r="G1428" s="578"/>
      <c r="H1428" s="507"/>
      <c r="I1428" s="340"/>
      <c r="J1428" s="340"/>
      <c r="K1428" s="569"/>
      <c r="L1428" s="576"/>
      <c r="M1428" s="576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2"/>
      <c r="AC1428" s="539"/>
      <c r="AD1428" s="539"/>
    </row>
    <row r="1429" spans="1:31" s="573" customFormat="1" ht="15.75" customHeight="1">
      <c r="A1429" s="567" t="str">
        <f>IF(B1429&lt;&gt;"",IF(AND(B1429&gt;=_TM1,B1429&lt;=_TM2,OR(TH!L1429="1111",TH!M1429="1111")),TH!D1429,""),"")</f>
        <v/>
      </c>
      <c r="B1429" s="568" t="str">
        <f t="shared" si="145"/>
        <v/>
      </c>
      <c r="C1429" s="349"/>
      <c r="D1429" s="574"/>
      <c r="E1429" s="349"/>
      <c r="F1429" s="279"/>
      <c r="G1429" s="578"/>
      <c r="H1429" s="507"/>
      <c r="I1429" s="340"/>
      <c r="J1429" s="340"/>
      <c r="K1429" s="569"/>
      <c r="L1429" s="576"/>
      <c r="M1429" s="576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2"/>
      <c r="AC1429" s="539"/>
      <c r="AD1429" s="539"/>
    </row>
    <row r="1430" spans="1:31" s="573" customFormat="1" ht="15.75" customHeight="1">
      <c r="A1430" s="567" t="str">
        <f>IF(B1430&lt;&gt;"",IF(AND(B1430&gt;=_TM1,B1430&lt;=_TM2,OR(TH!L1430="1111",TH!M1430="1111")),TH!D1430,""),"")</f>
        <v/>
      </c>
      <c r="B1430" s="568" t="str">
        <f t="shared" si="145"/>
        <v/>
      </c>
      <c r="C1430" s="349"/>
      <c r="D1430" s="574"/>
      <c r="E1430" s="349"/>
      <c r="F1430" s="279"/>
      <c r="G1430" s="578"/>
      <c r="H1430" s="507"/>
      <c r="I1430" s="340"/>
      <c r="J1430" s="340"/>
      <c r="K1430" s="569"/>
      <c r="L1430" s="576"/>
      <c r="M1430" s="576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2"/>
      <c r="AC1430" s="539"/>
      <c r="AD1430" s="539"/>
    </row>
    <row r="1431" spans="1:31" s="573" customFormat="1" ht="15.75" customHeight="1">
      <c r="A1431" s="567" t="str">
        <f>IF(B1431&lt;&gt;"",IF(AND(B1431&gt;=_TM1,B1431&lt;=_TM2,OR(TH!L1431="1111",TH!M1431="1111")),TH!D1431,""),"")</f>
        <v/>
      </c>
      <c r="B1431" s="568" t="str">
        <f t="shared" si="145"/>
        <v/>
      </c>
      <c r="C1431" s="349"/>
      <c r="D1431" s="574"/>
      <c r="E1431" s="349"/>
      <c r="F1431" s="279"/>
      <c r="G1431" s="578"/>
      <c r="H1431" s="507"/>
      <c r="I1431" s="340"/>
      <c r="J1431" s="340"/>
      <c r="K1431" s="569"/>
      <c r="L1431" s="576"/>
      <c r="M1431" s="576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2"/>
      <c r="AC1431" s="539"/>
      <c r="AD1431" s="539"/>
    </row>
    <row r="1432" spans="1:31" s="573" customFormat="1" ht="15.75" customHeight="1">
      <c r="A1432" s="567" t="str">
        <f>IF(B1432&lt;&gt;"",IF(AND(B1432&gt;=_TM1,B1432&lt;=_TM2,OR(TH!L1432="1111",TH!M1432="1111")),TH!D1432,""),"")</f>
        <v/>
      </c>
      <c r="B1432" s="568" t="str">
        <f t="shared" si="145"/>
        <v/>
      </c>
      <c r="C1432" s="349"/>
      <c r="D1432" s="574"/>
      <c r="E1432" s="349"/>
      <c r="F1432" s="279"/>
      <c r="G1432" s="578"/>
      <c r="H1432" s="507"/>
      <c r="I1432" s="340"/>
      <c r="J1432" s="340"/>
      <c r="K1432" s="569"/>
      <c r="L1432" s="576"/>
      <c r="M1432" s="576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2"/>
      <c r="AC1432" s="539"/>
      <c r="AD1432" s="539"/>
    </row>
    <row r="1433" spans="1:31" s="573" customFormat="1" ht="15.75" customHeight="1">
      <c r="A1433" s="567" t="str">
        <f>IF(B1433&lt;&gt;"",IF(AND(B1433&gt;=_TM1,B1433&lt;=_TM2,OR(TH!L1433="1111",TH!M1433="1111")),TH!D1433,""),"")</f>
        <v/>
      </c>
      <c r="B1433" s="568" t="str">
        <f t="shared" si="145"/>
        <v/>
      </c>
      <c r="C1433" s="349"/>
      <c r="D1433" s="574"/>
      <c r="E1433" s="349"/>
      <c r="F1433" s="279"/>
      <c r="G1433" s="578"/>
      <c r="H1433" s="507"/>
      <c r="I1433" s="340"/>
      <c r="J1433" s="340"/>
      <c r="K1433" s="569"/>
      <c r="L1433" s="576"/>
      <c r="M1433" s="576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2"/>
      <c r="AE1433" s="539"/>
    </row>
    <row r="1434" spans="1:31" s="573" customFormat="1" ht="15.75" customHeight="1">
      <c r="A1434" s="567" t="str">
        <f>IF(B1434&lt;&gt;"",IF(AND(B1434&gt;=_TM1,B1434&lt;=_TM2,OR(TH!L1434="1111",TH!M1434="1111")),TH!D1434,""),"")</f>
        <v/>
      </c>
      <c r="B1434" s="568" t="str">
        <f t="shared" si="145"/>
        <v/>
      </c>
      <c r="C1434" s="349"/>
      <c r="D1434" s="574"/>
      <c r="E1434" s="349"/>
      <c r="F1434" s="279"/>
      <c r="G1434" s="578"/>
      <c r="H1434" s="507"/>
      <c r="I1434" s="340"/>
      <c r="J1434" s="340"/>
      <c r="K1434" s="569"/>
      <c r="L1434" s="576"/>
      <c r="M1434" s="576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2"/>
      <c r="AE1434" s="539"/>
    </row>
    <row r="1435" spans="1:31" s="573" customFormat="1" ht="15.75" customHeight="1">
      <c r="A1435" s="567" t="str">
        <f>IF(B1435&lt;&gt;"",IF(AND(B1435&gt;=_TM1,B1435&lt;=_TM2,OR(TH!L1435="1111",TH!M1435="1111")),TH!D1435,""),"")</f>
        <v/>
      </c>
      <c r="B1435" s="568" t="str">
        <f t="shared" si="145"/>
        <v/>
      </c>
      <c r="C1435" s="349"/>
      <c r="D1435" s="574"/>
      <c r="E1435" s="349"/>
      <c r="F1435" s="279"/>
      <c r="G1435" s="578"/>
      <c r="H1435" s="507"/>
      <c r="I1435" s="340"/>
      <c r="J1435" s="340"/>
      <c r="K1435" s="569"/>
      <c r="L1435" s="576"/>
      <c r="M1435" s="576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2"/>
      <c r="AC1435" s="539"/>
      <c r="AD1435" s="539"/>
      <c r="AE1435" s="539"/>
    </row>
    <row r="1436" spans="1:31" s="573" customFormat="1" ht="15.75" customHeight="1">
      <c r="A1436" s="567" t="str">
        <f>IF(B1436&lt;&gt;"",IF(AND(B1436&gt;=_TM1,B1436&lt;=_TM2,OR(TH!L1436="1111",TH!M1436="1111")),TH!D1436,""),"")</f>
        <v/>
      </c>
      <c r="B1436" s="568" t="str">
        <f t="shared" si="145"/>
        <v/>
      </c>
      <c r="C1436" s="349"/>
      <c r="D1436" s="574"/>
      <c r="E1436" s="349"/>
      <c r="F1436" s="279"/>
      <c r="G1436" s="578"/>
      <c r="H1436" s="507"/>
      <c r="I1436" s="340"/>
      <c r="J1436" s="340"/>
      <c r="K1436" s="569"/>
      <c r="L1436" s="576"/>
      <c r="M1436" s="576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2"/>
      <c r="AC1436" s="539"/>
      <c r="AD1436" s="539"/>
      <c r="AE1436" s="539"/>
    </row>
    <row r="1437" spans="1:31" s="573" customFormat="1" ht="15.75" customHeight="1">
      <c r="A1437" s="567" t="str">
        <f>IF(B1437&lt;&gt;"",IF(AND(B1437&gt;=_TM1,B1437&lt;=_TM2,OR(TH!L1437="1111",TH!M1437="1111")),TH!D1437,""),"")</f>
        <v/>
      </c>
      <c r="B1437" s="568" t="str">
        <f t="shared" si="145"/>
        <v/>
      </c>
      <c r="C1437" s="349"/>
      <c r="D1437" s="574"/>
      <c r="E1437" s="349"/>
      <c r="F1437" s="279"/>
      <c r="G1437" s="578"/>
      <c r="H1437" s="507"/>
      <c r="I1437" s="340"/>
      <c r="J1437" s="340"/>
      <c r="K1437" s="569"/>
      <c r="L1437" s="576"/>
      <c r="M1437" s="576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2"/>
      <c r="AC1437" s="539"/>
      <c r="AD1437" s="539"/>
      <c r="AE1437" s="539"/>
    </row>
    <row r="1438" spans="1:31" s="573" customFormat="1" ht="15.75" customHeight="1">
      <c r="A1438" s="567" t="str">
        <f>IF(B1438&lt;&gt;"",IF(AND(B1438&gt;=_TM1,B1438&lt;=_TM2,OR(TH!L1438="1111",TH!M1438="1111")),TH!D1438,""),"")</f>
        <v/>
      </c>
      <c r="B1438" s="568" t="str">
        <f t="shared" si="145"/>
        <v/>
      </c>
      <c r="C1438" s="349"/>
      <c r="D1438" s="574"/>
      <c r="E1438" s="349"/>
      <c r="F1438" s="279"/>
      <c r="G1438" s="578"/>
      <c r="H1438" s="507"/>
      <c r="I1438" s="340"/>
      <c r="J1438" s="340"/>
      <c r="K1438" s="569"/>
      <c r="L1438" s="576"/>
      <c r="M1438" s="576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2"/>
      <c r="AC1438" s="539"/>
      <c r="AD1438" s="539"/>
      <c r="AE1438" s="539"/>
    </row>
    <row r="1439" spans="1:31" s="573" customFormat="1" ht="15.75" customHeight="1">
      <c r="A1439" s="567" t="str">
        <f>IF(B1439&lt;&gt;"",IF(AND(B1439&gt;=_TM1,B1439&lt;=_TM2,OR(TH!L1439="1111",TH!M1439="1111")),TH!D1439,""),"")</f>
        <v/>
      </c>
      <c r="B1439" s="568" t="str">
        <f t="shared" ref="B1439:B1502" si="146">IF(C1439&lt;&gt;"",MONTH(C1439),"")</f>
        <v/>
      </c>
      <c r="C1439" s="349"/>
      <c r="D1439" s="574"/>
      <c r="E1439" s="349"/>
      <c r="F1439" s="279"/>
      <c r="G1439" s="578"/>
      <c r="H1439" s="507"/>
      <c r="I1439" s="340"/>
      <c r="J1439" s="340"/>
      <c r="K1439" s="569"/>
      <c r="L1439" s="576"/>
      <c r="M1439" s="576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2"/>
      <c r="AC1439" s="539"/>
      <c r="AD1439" s="539"/>
      <c r="AE1439" s="539"/>
    </row>
    <row r="1440" spans="1:31" s="573" customFormat="1" ht="15.75" customHeight="1">
      <c r="A1440" s="567" t="str">
        <f>IF(B1440&lt;&gt;"",IF(AND(B1440&gt;=_TM1,B1440&lt;=_TM2,OR(TH!L1440="1111",TH!M1440="1111")),TH!D1440,""),"")</f>
        <v/>
      </c>
      <c r="B1440" s="568" t="str">
        <f t="shared" si="146"/>
        <v/>
      </c>
      <c r="C1440" s="349"/>
      <c r="D1440" s="574"/>
      <c r="E1440" s="349"/>
      <c r="F1440" s="279"/>
      <c r="G1440" s="578"/>
      <c r="H1440" s="507"/>
      <c r="I1440" s="340"/>
      <c r="J1440" s="340"/>
      <c r="K1440" s="569"/>
      <c r="L1440" s="576"/>
      <c r="M1440" s="576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2"/>
      <c r="AC1440" s="539"/>
      <c r="AD1440" s="539"/>
      <c r="AE1440" s="539"/>
    </row>
    <row r="1441" spans="1:31" s="573" customFormat="1" ht="15.75" customHeight="1">
      <c r="A1441" s="567" t="str">
        <f>IF(B1441&lt;&gt;"",IF(AND(B1441&gt;=_TM1,B1441&lt;=_TM2,OR(TH!L1441="1111",TH!M1441="1111")),TH!D1441,""),"")</f>
        <v/>
      </c>
      <c r="B1441" s="568" t="str">
        <f t="shared" si="146"/>
        <v/>
      </c>
      <c r="C1441" s="349"/>
      <c r="D1441" s="574"/>
      <c r="E1441" s="349"/>
      <c r="F1441" s="279"/>
      <c r="G1441" s="578"/>
      <c r="H1441" s="507"/>
      <c r="I1441" s="340"/>
      <c r="J1441" s="340"/>
      <c r="K1441" s="569"/>
      <c r="L1441" s="576"/>
      <c r="M1441" s="576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2"/>
      <c r="AE1441" s="539"/>
    </row>
    <row r="1442" spans="1:31" s="573" customFormat="1" ht="15.75" customHeight="1">
      <c r="A1442" s="567" t="str">
        <f>IF(B1442&lt;&gt;"",IF(AND(B1442&gt;=_TM1,B1442&lt;=_TM2,OR(TH!L1442="1111",TH!M1442="1111")),TH!D1442,""),"")</f>
        <v/>
      </c>
      <c r="B1442" s="568" t="str">
        <f t="shared" si="146"/>
        <v/>
      </c>
      <c r="C1442" s="349"/>
      <c r="D1442" s="574"/>
      <c r="E1442" s="349"/>
      <c r="F1442" s="279"/>
      <c r="G1442" s="578"/>
      <c r="H1442" s="507"/>
      <c r="I1442" s="340"/>
      <c r="J1442" s="340"/>
      <c r="K1442" s="569"/>
      <c r="L1442" s="576"/>
      <c r="M1442" s="576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2"/>
      <c r="AE1442" s="539"/>
    </row>
    <row r="1443" spans="1:31" s="573" customFormat="1" ht="15.75" customHeight="1">
      <c r="A1443" s="567" t="str">
        <f>IF(B1443&lt;&gt;"",IF(AND(B1443&gt;=_TM1,B1443&lt;=_TM2,OR(TH!L1443="1111",TH!M1443="1111")),TH!D1443,""),"")</f>
        <v/>
      </c>
      <c r="B1443" s="568" t="str">
        <f t="shared" si="146"/>
        <v/>
      </c>
      <c r="C1443" s="349"/>
      <c r="D1443" s="574"/>
      <c r="E1443" s="349"/>
      <c r="F1443" s="279"/>
      <c r="G1443" s="578"/>
      <c r="H1443" s="507"/>
      <c r="I1443" s="340"/>
      <c r="J1443" s="340"/>
      <c r="K1443" s="569"/>
      <c r="L1443" s="576"/>
      <c r="M1443" s="576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2"/>
      <c r="AE1443" s="539"/>
    </row>
    <row r="1444" spans="1:31" s="573" customFormat="1" ht="15.75" customHeight="1">
      <c r="A1444" s="567" t="str">
        <f>IF(B1444&lt;&gt;"",IF(AND(B1444&gt;=_TM1,B1444&lt;=_TM2,OR(TH!L1444="1111",TH!M1444="1111")),TH!D1444,""),"")</f>
        <v/>
      </c>
      <c r="B1444" s="568" t="str">
        <f t="shared" si="146"/>
        <v/>
      </c>
      <c r="C1444" s="349"/>
      <c r="D1444" s="574"/>
      <c r="E1444" s="349"/>
      <c r="F1444" s="279"/>
      <c r="G1444" s="578"/>
      <c r="H1444" s="507"/>
      <c r="I1444" s="340"/>
      <c r="J1444" s="340"/>
      <c r="K1444" s="569"/>
      <c r="L1444" s="576"/>
      <c r="M1444" s="576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2"/>
      <c r="AC1444" s="539"/>
      <c r="AD1444" s="539"/>
      <c r="AE1444" s="539"/>
    </row>
    <row r="1445" spans="1:31" s="573" customFormat="1" ht="15.75" customHeight="1">
      <c r="A1445" s="567" t="str">
        <f>IF(B1445&lt;&gt;"",IF(AND(B1445&gt;=_TM1,B1445&lt;=_TM2,OR(TH!L1445="1111",TH!M1445="1111")),TH!D1445,""),"")</f>
        <v/>
      </c>
      <c r="B1445" s="568" t="str">
        <f t="shared" si="146"/>
        <v/>
      </c>
      <c r="C1445" s="349"/>
      <c r="D1445" s="574"/>
      <c r="E1445" s="349"/>
      <c r="F1445" s="279"/>
      <c r="G1445" s="578"/>
      <c r="H1445" s="507"/>
      <c r="I1445" s="340"/>
      <c r="J1445" s="340"/>
      <c r="K1445" s="569"/>
      <c r="L1445" s="576"/>
      <c r="M1445" s="576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2"/>
      <c r="AC1445" s="539"/>
      <c r="AD1445" s="539"/>
      <c r="AE1445" s="539"/>
    </row>
    <row r="1446" spans="1:31" s="573" customFormat="1" ht="15.75" customHeight="1">
      <c r="A1446" s="567" t="str">
        <f>IF(B1446&lt;&gt;"",IF(AND(B1446&gt;=_TM1,B1446&lt;=_TM2,OR(TH!L1446="1111",TH!M1446="1111")),TH!D1446,""),"")</f>
        <v/>
      </c>
      <c r="B1446" s="568" t="str">
        <f t="shared" si="146"/>
        <v/>
      </c>
      <c r="C1446" s="349"/>
      <c r="D1446" s="574"/>
      <c r="E1446" s="349"/>
      <c r="F1446" s="279"/>
      <c r="G1446" s="578"/>
      <c r="H1446" s="507"/>
      <c r="I1446" s="340"/>
      <c r="J1446" s="340"/>
      <c r="K1446" s="569"/>
      <c r="L1446" s="576"/>
      <c r="M1446" s="576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2"/>
      <c r="AC1446" s="539"/>
      <c r="AD1446" s="539"/>
      <c r="AE1446" s="539"/>
    </row>
    <row r="1447" spans="1:31" s="573" customFormat="1" ht="15.75" customHeight="1">
      <c r="A1447" s="567" t="str">
        <f>IF(B1447&lt;&gt;"",IF(AND(B1447&gt;=_TM1,B1447&lt;=_TM2,OR(TH!L1447="1111",TH!M1447="1111")),TH!D1447,""),"")</f>
        <v/>
      </c>
      <c r="B1447" s="568" t="str">
        <f t="shared" si="146"/>
        <v/>
      </c>
      <c r="C1447" s="349"/>
      <c r="D1447" s="574"/>
      <c r="E1447" s="349"/>
      <c r="F1447" s="279"/>
      <c r="G1447" s="578"/>
      <c r="H1447" s="507"/>
      <c r="I1447" s="340"/>
      <c r="J1447" s="340"/>
      <c r="K1447" s="569"/>
      <c r="L1447" s="576"/>
      <c r="M1447" s="576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2"/>
      <c r="AC1447" s="539"/>
      <c r="AD1447" s="539"/>
      <c r="AE1447" s="539"/>
    </row>
    <row r="1448" spans="1:31" s="573" customFormat="1" ht="15.75" customHeight="1">
      <c r="A1448" s="567" t="str">
        <f>IF(B1448&lt;&gt;"",IF(AND(B1448&gt;=_TM1,B1448&lt;=_TM2,OR(TH!L1448="1111",TH!M1448="1111")),TH!D1448,""),"")</f>
        <v/>
      </c>
      <c r="B1448" s="568" t="str">
        <f t="shared" si="146"/>
        <v/>
      </c>
      <c r="C1448" s="349"/>
      <c r="D1448" s="574"/>
      <c r="E1448" s="349"/>
      <c r="F1448" s="279"/>
      <c r="G1448" s="578"/>
      <c r="H1448" s="507"/>
      <c r="I1448" s="340"/>
      <c r="J1448" s="340"/>
      <c r="K1448" s="569"/>
      <c r="L1448" s="576"/>
      <c r="M1448" s="576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2"/>
      <c r="AC1448" s="539"/>
      <c r="AD1448" s="539"/>
      <c r="AE1448" s="539"/>
    </row>
    <row r="1449" spans="1:31" s="573" customFormat="1" ht="15.75" customHeight="1">
      <c r="A1449" s="567" t="str">
        <f>IF(B1449&lt;&gt;"",IF(AND(B1449&gt;=_TM1,B1449&lt;=_TM2,OR(TH!L1449="1111",TH!M1449="1111")),TH!D1449,""),"")</f>
        <v/>
      </c>
      <c r="B1449" s="568" t="str">
        <f t="shared" si="146"/>
        <v/>
      </c>
      <c r="C1449" s="349"/>
      <c r="D1449" s="574"/>
      <c r="E1449" s="349"/>
      <c r="F1449" s="279"/>
      <c r="G1449" s="578"/>
      <c r="H1449" s="507"/>
      <c r="I1449" s="340"/>
      <c r="J1449" s="340"/>
      <c r="K1449" s="569"/>
      <c r="L1449" s="576"/>
      <c r="M1449" s="576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2"/>
      <c r="AC1449" s="539"/>
      <c r="AD1449" s="539"/>
      <c r="AE1449" s="539"/>
    </row>
    <row r="1450" spans="1:31" s="573" customFormat="1" ht="15.75" customHeight="1">
      <c r="A1450" s="567" t="str">
        <f>IF(B1450&lt;&gt;"",IF(AND(B1450&gt;=_TM1,B1450&lt;=_TM2,OR(TH!L1450="1111",TH!M1450="1111")),TH!D1450,""),"")</f>
        <v/>
      </c>
      <c r="B1450" s="568" t="str">
        <f t="shared" si="146"/>
        <v/>
      </c>
      <c r="C1450" s="349"/>
      <c r="D1450" s="574"/>
      <c r="E1450" s="349"/>
      <c r="F1450" s="279"/>
      <c r="G1450" s="578"/>
      <c r="H1450" s="507"/>
      <c r="I1450" s="340"/>
      <c r="J1450" s="340"/>
      <c r="K1450" s="569"/>
      <c r="L1450" s="576"/>
      <c r="M1450" s="576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2"/>
      <c r="AC1450" s="539"/>
      <c r="AD1450" s="539"/>
      <c r="AE1450" s="539"/>
    </row>
    <row r="1451" spans="1:31" s="573" customFormat="1" ht="15.75" customHeight="1">
      <c r="A1451" s="567" t="str">
        <f>IF(B1451&lt;&gt;"",IF(AND(B1451&gt;=_TM1,B1451&lt;=_TM2,OR(TH!L1451="1111",TH!M1451="1111")),TH!D1451,""),"")</f>
        <v/>
      </c>
      <c r="B1451" s="568" t="str">
        <f t="shared" si="146"/>
        <v/>
      </c>
      <c r="C1451" s="349"/>
      <c r="D1451" s="574"/>
      <c r="E1451" s="349"/>
      <c r="F1451" s="279"/>
      <c r="G1451" s="578"/>
      <c r="H1451" s="507"/>
      <c r="I1451" s="340"/>
      <c r="J1451" s="340"/>
      <c r="K1451" s="569"/>
      <c r="L1451" s="576"/>
      <c r="M1451" s="576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2"/>
      <c r="AC1451" s="539"/>
      <c r="AD1451" s="539"/>
      <c r="AE1451" s="539"/>
    </row>
    <row r="1452" spans="1:31" s="573" customFormat="1" ht="15.75" customHeight="1">
      <c r="A1452" s="567" t="str">
        <f>IF(B1452&lt;&gt;"",IF(AND(B1452&gt;=_TM1,B1452&lt;=_TM2,OR(TH!L1452="1111",TH!M1452="1111")),TH!D1452,""),"")</f>
        <v/>
      </c>
      <c r="B1452" s="568" t="str">
        <f t="shared" si="146"/>
        <v/>
      </c>
      <c r="C1452" s="349"/>
      <c r="D1452" s="574"/>
      <c r="E1452" s="349"/>
      <c r="F1452" s="279"/>
      <c r="G1452" s="578"/>
      <c r="H1452" s="507"/>
      <c r="I1452" s="340"/>
      <c r="J1452" s="340"/>
      <c r="K1452" s="569"/>
      <c r="L1452" s="576"/>
      <c r="M1452" s="576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2"/>
      <c r="AC1452" s="539"/>
      <c r="AD1452" s="539"/>
      <c r="AE1452" s="539"/>
    </row>
    <row r="1453" spans="1:31" s="573" customFormat="1" ht="15.75" customHeight="1">
      <c r="A1453" s="567" t="str">
        <f>IF(B1453&lt;&gt;"",IF(AND(B1453&gt;=_TM1,B1453&lt;=_TM2,OR(TH!L1453="1111",TH!M1453="1111")),TH!D1453,""),"")</f>
        <v/>
      </c>
      <c r="B1453" s="568" t="str">
        <f t="shared" si="146"/>
        <v/>
      </c>
      <c r="C1453" s="349"/>
      <c r="D1453" s="574"/>
      <c r="E1453" s="349"/>
      <c r="F1453" s="279"/>
      <c r="G1453" s="578"/>
      <c r="H1453" s="507"/>
      <c r="I1453" s="340"/>
      <c r="J1453" s="340"/>
      <c r="K1453" s="569"/>
      <c r="L1453" s="576"/>
      <c r="M1453" s="576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2"/>
      <c r="AC1453" s="539"/>
      <c r="AD1453" s="539"/>
      <c r="AE1453" s="539"/>
    </row>
    <row r="1454" spans="1:31" s="573" customFormat="1" ht="15.75" customHeight="1">
      <c r="A1454" s="567" t="str">
        <f>IF(B1454&lt;&gt;"",IF(AND(B1454&gt;=_TM1,B1454&lt;=_TM2,OR(TH!L1454="1111",TH!M1454="1111")),TH!D1454,""),"")</f>
        <v/>
      </c>
      <c r="B1454" s="568" t="str">
        <f t="shared" si="146"/>
        <v/>
      </c>
      <c r="C1454" s="349"/>
      <c r="D1454" s="574"/>
      <c r="E1454" s="349"/>
      <c r="F1454" s="279"/>
      <c r="G1454" s="578"/>
      <c r="H1454" s="507"/>
      <c r="I1454" s="340"/>
      <c r="J1454" s="340"/>
      <c r="K1454" s="569"/>
      <c r="L1454" s="576"/>
      <c r="M1454" s="576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2"/>
      <c r="AC1454" s="539"/>
      <c r="AD1454" s="539"/>
      <c r="AE1454" s="539"/>
    </row>
    <row r="1455" spans="1:31" s="573" customFormat="1" ht="15.75" customHeight="1">
      <c r="A1455" s="567" t="str">
        <f>IF(B1455&lt;&gt;"",IF(AND(B1455&gt;=_TM1,B1455&lt;=_TM2,OR(TH!L1455="1111",TH!M1455="1111")),TH!D1455,""),"")</f>
        <v/>
      </c>
      <c r="B1455" s="568" t="str">
        <f t="shared" si="146"/>
        <v/>
      </c>
      <c r="C1455" s="349"/>
      <c r="D1455" s="574"/>
      <c r="E1455" s="349"/>
      <c r="F1455" s="279"/>
      <c r="G1455" s="578"/>
      <c r="H1455" s="507"/>
      <c r="I1455" s="340"/>
      <c r="J1455" s="340"/>
      <c r="K1455" s="569"/>
      <c r="L1455" s="576"/>
      <c r="M1455" s="576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2"/>
      <c r="AC1455" s="539"/>
      <c r="AD1455" s="539"/>
      <c r="AE1455" s="539"/>
    </row>
    <row r="1456" spans="1:31" s="573" customFormat="1" ht="15.75" customHeight="1">
      <c r="A1456" s="567" t="str">
        <f>IF(B1456&lt;&gt;"",IF(AND(B1456&gt;=_TM1,B1456&lt;=_TM2,OR(TH!L1456="1111",TH!M1456="1111")),TH!D1456,""),"")</f>
        <v/>
      </c>
      <c r="B1456" s="568" t="str">
        <f t="shared" si="146"/>
        <v/>
      </c>
      <c r="C1456" s="349"/>
      <c r="D1456" s="574"/>
      <c r="E1456" s="349"/>
      <c r="F1456" s="279"/>
      <c r="G1456" s="578"/>
      <c r="H1456" s="507"/>
      <c r="I1456" s="340"/>
      <c r="J1456" s="340"/>
      <c r="K1456" s="569"/>
      <c r="L1456" s="576"/>
      <c r="M1456" s="576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2"/>
      <c r="AC1456" s="539"/>
      <c r="AD1456" s="539"/>
      <c r="AE1456" s="539"/>
    </row>
    <row r="1457" spans="1:31" s="573" customFormat="1" ht="15.75" customHeight="1">
      <c r="A1457" s="567" t="str">
        <f>IF(B1457&lt;&gt;"",IF(AND(B1457&gt;=_TM1,B1457&lt;=_TM2,OR(TH!L1457="1111",TH!M1457="1111")),TH!D1457,""),"")</f>
        <v/>
      </c>
      <c r="B1457" s="568" t="str">
        <f t="shared" si="146"/>
        <v/>
      </c>
      <c r="C1457" s="349"/>
      <c r="D1457" s="574"/>
      <c r="E1457" s="349"/>
      <c r="F1457" s="279"/>
      <c r="G1457" s="578"/>
      <c r="H1457" s="507"/>
      <c r="I1457" s="340"/>
      <c r="J1457" s="340"/>
      <c r="K1457" s="569"/>
      <c r="L1457" s="576"/>
      <c r="M1457" s="576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2"/>
      <c r="AC1457" s="539"/>
      <c r="AD1457" s="539"/>
      <c r="AE1457" s="539"/>
    </row>
    <row r="1458" spans="1:31" s="573" customFormat="1" ht="15.75" customHeight="1">
      <c r="A1458" s="567" t="str">
        <f>IF(B1458&lt;&gt;"",IF(AND(B1458&gt;=_TM1,B1458&lt;=_TM2,OR(TH!L1458="1111",TH!M1458="1111")),TH!D1458,""),"")</f>
        <v/>
      </c>
      <c r="B1458" s="568" t="str">
        <f t="shared" si="146"/>
        <v/>
      </c>
      <c r="C1458" s="349"/>
      <c r="D1458" s="574"/>
      <c r="E1458" s="349"/>
      <c r="F1458" s="279"/>
      <c r="G1458" s="578"/>
      <c r="H1458" s="507"/>
      <c r="I1458" s="340"/>
      <c r="J1458" s="340"/>
      <c r="K1458" s="569"/>
      <c r="L1458" s="576"/>
      <c r="M1458" s="576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2"/>
      <c r="AC1458" s="539"/>
      <c r="AD1458" s="539"/>
      <c r="AE1458" s="539"/>
    </row>
    <row r="1459" spans="1:31" s="573" customFormat="1" ht="15.75" customHeight="1">
      <c r="A1459" s="567" t="str">
        <f>IF(B1459&lt;&gt;"",IF(AND(B1459&gt;=_TM1,B1459&lt;=_TM2,OR(TH!L1459="1111",TH!M1459="1111")),TH!D1459,""),"")</f>
        <v/>
      </c>
      <c r="B1459" s="568" t="str">
        <f t="shared" si="146"/>
        <v/>
      </c>
      <c r="C1459" s="349"/>
      <c r="D1459" s="574"/>
      <c r="E1459" s="349"/>
      <c r="F1459" s="279"/>
      <c r="G1459" s="578"/>
      <c r="H1459" s="507"/>
      <c r="I1459" s="340"/>
      <c r="J1459" s="340"/>
      <c r="K1459" s="569"/>
      <c r="L1459" s="576"/>
      <c r="M1459" s="576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2"/>
      <c r="AC1459" s="539"/>
      <c r="AD1459" s="539"/>
      <c r="AE1459" s="539"/>
    </row>
    <row r="1460" spans="1:31" s="573" customFormat="1" ht="15.75" customHeight="1">
      <c r="A1460" s="567" t="str">
        <f>IF(B1460&lt;&gt;"",IF(AND(B1460&gt;=_TM1,B1460&lt;=_TM2,OR(TH!L1460="1111",TH!M1460="1111")),TH!D1460,""),"")</f>
        <v/>
      </c>
      <c r="B1460" s="568" t="str">
        <f t="shared" si="146"/>
        <v/>
      </c>
      <c r="C1460" s="349"/>
      <c r="D1460" s="574"/>
      <c r="E1460" s="349"/>
      <c r="F1460" s="279"/>
      <c r="G1460" s="578"/>
      <c r="H1460" s="507"/>
      <c r="I1460" s="340"/>
      <c r="J1460" s="340"/>
      <c r="K1460" s="569"/>
      <c r="L1460" s="576"/>
      <c r="M1460" s="576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2"/>
      <c r="AC1460" s="539"/>
      <c r="AD1460" s="539"/>
      <c r="AE1460" s="539"/>
    </row>
    <row r="1461" spans="1:31" s="573" customFormat="1" ht="15.75" customHeight="1">
      <c r="A1461" s="567" t="str">
        <f>IF(B1461&lt;&gt;"",IF(AND(B1461&gt;=_TM1,B1461&lt;=_TM2,OR(TH!L1461="1111",TH!M1461="1111")),TH!D1461,""),"")</f>
        <v/>
      </c>
      <c r="B1461" s="568" t="str">
        <f t="shared" si="146"/>
        <v/>
      </c>
      <c r="C1461" s="349"/>
      <c r="D1461" s="574"/>
      <c r="E1461" s="349"/>
      <c r="F1461" s="279"/>
      <c r="G1461" s="578"/>
      <c r="H1461" s="507"/>
      <c r="I1461" s="340"/>
      <c r="J1461" s="340"/>
      <c r="K1461" s="569"/>
      <c r="L1461" s="576"/>
      <c r="M1461" s="576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2"/>
      <c r="AC1461" s="539"/>
      <c r="AD1461" s="539"/>
      <c r="AE1461" s="539"/>
    </row>
    <row r="1462" spans="1:31" s="573" customFormat="1" ht="15.75" customHeight="1">
      <c r="A1462" s="567" t="str">
        <f>IF(B1462&lt;&gt;"",IF(AND(B1462&gt;=_TM1,B1462&lt;=_TM2,OR(TH!L1462="1111",TH!M1462="1111")),TH!D1462,""),"")</f>
        <v/>
      </c>
      <c r="B1462" s="568" t="str">
        <f t="shared" si="146"/>
        <v/>
      </c>
      <c r="C1462" s="349"/>
      <c r="D1462" s="574"/>
      <c r="E1462" s="349"/>
      <c r="F1462" s="279"/>
      <c r="G1462" s="578"/>
      <c r="H1462" s="507"/>
      <c r="I1462" s="340"/>
      <c r="J1462" s="340"/>
      <c r="K1462" s="569"/>
      <c r="L1462" s="576"/>
      <c r="M1462" s="576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2"/>
      <c r="AC1462" s="539"/>
      <c r="AD1462" s="539"/>
      <c r="AE1462" s="539"/>
    </row>
    <row r="1463" spans="1:31" s="573" customFormat="1" ht="15.75" customHeight="1">
      <c r="A1463" s="567" t="str">
        <f>IF(B1463&lt;&gt;"",IF(AND(B1463&gt;=_TM1,B1463&lt;=_TM2,OR(TH!L1463="1111",TH!M1463="1111")),TH!D1463,""),"")</f>
        <v/>
      </c>
      <c r="B1463" s="568" t="str">
        <f t="shared" si="146"/>
        <v/>
      </c>
      <c r="C1463" s="349"/>
      <c r="D1463" s="574"/>
      <c r="E1463" s="349"/>
      <c r="F1463" s="279"/>
      <c r="G1463" s="578"/>
      <c r="H1463" s="507"/>
      <c r="I1463" s="340"/>
      <c r="J1463" s="340"/>
      <c r="K1463" s="569"/>
      <c r="L1463" s="576"/>
      <c r="M1463" s="576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2"/>
      <c r="AC1463" s="539"/>
      <c r="AD1463" s="539"/>
      <c r="AE1463" s="539"/>
    </row>
    <row r="1464" spans="1:31" s="573" customFormat="1" ht="15.75" customHeight="1">
      <c r="A1464" s="567" t="str">
        <f>IF(B1464&lt;&gt;"",IF(AND(B1464&gt;=_TM1,B1464&lt;=_TM2,OR(TH!L1464="1111",TH!M1464="1111")),TH!D1464,""),"")</f>
        <v/>
      </c>
      <c r="B1464" s="568" t="str">
        <f t="shared" si="146"/>
        <v/>
      </c>
      <c r="C1464" s="349"/>
      <c r="D1464" s="574"/>
      <c r="E1464" s="349"/>
      <c r="F1464" s="279"/>
      <c r="G1464" s="578"/>
      <c r="H1464" s="507"/>
      <c r="I1464" s="340"/>
      <c r="J1464" s="340"/>
      <c r="K1464" s="569"/>
      <c r="L1464" s="576"/>
      <c r="M1464" s="576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2"/>
      <c r="AC1464" s="539"/>
      <c r="AD1464" s="539"/>
      <c r="AE1464" s="539"/>
    </row>
    <row r="1465" spans="1:31" s="573" customFormat="1" ht="15.75" customHeight="1">
      <c r="A1465" s="567" t="str">
        <f>IF(B1465&lt;&gt;"",IF(AND(B1465&gt;=_TM1,B1465&lt;=_TM2,OR(TH!L1465="1111",TH!M1465="1111")),TH!D1465,""),"")</f>
        <v/>
      </c>
      <c r="B1465" s="568" t="str">
        <f t="shared" si="146"/>
        <v/>
      </c>
      <c r="C1465" s="349"/>
      <c r="D1465" s="574"/>
      <c r="E1465" s="349"/>
      <c r="F1465" s="279"/>
      <c r="G1465" s="578"/>
      <c r="H1465" s="507"/>
      <c r="I1465" s="340"/>
      <c r="J1465" s="340"/>
      <c r="K1465" s="569"/>
      <c r="L1465" s="576"/>
      <c r="M1465" s="576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2"/>
      <c r="AC1465" s="539"/>
      <c r="AD1465" s="539"/>
      <c r="AE1465" s="539"/>
    </row>
    <row r="1466" spans="1:31" s="573" customFormat="1" ht="15.75" customHeight="1">
      <c r="A1466" s="567" t="str">
        <f>IF(B1466&lt;&gt;"",IF(AND(B1466&gt;=_TM1,B1466&lt;=_TM2,OR(TH!L1466="1111",TH!M1466="1111")),TH!D1466,""),"")</f>
        <v/>
      </c>
      <c r="B1466" s="568" t="str">
        <f t="shared" si="146"/>
        <v/>
      </c>
      <c r="C1466" s="349"/>
      <c r="D1466" s="574"/>
      <c r="E1466" s="349"/>
      <c r="F1466" s="279"/>
      <c r="G1466" s="578"/>
      <c r="H1466" s="507"/>
      <c r="I1466" s="340"/>
      <c r="J1466" s="340"/>
      <c r="K1466" s="569"/>
      <c r="L1466" s="576"/>
      <c r="M1466" s="576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2"/>
      <c r="AC1466" s="539"/>
      <c r="AD1466" s="539"/>
      <c r="AE1466" s="539"/>
    </row>
    <row r="1467" spans="1:31" s="573" customFormat="1" ht="15.75" customHeight="1">
      <c r="A1467" s="567" t="str">
        <f>IF(B1467&lt;&gt;"",IF(AND(B1467&gt;=_TM1,B1467&lt;=_TM2,OR(TH!L1467="1111",TH!M1467="1111")),TH!D1467,""),"")</f>
        <v/>
      </c>
      <c r="B1467" s="568" t="str">
        <f t="shared" si="146"/>
        <v/>
      </c>
      <c r="C1467" s="349"/>
      <c r="D1467" s="574"/>
      <c r="E1467" s="349"/>
      <c r="F1467" s="279"/>
      <c r="G1467" s="578"/>
      <c r="H1467" s="507"/>
      <c r="I1467" s="340"/>
      <c r="J1467" s="340"/>
      <c r="K1467" s="569"/>
      <c r="L1467" s="576"/>
      <c r="M1467" s="576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2"/>
      <c r="AE1467" s="539"/>
    </row>
    <row r="1468" spans="1:31" s="573" customFormat="1" ht="15.75" customHeight="1">
      <c r="A1468" s="567" t="str">
        <f>IF(B1468&lt;&gt;"",IF(AND(B1468&gt;=_TM1,B1468&lt;=_TM2,OR(TH!L1468="1111",TH!M1468="1111")),TH!D1468,""),"")</f>
        <v/>
      </c>
      <c r="B1468" s="568" t="str">
        <f t="shared" si="146"/>
        <v/>
      </c>
      <c r="C1468" s="349"/>
      <c r="D1468" s="574"/>
      <c r="E1468" s="349"/>
      <c r="F1468" s="279"/>
      <c r="G1468" s="578"/>
      <c r="H1468" s="507"/>
      <c r="I1468" s="340"/>
      <c r="J1468" s="340"/>
      <c r="K1468" s="569"/>
      <c r="L1468" s="576"/>
      <c r="M1468" s="576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2"/>
      <c r="AD1468" s="539"/>
      <c r="AE1468" s="539"/>
    </row>
    <row r="1469" spans="1:31" s="573" customFormat="1" ht="15.75" customHeight="1">
      <c r="A1469" s="567" t="str">
        <f>IF(B1469&lt;&gt;"",IF(AND(B1469&gt;=_TM1,B1469&lt;=_TM2,OR(TH!L1469="1111",TH!M1469="1111")),TH!D1469,""),"")</f>
        <v/>
      </c>
      <c r="B1469" s="568" t="str">
        <f t="shared" si="146"/>
        <v/>
      </c>
      <c r="C1469" s="349"/>
      <c r="D1469" s="574"/>
      <c r="E1469" s="349"/>
      <c r="F1469" s="279"/>
      <c r="G1469" s="578"/>
      <c r="H1469" s="507"/>
      <c r="I1469" s="340"/>
      <c r="J1469" s="340"/>
      <c r="K1469" s="569"/>
      <c r="L1469" s="576"/>
      <c r="M1469" s="576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2"/>
      <c r="AE1469" s="539"/>
    </row>
    <row r="1470" spans="1:31" s="573" customFormat="1" ht="15.75" customHeight="1">
      <c r="A1470" s="567" t="str">
        <f>IF(B1470&lt;&gt;"",IF(AND(B1470&gt;=_TM1,B1470&lt;=_TM2,OR(TH!L1470="1111",TH!M1470="1111")),TH!D1470,""),"")</f>
        <v/>
      </c>
      <c r="B1470" s="568" t="str">
        <f t="shared" si="146"/>
        <v/>
      </c>
      <c r="C1470" s="349"/>
      <c r="D1470" s="574"/>
      <c r="E1470" s="349"/>
      <c r="F1470" s="279"/>
      <c r="G1470" s="578"/>
      <c r="H1470" s="507"/>
      <c r="I1470" s="340"/>
      <c r="J1470" s="340"/>
      <c r="K1470" s="569"/>
      <c r="L1470" s="576"/>
      <c r="M1470" s="576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2"/>
      <c r="AC1470" s="539"/>
      <c r="AD1470" s="539"/>
      <c r="AE1470" s="539"/>
    </row>
    <row r="1471" spans="1:31" s="573" customFormat="1" ht="15.75" customHeight="1">
      <c r="A1471" s="567" t="str">
        <f>IF(B1471&lt;&gt;"",IF(AND(B1471&gt;=_TM1,B1471&lt;=_TM2,OR(TH!L1471="1111",TH!M1471="1111")),TH!D1471,""),"")</f>
        <v/>
      </c>
      <c r="B1471" s="568" t="str">
        <f t="shared" si="146"/>
        <v/>
      </c>
      <c r="C1471" s="349"/>
      <c r="D1471" s="574"/>
      <c r="E1471" s="349"/>
      <c r="F1471" s="279"/>
      <c r="G1471" s="578"/>
      <c r="H1471" s="507"/>
      <c r="I1471" s="340"/>
      <c r="J1471" s="340"/>
      <c r="K1471" s="569"/>
      <c r="L1471" s="576"/>
      <c r="M1471" s="576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2"/>
      <c r="AC1471" s="539"/>
      <c r="AD1471" s="539"/>
      <c r="AE1471" s="539"/>
    </row>
    <row r="1472" spans="1:31" s="573" customFormat="1" ht="15.75" customHeight="1">
      <c r="A1472" s="567" t="str">
        <f>IF(B1472&lt;&gt;"",IF(AND(B1472&gt;=_TM1,B1472&lt;=_TM2,OR(TH!L1472="1111",TH!M1472="1111")),TH!D1472,""),"")</f>
        <v/>
      </c>
      <c r="B1472" s="568" t="str">
        <f t="shared" si="146"/>
        <v/>
      </c>
      <c r="C1472" s="349"/>
      <c r="D1472" s="574"/>
      <c r="E1472" s="349"/>
      <c r="F1472" s="279"/>
      <c r="G1472" s="578"/>
      <c r="H1472" s="507"/>
      <c r="I1472" s="340"/>
      <c r="J1472" s="340"/>
      <c r="K1472" s="569"/>
      <c r="L1472" s="576"/>
      <c r="M1472" s="576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2"/>
      <c r="AC1472" s="539"/>
      <c r="AD1472" s="539"/>
      <c r="AE1472" s="539"/>
    </row>
    <row r="1473" spans="1:31" s="573" customFormat="1" ht="15.75" customHeight="1">
      <c r="A1473" s="567" t="str">
        <f>IF(B1473&lt;&gt;"",IF(AND(B1473&gt;=_TM1,B1473&lt;=_TM2,OR(TH!L1473="1111",TH!M1473="1111")),TH!D1473,""),"")</f>
        <v/>
      </c>
      <c r="B1473" s="568" t="str">
        <f t="shared" si="146"/>
        <v/>
      </c>
      <c r="C1473" s="349"/>
      <c r="D1473" s="574"/>
      <c r="E1473" s="349"/>
      <c r="F1473" s="279"/>
      <c r="G1473" s="578"/>
      <c r="H1473" s="507"/>
      <c r="I1473" s="340"/>
      <c r="J1473" s="340"/>
      <c r="K1473" s="569"/>
      <c r="L1473" s="576"/>
      <c r="M1473" s="576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2"/>
      <c r="AE1473" s="539"/>
    </row>
    <row r="1474" spans="1:31" s="573" customFormat="1" ht="15.75" customHeight="1">
      <c r="A1474" s="567" t="str">
        <f>IF(B1474&lt;&gt;"",IF(AND(B1474&gt;=_TM1,B1474&lt;=_TM2,OR(TH!L1474="1111",TH!M1474="1111")),TH!D1474,""),"")</f>
        <v/>
      </c>
      <c r="B1474" s="568" t="str">
        <f t="shared" si="146"/>
        <v/>
      </c>
      <c r="C1474" s="349"/>
      <c r="D1474" s="574"/>
      <c r="E1474" s="349"/>
      <c r="F1474" s="279"/>
      <c r="G1474" s="578"/>
      <c r="H1474" s="507"/>
      <c r="I1474" s="340"/>
      <c r="J1474" s="340"/>
      <c r="K1474" s="569"/>
      <c r="L1474" s="576"/>
      <c r="M1474" s="576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2"/>
      <c r="AC1474" s="539"/>
      <c r="AD1474" s="539"/>
      <c r="AE1474" s="539"/>
    </row>
    <row r="1475" spans="1:31" s="573" customFormat="1" ht="15.75" customHeight="1">
      <c r="A1475" s="567" t="str">
        <f>IF(B1475&lt;&gt;"",IF(AND(B1475&gt;=_TM1,B1475&lt;=_TM2,OR(TH!L1475="1111",TH!M1475="1111")),TH!D1475,""),"")</f>
        <v/>
      </c>
      <c r="B1475" s="568" t="str">
        <f t="shared" si="146"/>
        <v/>
      </c>
      <c r="C1475" s="349"/>
      <c r="D1475" s="574"/>
      <c r="E1475" s="349"/>
      <c r="F1475" s="279"/>
      <c r="G1475" s="578"/>
      <c r="H1475" s="507"/>
      <c r="I1475" s="340"/>
      <c r="J1475" s="340"/>
      <c r="K1475" s="569"/>
      <c r="L1475" s="576"/>
      <c r="M1475" s="576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2"/>
      <c r="AC1475" s="539"/>
      <c r="AD1475" s="539"/>
      <c r="AE1475" s="539"/>
    </row>
    <row r="1476" spans="1:31" s="573" customFormat="1" ht="15.75" customHeight="1">
      <c r="A1476" s="567" t="str">
        <f>IF(B1476&lt;&gt;"",IF(AND(B1476&gt;=_TM1,B1476&lt;=_TM2,OR(TH!L1476="1111",TH!M1476="1111")),TH!D1476,""),"")</f>
        <v/>
      </c>
      <c r="B1476" s="568" t="str">
        <f t="shared" si="146"/>
        <v/>
      </c>
      <c r="C1476" s="349"/>
      <c r="D1476" s="574"/>
      <c r="E1476" s="349"/>
      <c r="F1476" s="279"/>
      <c r="G1476" s="578"/>
      <c r="H1476" s="507"/>
      <c r="I1476" s="340"/>
      <c r="J1476" s="340"/>
      <c r="K1476" s="569"/>
      <c r="L1476" s="576"/>
      <c r="M1476" s="576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2"/>
      <c r="AC1476" s="539"/>
      <c r="AD1476" s="539"/>
      <c r="AE1476" s="539"/>
    </row>
    <row r="1477" spans="1:31" s="573" customFormat="1" ht="15.75" customHeight="1">
      <c r="A1477" s="567" t="str">
        <f>IF(B1477&lt;&gt;"",IF(AND(B1477&gt;=_TM1,B1477&lt;=_TM2,OR(TH!L1477="1111",TH!M1477="1111")),TH!D1477,""),"")</f>
        <v/>
      </c>
      <c r="B1477" s="568" t="str">
        <f t="shared" si="146"/>
        <v/>
      </c>
      <c r="C1477" s="349"/>
      <c r="D1477" s="574"/>
      <c r="E1477" s="349"/>
      <c r="F1477" s="279"/>
      <c r="G1477" s="578"/>
      <c r="H1477" s="507"/>
      <c r="I1477" s="340"/>
      <c r="J1477" s="340"/>
      <c r="K1477" s="569"/>
      <c r="L1477" s="576"/>
      <c r="M1477" s="576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2"/>
      <c r="AC1477" s="539"/>
      <c r="AD1477" s="539"/>
      <c r="AE1477" s="539"/>
    </row>
    <row r="1478" spans="1:31" s="573" customFormat="1" ht="15.75" customHeight="1">
      <c r="A1478" s="567" t="str">
        <f>IF(B1478&lt;&gt;"",IF(AND(B1478&gt;=_TM1,B1478&lt;=_TM2,OR(TH!L1478="1111",TH!M1478="1111")),TH!D1478,""),"")</f>
        <v/>
      </c>
      <c r="B1478" s="568" t="str">
        <f t="shared" si="146"/>
        <v/>
      </c>
      <c r="C1478" s="349"/>
      <c r="D1478" s="574"/>
      <c r="E1478" s="349"/>
      <c r="F1478" s="279"/>
      <c r="G1478" s="578"/>
      <c r="H1478" s="507"/>
      <c r="I1478" s="340"/>
      <c r="J1478" s="340"/>
      <c r="K1478" s="569"/>
      <c r="L1478" s="576"/>
      <c r="M1478" s="576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2"/>
      <c r="AC1478" s="539"/>
      <c r="AD1478" s="539"/>
      <c r="AE1478" s="539"/>
    </row>
    <row r="1479" spans="1:31" s="539" customFormat="1" ht="15.75" customHeight="1">
      <c r="A1479" s="567" t="str">
        <f>IF(B1479&lt;&gt;"",IF(AND(B1479&gt;=_TM1,B1479&lt;=_TM2,OR(TH!L1479="1111",TH!M1479="1111")),TH!D1479,""),"")</f>
        <v/>
      </c>
      <c r="B1479" s="568" t="str">
        <f t="shared" si="146"/>
        <v/>
      </c>
      <c r="C1479" s="349"/>
      <c r="D1479" s="574"/>
      <c r="E1479" s="349"/>
      <c r="F1479" s="279"/>
      <c r="G1479" s="578"/>
      <c r="H1479" s="507"/>
      <c r="I1479" s="340"/>
      <c r="J1479" s="340"/>
      <c r="K1479" s="569"/>
      <c r="L1479" s="576"/>
      <c r="M1479" s="576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2"/>
      <c r="AB1479" s="573"/>
    </row>
    <row r="1480" spans="1:31" s="539" customFormat="1" ht="15.75" customHeight="1">
      <c r="A1480" s="567" t="str">
        <f>IF(B1480&lt;&gt;"",IF(AND(B1480&gt;=_TM1,B1480&lt;=_TM2,OR(TH!L1480="1111",TH!M1480="1111")),TH!D1480,""),"")</f>
        <v/>
      </c>
      <c r="B1480" s="568" t="str">
        <f t="shared" si="146"/>
        <v/>
      </c>
      <c r="C1480" s="349"/>
      <c r="D1480" s="574"/>
      <c r="E1480" s="349"/>
      <c r="F1480" s="279"/>
      <c r="G1480" s="578"/>
      <c r="H1480" s="507"/>
      <c r="I1480" s="340"/>
      <c r="J1480" s="340"/>
      <c r="K1480" s="569"/>
      <c r="L1480" s="576"/>
      <c r="M1480" s="576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2"/>
      <c r="AB1480" s="573"/>
    </row>
    <row r="1481" spans="1:31" s="539" customFormat="1" ht="15.75" customHeight="1">
      <c r="A1481" s="567" t="str">
        <f>IF(B1481&lt;&gt;"",IF(AND(B1481&gt;=_TM1,B1481&lt;=_TM2,OR(TH!L1481="1111",TH!M1481="1111")),TH!D1481,""),"")</f>
        <v/>
      </c>
      <c r="B1481" s="568" t="str">
        <f t="shared" si="146"/>
        <v/>
      </c>
      <c r="C1481" s="349"/>
      <c r="D1481" s="574"/>
      <c r="E1481" s="349"/>
      <c r="F1481" s="279"/>
      <c r="G1481" s="578"/>
      <c r="H1481" s="507"/>
      <c r="I1481" s="340"/>
      <c r="J1481" s="340"/>
      <c r="K1481" s="569"/>
      <c r="L1481" s="576"/>
      <c r="M1481" s="576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2"/>
      <c r="AB1481" s="573"/>
    </row>
    <row r="1482" spans="1:31" s="539" customFormat="1" ht="15.75" customHeight="1">
      <c r="A1482" s="567" t="str">
        <f>IF(B1482&lt;&gt;"",IF(AND(B1482&gt;=_TM1,B1482&lt;=_TM2,OR(TH!L1482="1111",TH!M1482="1111")),TH!D1482,""),"")</f>
        <v/>
      </c>
      <c r="B1482" s="568" t="str">
        <f t="shared" si="146"/>
        <v/>
      </c>
      <c r="C1482" s="349"/>
      <c r="D1482" s="574"/>
      <c r="E1482" s="349"/>
      <c r="F1482" s="279"/>
      <c r="G1482" s="578"/>
      <c r="H1482" s="507"/>
      <c r="I1482" s="340"/>
      <c r="J1482" s="340"/>
      <c r="K1482" s="569"/>
      <c r="L1482" s="576"/>
      <c r="M1482" s="576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2"/>
      <c r="AB1482" s="573"/>
    </row>
    <row r="1483" spans="1:31" s="539" customFormat="1" ht="15.75" customHeight="1">
      <c r="A1483" s="567" t="str">
        <f>IF(B1483&lt;&gt;"",IF(AND(B1483&gt;=_TM1,B1483&lt;=_TM2,OR(TH!L1483="1111",TH!M1483="1111")),TH!D1483,""),"")</f>
        <v/>
      </c>
      <c r="B1483" s="568" t="str">
        <f t="shared" si="146"/>
        <v/>
      </c>
      <c r="C1483" s="349"/>
      <c r="D1483" s="574"/>
      <c r="E1483" s="349"/>
      <c r="F1483" s="279"/>
      <c r="G1483" s="578"/>
      <c r="H1483" s="507"/>
      <c r="I1483" s="340"/>
      <c r="J1483" s="340"/>
      <c r="K1483" s="569"/>
      <c r="L1483" s="576"/>
      <c r="M1483" s="576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2"/>
      <c r="AB1483" s="573"/>
    </row>
    <row r="1484" spans="1:31" s="539" customFormat="1" ht="15.75" customHeight="1">
      <c r="A1484" s="567" t="str">
        <f>IF(B1484&lt;&gt;"",IF(AND(B1484&gt;=_TM1,B1484&lt;=_TM2,OR(TH!L1484="1111",TH!M1484="1111")),TH!D1484,""),"")</f>
        <v/>
      </c>
      <c r="B1484" s="568" t="str">
        <f t="shared" si="146"/>
        <v/>
      </c>
      <c r="C1484" s="349"/>
      <c r="D1484" s="574"/>
      <c r="E1484" s="349"/>
      <c r="F1484" s="279"/>
      <c r="G1484" s="578"/>
      <c r="H1484" s="507"/>
      <c r="I1484" s="340"/>
      <c r="J1484" s="340"/>
      <c r="K1484" s="569"/>
      <c r="L1484" s="576"/>
      <c r="M1484" s="576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2"/>
      <c r="AB1484" s="573"/>
    </row>
    <row r="1485" spans="1:31" s="539" customFormat="1" ht="15.75" customHeight="1">
      <c r="A1485" s="567" t="str">
        <f>IF(B1485&lt;&gt;"",IF(AND(B1485&gt;=_TM1,B1485&lt;=_TM2,OR(TH!L1485="1111",TH!M1485="1111")),TH!D1485,""),"")</f>
        <v/>
      </c>
      <c r="B1485" s="568" t="str">
        <f t="shared" si="146"/>
        <v/>
      </c>
      <c r="C1485" s="349"/>
      <c r="D1485" s="574"/>
      <c r="E1485" s="349"/>
      <c r="F1485" s="279"/>
      <c r="G1485" s="578"/>
      <c r="H1485" s="507"/>
      <c r="I1485" s="340"/>
      <c r="J1485" s="340"/>
      <c r="K1485" s="569"/>
      <c r="L1485" s="576"/>
      <c r="M1485" s="576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2"/>
      <c r="AB1485" s="573"/>
      <c r="AC1485" s="573"/>
      <c r="AD1485" s="573"/>
    </row>
    <row r="1486" spans="1:31" s="539" customFormat="1" ht="15.75" customHeight="1">
      <c r="A1486" s="567" t="str">
        <f>IF(B1486&lt;&gt;"",IF(AND(B1486&gt;=_TM1,B1486&lt;=_TM2,OR(TH!L1486="1111",TH!M1486="1111")),TH!D1486,""),"")</f>
        <v/>
      </c>
      <c r="B1486" s="568" t="str">
        <f t="shared" si="146"/>
        <v/>
      </c>
      <c r="C1486" s="349"/>
      <c r="D1486" s="574"/>
      <c r="E1486" s="349"/>
      <c r="F1486" s="279"/>
      <c r="G1486" s="578"/>
      <c r="H1486" s="507"/>
      <c r="I1486" s="340"/>
      <c r="J1486" s="340"/>
      <c r="K1486" s="569"/>
      <c r="L1486" s="576"/>
      <c r="M1486" s="576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2"/>
      <c r="AB1486" s="573"/>
      <c r="AC1486" s="573"/>
      <c r="AD1486" s="573"/>
    </row>
    <row r="1487" spans="1:31" s="539" customFormat="1" ht="15" customHeight="1">
      <c r="A1487" s="567" t="str">
        <f>IF(B1487&lt;&gt;"",IF(AND(B1487&gt;=_TM1,B1487&lt;=_TM2,OR(TH!L1487="1111",TH!M1487="1111")),TH!D1487,""),"")</f>
        <v/>
      </c>
      <c r="B1487" s="568" t="str">
        <f t="shared" si="146"/>
        <v/>
      </c>
      <c r="C1487" s="349"/>
      <c r="D1487" s="574"/>
      <c r="E1487" s="349"/>
      <c r="F1487" s="279"/>
      <c r="G1487" s="578"/>
      <c r="H1487" s="507"/>
      <c r="I1487" s="340"/>
      <c r="J1487" s="340"/>
      <c r="K1487" s="569"/>
      <c r="L1487" s="576"/>
      <c r="M1487" s="576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2"/>
      <c r="AB1487" s="573"/>
      <c r="AD1487" s="573"/>
    </row>
    <row r="1488" spans="1:31" s="539" customFormat="1" ht="15.75" customHeight="1">
      <c r="A1488" s="567" t="str">
        <f>IF(B1488&lt;&gt;"",IF(AND(B1488&gt;=_TM1,B1488&lt;=_TM2,OR(TH!L1488="1111",TH!M1488="1111")),TH!D1488,""),"")</f>
        <v/>
      </c>
      <c r="B1488" s="568" t="str">
        <f t="shared" si="146"/>
        <v/>
      </c>
      <c r="C1488" s="349"/>
      <c r="D1488" s="574"/>
      <c r="E1488" s="349"/>
      <c r="F1488" s="279"/>
      <c r="G1488" s="578"/>
      <c r="H1488" s="507"/>
      <c r="I1488" s="340"/>
      <c r="J1488" s="340"/>
      <c r="K1488" s="569"/>
      <c r="L1488" s="576"/>
      <c r="M1488" s="576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2"/>
      <c r="AB1488" s="573"/>
    </row>
    <row r="1489" spans="1:28" s="539" customFormat="1" ht="15" customHeight="1">
      <c r="A1489" s="567" t="str">
        <f>IF(B1489&lt;&gt;"",IF(AND(B1489&gt;=_TM1,B1489&lt;=_TM2,OR(TH!L1489="1111",TH!M1489="1111")),TH!D1489,""),"")</f>
        <v/>
      </c>
      <c r="B1489" s="568" t="str">
        <f t="shared" si="146"/>
        <v/>
      </c>
      <c r="C1489" s="349"/>
      <c r="D1489" s="574"/>
      <c r="E1489" s="349"/>
      <c r="F1489" s="279"/>
      <c r="G1489" s="578"/>
      <c r="H1489" s="507"/>
      <c r="I1489" s="340"/>
      <c r="J1489" s="340"/>
      <c r="K1489" s="569"/>
      <c r="L1489" s="576"/>
      <c r="M1489" s="576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2"/>
      <c r="AB1489" s="573"/>
    </row>
    <row r="1490" spans="1:28" s="539" customFormat="1" ht="15.75" customHeight="1">
      <c r="A1490" s="567" t="str">
        <f>IF(B1490&lt;&gt;"",IF(AND(B1490&gt;=_TM1,B1490&lt;=_TM2,OR(TH!L1490="1111",TH!M1490="1111")),TH!D1490,""),"")</f>
        <v/>
      </c>
      <c r="B1490" s="568" t="str">
        <f t="shared" si="146"/>
        <v/>
      </c>
      <c r="C1490" s="349"/>
      <c r="D1490" s="574"/>
      <c r="E1490" s="349"/>
      <c r="F1490" s="279"/>
      <c r="G1490" s="578"/>
      <c r="H1490" s="507"/>
      <c r="I1490" s="340"/>
      <c r="J1490" s="340"/>
      <c r="K1490" s="569"/>
      <c r="L1490" s="576"/>
      <c r="M1490" s="576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2"/>
      <c r="AB1490" s="573"/>
    </row>
    <row r="1491" spans="1:28" s="539" customFormat="1" ht="15.75" customHeight="1">
      <c r="A1491" s="567" t="str">
        <f>IF(B1491&lt;&gt;"",IF(AND(B1491&gt;=_TM1,B1491&lt;=_TM2,OR(TH!L1491="1111",TH!M1491="1111")),TH!D1491,""),"")</f>
        <v/>
      </c>
      <c r="B1491" s="568" t="str">
        <f t="shared" si="146"/>
        <v/>
      </c>
      <c r="C1491" s="349"/>
      <c r="D1491" s="574"/>
      <c r="E1491" s="349"/>
      <c r="F1491" s="279"/>
      <c r="G1491" s="578"/>
      <c r="H1491" s="507"/>
      <c r="I1491" s="340"/>
      <c r="J1491" s="340"/>
      <c r="K1491" s="569"/>
      <c r="L1491" s="576"/>
      <c r="M1491" s="576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2"/>
      <c r="AB1491" s="573"/>
    </row>
    <row r="1492" spans="1:28" s="539" customFormat="1" ht="15.75" customHeight="1">
      <c r="A1492" s="567" t="str">
        <f>IF(B1492&lt;&gt;"",IF(AND(B1492&gt;=_TM1,B1492&lt;=_TM2,OR(TH!L1492="1111",TH!M1492="1111")),TH!D1492,""),"")</f>
        <v/>
      </c>
      <c r="B1492" s="568" t="str">
        <f t="shared" si="146"/>
        <v/>
      </c>
      <c r="C1492" s="349"/>
      <c r="D1492" s="574"/>
      <c r="E1492" s="349"/>
      <c r="F1492" s="279"/>
      <c r="G1492" s="578"/>
      <c r="H1492" s="507"/>
      <c r="I1492" s="340"/>
      <c r="J1492" s="340"/>
      <c r="K1492" s="569"/>
      <c r="L1492" s="576"/>
      <c r="M1492" s="576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2"/>
      <c r="AB1492" s="573"/>
    </row>
    <row r="1493" spans="1:28" s="539" customFormat="1" ht="15.75" customHeight="1">
      <c r="A1493" s="567" t="str">
        <f>IF(B1493&lt;&gt;"",IF(AND(B1493&gt;=_TM1,B1493&lt;=_TM2,OR(TH!L1493="1111",TH!M1493="1111")),TH!D1493,""),"")</f>
        <v/>
      </c>
      <c r="B1493" s="568" t="str">
        <f t="shared" si="146"/>
        <v/>
      </c>
      <c r="C1493" s="349"/>
      <c r="D1493" s="574"/>
      <c r="E1493" s="349"/>
      <c r="F1493" s="279"/>
      <c r="G1493" s="578"/>
      <c r="H1493" s="507"/>
      <c r="I1493" s="340"/>
      <c r="J1493" s="340"/>
      <c r="K1493" s="569"/>
      <c r="L1493" s="576"/>
      <c r="M1493" s="576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2"/>
      <c r="AB1493" s="573"/>
    </row>
    <row r="1494" spans="1:28" s="539" customFormat="1" ht="15.75" customHeight="1">
      <c r="A1494" s="567" t="str">
        <f>IF(B1494&lt;&gt;"",IF(AND(B1494&gt;=_TM1,B1494&lt;=_TM2,OR(TH!L1494="1111",TH!M1494="1111")),TH!D1494,""),"")</f>
        <v/>
      </c>
      <c r="B1494" s="568" t="str">
        <f t="shared" si="146"/>
        <v/>
      </c>
      <c r="C1494" s="349"/>
      <c r="D1494" s="574"/>
      <c r="E1494" s="349"/>
      <c r="F1494" s="279"/>
      <c r="G1494" s="578"/>
      <c r="H1494" s="507"/>
      <c r="I1494" s="340"/>
      <c r="J1494" s="340"/>
      <c r="K1494" s="569"/>
      <c r="L1494" s="576"/>
      <c r="M1494" s="576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2"/>
      <c r="AB1494" s="573"/>
    </row>
    <row r="1495" spans="1:28" s="539" customFormat="1" ht="15.75" customHeight="1">
      <c r="A1495" s="567" t="str">
        <f>IF(B1495&lt;&gt;"",IF(AND(B1495&gt;=_TM1,B1495&lt;=_TM2,OR(TH!L1495="1111",TH!M1495="1111")),TH!D1495,""),"")</f>
        <v/>
      </c>
      <c r="B1495" s="568" t="str">
        <f t="shared" si="146"/>
        <v/>
      </c>
      <c r="C1495" s="349"/>
      <c r="D1495" s="574"/>
      <c r="E1495" s="349"/>
      <c r="F1495" s="279"/>
      <c r="G1495" s="578"/>
      <c r="H1495" s="507"/>
      <c r="I1495" s="340"/>
      <c r="J1495" s="340"/>
      <c r="K1495" s="569"/>
      <c r="L1495" s="576"/>
      <c r="M1495" s="576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2"/>
      <c r="AB1495" s="573"/>
    </row>
    <row r="1496" spans="1:28" s="539" customFormat="1" ht="15.75" customHeight="1">
      <c r="A1496" s="567" t="str">
        <f>IF(B1496&lt;&gt;"",IF(AND(B1496&gt;=_TM1,B1496&lt;=_TM2,OR(TH!L1496="1111",TH!M1496="1111")),TH!D1496,""),"")</f>
        <v/>
      </c>
      <c r="B1496" s="568" t="str">
        <f t="shared" si="146"/>
        <v/>
      </c>
      <c r="C1496" s="349"/>
      <c r="D1496" s="574"/>
      <c r="E1496" s="349"/>
      <c r="F1496" s="279"/>
      <c r="G1496" s="578"/>
      <c r="H1496" s="507"/>
      <c r="I1496" s="340"/>
      <c r="J1496" s="340"/>
      <c r="K1496" s="569"/>
      <c r="L1496" s="576"/>
      <c r="M1496" s="576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2"/>
      <c r="AB1496" s="573"/>
    </row>
    <row r="1497" spans="1:28" s="539" customFormat="1" ht="15.75" customHeight="1">
      <c r="A1497" s="567" t="str">
        <f>IF(B1497&lt;&gt;"",IF(AND(B1497&gt;=_TM1,B1497&lt;=_TM2,OR(TH!L1497="1111",TH!M1497="1111")),TH!D1497,""),"")</f>
        <v/>
      </c>
      <c r="B1497" s="568" t="str">
        <f t="shared" si="146"/>
        <v/>
      </c>
      <c r="C1497" s="349"/>
      <c r="D1497" s="574"/>
      <c r="E1497" s="349"/>
      <c r="F1497" s="279"/>
      <c r="G1497" s="578"/>
      <c r="H1497" s="507"/>
      <c r="I1497" s="340"/>
      <c r="J1497" s="340"/>
      <c r="K1497" s="569"/>
      <c r="L1497" s="576"/>
      <c r="M1497" s="576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2"/>
      <c r="AB1497" s="573"/>
    </row>
    <row r="1498" spans="1:28" s="539" customFormat="1" ht="15.75" customHeight="1">
      <c r="A1498" s="567" t="str">
        <f>IF(B1498&lt;&gt;"",IF(AND(B1498&gt;=_TM1,B1498&lt;=_TM2,OR(TH!L1498="1111",TH!M1498="1111")),TH!D1498,""),"")</f>
        <v/>
      </c>
      <c r="B1498" s="568" t="str">
        <f t="shared" si="146"/>
        <v/>
      </c>
      <c r="C1498" s="349"/>
      <c r="D1498" s="574"/>
      <c r="E1498" s="349"/>
      <c r="F1498" s="279"/>
      <c r="G1498" s="578"/>
      <c r="H1498" s="507"/>
      <c r="I1498" s="340"/>
      <c r="J1498" s="340"/>
      <c r="K1498" s="569"/>
      <c r="L1498" s="576"/>
      <c r="M1498" s="576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2"/>
      <c r="AB1498" s="573"/>
    </row>
    <row r="1499" spans="1:28" s="539" customFormat="1" ht="15.75" customHeight="1">
      <c r="A1499" s="567" t="str">
        <f>IF(B1499&lt;&gt;"",IF(AND(B1499&gt;=_TM1,B1499&lt;=_TM2,OR(TH!L1499="1111",TH!M1499="1111")),TH!D1499,""),"")</f>
        <v/>
      </c>
      <c r="B1499" s="568" t="str">
        <f t="shared" si="146"/>
        <v/>
      </c>
      <c r="C1499" s="349"/>
      <c r="D1499" s="574"/>
      <c r="E1499" s="349"/>
      <c r="F1499" s="279"/>
      <c r="G1499" s="578"/>
      <c r="H1499" s="507"/>
      <c r="I1499" s="340"/>
      <c r="J1499" s="340"/>
      <c r="K1499" s="569"/>
      <c r="L1499" s="576"/>
      <c r="M1499" s="576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2"/>
      <c r="AB1499" s="573"/>
    </row>
    <row r="1500" spans="1:28" s="539" customFormat="1" ht="15.75" customHeight="1">
      <c r="A1500" s="567" t="str">
        <f>IF(B1500&lt;&gt;"",IF(AND(B1500&gt;=_TM1,B1500&lt;=_TM2,OR(TH!L1500="1111",TH!M1500="1111")),TH!D1500,""),"")</f>
        <v/>
      </c>
      <c r="B1500" s="568" t="str">
        <f t="shared" si="146"/>
        <v/>
      </c>
      <c r="C1500" s="349"/>
      <c r="D1500" s="574"/>
      <c r="E1500" s="349"/>
      <c r="F1500" s="279"/>
      <c r="G1500" s="578"/>
      <c r="H1500" s="507"/>
      <c r="I1500" s="340"/>
      <c r="J1500" s="340"/>
      <c r="K1500" s="569"/>
      <c r="L1500" s="576"/>
      <c r="M1500" s="576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2"/>
      <c r="AB1500" s="573"/>
    </row>
    <row r="1501" spans="1:28" s="539" customFormat="1" ht="15.75" customHeight="1">
      <c r="A1501" s="567" t="str">
        <f>IF(B1501&lt;&gt;"",IF(AND(B1501&gt;=_TM1,B1501&lt;=_TM2,OR(TH!L1501="1111",TH!M1501="1111")),TH!D1501,""),"")</f>
        <v/>
      </c>
      <c r="B1501" s="568" t="str">
        <f t="shared" si="146"/>
        <v/>
      </c>
      <c r="C1501" s="349"/>
      <c r="D1501" s="574"/>
      <c r="E1501" s="349"/>
      <c r="F1501" s="279"/>
      <c r="G1501" s="578"/>
      <c r="H1501" s="507"/>
      <c r="I1501" s="340"/>
      <c r="J1501" s="340"/>
      <c r="K1501" s="569"/>
      <c r="L1501" s="576"/>
      <c r="M1501" s="576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2"/>
      <c r="AB1501" s="573"/>
    </row>
    <row r="1502" spans="1:28" s="539" customFormat="1" ht="15.75" customHeight="1">
      <c r="A1502" s="567" t="str">
        <f>IF(B1502&lt;&gt;"",IF(AND(B1502&gt;=_TM1,B1502&lt;=_TM2,OR(TH!L1502="1111",TH!M1502="1111")),TH!D1502,""),"")</f>
        <v/>
      </c>
      <c r="B1502" s="568" t="str">
        <f t="shared" si="146"/>
        <v/>
      </c>
      <c r="C1502" s="349"/>
      <c r="D1502" s="574"/>
      <c r="E1502" s="349"/>
      <c r="F1502" s="279"/>
      <c r="G1502" s="578"/>
      <c r="H1502" s="507"/>
      <c r="I1502" s="340"/>
      <c r="J1502" s="340"/>
      <c r="K1502" s="569"/>
      <c r="L1502" s="576"/>
      <c r="M1502" s="576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2"/>
      <c r="AB1502" s="573"/>
    </row>
    <row r="1503" spans="1:28" s="539" customFormat="1" ht="15.75" customHeight="1">
      <c r="A1503" s="567" t="str">
        <f>IF(B1503&lt;&gt;"",IF(AND(B1503&gt;=_TM1,B1503&lt;=_TM2,OR(TH!L1503="1111",TH!M1503="1111")),TH!D1503,""),"")</f>
        <v/>
      </c>
      <c r="B1503" s="568" t="str">
        <f t="shared" ref="B1503:B1566" si="147">IF(C1503&lt;&gt;"",MONTH(C1503),"")</f>
        <v/>
      </c>
      <c r="C1503" s="349"/>
      <c r="D1503" s="574"/>
      <c r="E1503" s="349"/>
      <c r="F1503" s="279"/>
      <c r="G1503" s="578"/>
      <c r="H1503" s="507"/>
      <c r="I1503" s="340"/>
      <c r="J1503" s="340"/>
      <c r="K1503" s="569"/>
      <c r="L1503" s="576"/>
      <c r="M1503" s="576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2"/>
      <c r="AB1503" s="573"/>
    </row>
    <row r="1504" spans="1:28" s="539" customFormat="1" ht="15.75" customHeight="1">
      <c r="A1504" s="567" t="str">
        <f>IF(B1504&lt;&gt;"",IF(AND(B1504&gt;=_TM1,B1504&lt;=_TM2,OR(TH!L1504="1111",TH!M1504="1111")),TH!D1504,""),"")</f>
        <v/>
      </c>
      <c r="B1504" s="568" t="str">
        <f t="shared" si="147"/>
        <v/>
      </c>
      <c r="C1504" s="349"/>
      <c r="D1504" s="574"/>
      <c r="E1504" s="349"/>
      <c r="F1504" s="279"/>
      <c r="G1504" s="578"/>
      <c r="H1504" s="507"/>
      <c r="I1504" s="340"/>
      <c r="J1504" s="340"/>
      <c r="K1504" s="569"/>
      <c r="L1504" s="576"/>
      <c r="M1504" s="576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2"/>
      <c r="AB1504" s="573"/>
    </row>
    <row r="1505" spans="1:31" s="539" customFormat="1" ht="15.75" customHeight="1">
      <c r="A1505" s="567" t="str">
        <f>IF(B1505&lt;&gt;"",IF(AND(B1505&gt;=_TM1,B1505&lt;=_TM2,OR(TH!L1505="1111",TH!M1505="1111")),TH!D1505,""),"")</f>
        <v/>
      </c>
      <c r="B1505" s="568" t="str">
        <f t="shared" si="147"/>
        <v/>
      </c>
      <c r="C1505" s="349"/>
      <c r="D1505" s="574"/>
      <c r="E1505" s="349"/>
      <c r="F1505" s="279"/>
      <c r="G1505" s="578"/>
      <c r="H1505" s="507"/>
      <c r="I1505" s="340"/>
      <c r="J1505" s="340"/>
      <c r="K1505" s="569"/>
      <c r="L1505" s="576"/>
      <c r="M1505" s="576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72"/>
      <c r="AB1505" s="573"/>
    </row>
    <row r="1506" spans="1:31" s="539" customFormat="1" ht="15.75" customHeight="1">
      <c r="A1506" s="567" t="str">
        <f>IF(B1506&lt;&gt;"",IF(AND(B1506&gt;=_TM1,B1506&lt;=_TM2,OR(TH!L1506="1111",TH!M1506="1111")),TH!D1506,""),"")</f>
        <v/>
      </c>
      <c r="B1506" s="568" t="str">
        <f t="shared" si="147"/>
        <v/>
      </c>
      <c r="C1506" s="349"/>
      <c r="D1506" s="574"/>
      <c r="E1506" s="349"/>
      <c r="F1506" s="279"/>
      <c r="G1506" s="578"/>
      <c r="H1506" s="507"/>
      <c r="I1506" s="340"/>
      <c r="J1506" s="340"/>
      <c r="K1506" s="569"/>
      <c r="L1506" s="576"/>
      <c r="M1506" s="576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/>
      </c>
      <c r="AA1506" s="572"/>
      <c r="AB1506" s="573"/>
    </row>
    <row r="1507" spans="1:31" s="539" customFormat="1" ht="15.75" customHeight="1">
      <c r="A1507" s="567" t="str">
        <f>IF(B1507&lt;&gt;"",IF(AND(B1507&gt;=_TM1,B1507&lt;=_TM2,OR(TH!L1507="1111",TH!M1507="1111")),TH!D1507,""),"")</f>
        <v/>
      </c>
      <c r="B1507" s="568" t="str">
        <f t="shared" si="147"/>
        <v/>
      </c>
      <c r="C1507" s="349"/>
      <c r="D1507" s="574"/>
      <c r="E1507" s="349"/>
      <c r="F1507" s="279"/>
      <c r="G1507" s="578"/>
      <c r="H1507" s="507"/>
      <c r="I1507" s="340"/>
      <c r="J1507" s="340"/>
      <c r="K1507" s="569"/>
      <c r="L1507" s="576"/>
      <c r="M1507" s="576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/>
      </c>
      <c r="AA1507" s="572"/>
      <c r="AB1507" s="573"/>
    </row>
    <row r="1508" spans="1:31" s="539" customFormat="1" ht="15.75" customHeight="1">
      <c r="A1508" s="567" t="str">
        <f>IF(B1508&lt;&gt;"",IF(AND(B1508&gt;=_TM1,B1508&lt;=_TM2,OR(TH!L1508="1111",TH!M1508="1111")),TH!D1508,""),"")</f>
        <v/>
      </c>
      <c r="B1508" s="568" t="str">
        <f t="shared" si="147"/>
        <v/>
      </c>
      <c r="C1508" s="349"/>
      <c r="D1508" s="574"/>
      <c r="E1508" s="349"/>
      <c r="F1508" s="279"/>
      <c r="G1508" s="578"/>
      <c r="H1508" s="507"/>
      <c r="I1508" s="340"/>
      <c r="J1508" s="340"/>
      <c r="K1508" s="569"/>
      <c r="L1508" s="576"/>
      <c r="M1508" s="576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/>
      </c>
      <c r="AA1508" s="572"/>
      <c r="AB1508" s="573"/>
    </row>
    <row r="1509" spans="1:31" s="539" customFormat="1" ht="15.75" customHeight="1">
      <c r="A1509" s="567" t="str">
        <f>IF(B1509&lt;&gt;"",IF(AND(B1509&gt;=_TM1,B1509&lt;=_TM2,OR(TH!L1509="1111",TH!M1509="1111")),TH!D1509,""),"")</f>
        <v/>
      </c>
      <c r="B1509" s="568" t="str">
        <f t="shared" si="147"/>
        <v/>
      </c>
      <c r="C1509" s="349"/>
      <c r="D1509" s="574"/>
      <c r="E1509" s="349"/>
      <c r="F1509" s="279"/>
      <c r="G1509" s="578"/>
      <c r="H1509" s="507"/>
      <c r="I1509" s="340"/>
      <c r="J1509" s="340"/>
      <c r="K1509" s="569"/>
      <c r="L1509" s="576"/>
      <c r="M1509" s="576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/>
      </c>
      <c r="AA1509" s="572"/>
      <c r="AB1509" s="573"/>
      <c r="AC1509" s="573"/>
    </row>
    <row r="1510" spans="1:31" s="539" customFormat="1" ht="15.75" customHeight="1">
      <c r="A1510" s="567" t="str">
        <f>IF(B1510&lt;&gt;"",IF(AND(B1510&gt;=_TM1,B1510&lt;=_TM2,OR(TH!L1510="1111",TH!M1510="1111")),TH!D1510,""),"")</f>
        <v/>
      </c>
      <c r="B1510" s="568" t="str">
        <f t="shared" si="147"/>
        <v/>
      </c>
      <c r="C1510" s="349"/>
      <c r="D1510" s="574"/>
      <c r="E1510" s="349"/>
      <c r="F1510" s="279"/>
      <c r="G1510" s="578"/>
      <c r="H1510" s="507"/>
      <c r="I1510" s="340"/>
      <c r="J1510" s="340"/>
      <c r="K1510" s="569"/>
      <c r="L1510" s="576"/>
      <c r="M1510" s="576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/>
      </c>
      <c r="AA1510" s="572"/>
      <c r="AB1510" s="573"/>
      <c r="AC1510" s="573"/>
      <c r="AD1510" s="573"/>
    </row>
    <row r="1511" spans="1:31" s="573" customFormat="1" ht="15.75" customHeight="1">
      <c r="A1511" s="567" t="str">
        <f>IF(B1511&lt;&gt;"",IF(AND(B1511&gt;=_TM1,B1511&lt;=_TM2,OR(TH!L1511="1111",TH!M1511="1111")),TH!D1511,""),"")</f>
        <v/>
      </c>
      <c r="B1511" s="568" t="str">
        <f t="shared" si="147"/>
        <v/>
      </c>
      <c r="C1511" s="349"/>
      <c r="D1511" s="574"/>
      <c r="E1511" s="349"/>
      <c r="F1511" s="279"/>
      <c r="G1511" s="578"/>
      <c r="H1511" s="507"/>
      <c r="I1511" s="340"/>
      <c r="J1511" s="340"/>
      <c r="K1511" s="569"/>
      <c r="L1511" s="576"/>
      <c r="M1511" s="576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/>
      </c>
      <c r="AA1511" s="572"/>
      <c r="AC1511" s="539"/>
      <c r="AE1511" s="539"/>
    </row>
    <row r="1512" spans="1:31" s="573" customFormat="1" ht="15.75" customHeight="1">
      <c r="A1512" s="567" t="str">
        <f>IF(B1512&lt;&gt;"",IF(AND(B1512&gt;=_TM1,B1512&lt;=_TM2,OR(TH!L1512="1111",TH!M1512="1111")),TH!D1512,""),"")</f>
        <v/>
      </c>
      <c r="B1512" s="568" t="str">
        <f t="shared" si="147"/>
        <v/>
      </c>
      <c r="C1512" s="349"/>
      <c r="D1512" s="574"/>
      <c r="E1512" s="349"/>
      <c r="F1512" s="279"/>
      <c r="G1512" s="578"/>
      <c r="H1512" s="507"/>
      <c r="I1512" s="340"/>
      <c r="J1512" s="340"/>
      <c r="K1512" s="569"/>
      <c r="L1512" s="576"/>
      <c r="M1512" s="576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/>
      </c>
      <c r="AA1512" s="572"/>
      <c r="AE1512" s="539"/>
    </row>
    <row r="1513" spans="1:31" s="573" customFormat="1" ht="15.75" customHeight="1">
      <c r="A1513" s="567" t="str">
        <f>IF(B1513&lt;&gt;"",IF(AND(B1513&gt;=_TM1,B1513&lt;=_TM2,OR(TH!L1513="1111",TH!M1513="1111")),TH!D1513,""),"")</f>
        <v/>
      </c>
      <c r="B1513" s="568" t="str">
        <f t="shared" si="147"/>
        <v/>
      </c>
      <c r="C1513" s="349"/>
      <c r="D1513" s="574"/>
      <c r="E1513" s="349"/>
      <c r="F1513" s="279"/>
      <c r="G1513" s="578"/>
      <c r="H1513" s="507"/>
      <c r="I1513" s="340"/>
      <c r="J1513" s="340"/>
      <c r="K1513" s="569"/>
      <c r="L1513" s="576"/>
      <c r="M1513" s="576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/>
      </c>
      <c r="AA1513" s="572"/>
      <c r="AE1513" s="539"/>
    </row>
    <row r="1514" spans="1:31" s="539" customFormat="1" ht="15.75" customHeight="1">
      <c r="A1514" s="567" t="str">
        <f>IF(B1514&lt;&gt;"",IF(AND(B1514&gt;=_TM1,B1514&lt;=_TM2,OR(TH!L1514="1111",TH!M1514="1111")),TH!D1514,""),"")</f>
        <v/>
      </c>
      <c r="B1514" s="568" t="str">
        <f t="shared" si="147"/>
        <v/>
      </c>
      <c r="C1514" s="349"/>
      <c r="D1514" s="574"/>
      <c r="E1514" s="349"/>
      <c r="F1514" s="279"/>
      <c r="G1514" s="578"/>
      <c r="H1514" s="507"/>
      <c r="I1514" s="340"/>
      <c r="J1514" s="340"/>
      <c r="K1514" s="569"/>
      <c r="L1514" s="576"/>
      <c r="M1514" s="576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/>
      </c>
      <c r="AA1514" s="572"/>
      <c r="AB1514" s="573"/>
      <c r="AD1514" s="573"/>
    </row>
    <row r="1515" spans="1:31" s="539" customFormat="1" ht="15.75" customHeight="1">
      <c r="A1515" s="567" t="str">
        <f>IF(B1515&lt;&gt;"",IF(AND(B1515&gt;=_TM1,B1515&lt;=_TM2,OR(TH!L1515="1111",TH!M1515="1111")),TH!D1515,""),"")</f>
        <v/>
      </c>
      <c r="B1515" s="568" t="str">
        <f t="shared" si="147"/>
        <v/>
      </c>
      <c r="C1515" s="349"/>
      <c r="D1515" s="574"/>
      <c r="E1515" s="349"/>
      <c r="F1515" s="279"/>
      <c r="G1515" s="578"/>
      <c r="H1515" s="507"/>
      <c r="I1515" s="340"/>
      <c r="J1515" s="340"/>
      <c r="K1515" s="569"/>
      <c r="L1515" s="576"/>
      <c r="M1515" s="576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/>
      </c>
      <c r="AA1515" s="572"/>
      <c r="AB1515" s="573"/>
      <c r="AC1515" s="573"/>
      <c r="AD1515" s="573"/>
    </row>
    <row r="1516" spans="1:31" s="539" customFormat="1" ht="15.75" customHeight="1">
      <c r="A1516" s="567" t="str">
        <f>IF(B1516&lt;&gt;"",IF(AND(B1516&gt;=_TM1,B1516&lt;=_TM2,OR(TH!L1516="1111",TH!M1516="1111")),TH!D1516,""),"")</f>
        <v/>
      </c>
      <c r="B1516" s="568" t="str">
        <f t="shared" si="147"/>
        <v/>
      </c>
      <c r="C1516" s="349"/>
      <c r="D1516" s="574"/>
      <c r="E1516" s="349"/>
      <c r="F1516" s="279"/>
      <c r="G1516" s="578"/>
      <c r="H1516" s="507"/>
      <c r="I1516" s="340"/>
      <c r="J1516" s="340"/>
      <c r="K1516" s="569"/>
      <c r="L1516" s="576"/>
      <c r="M1516" s="576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/>
      </c>
      <c r="AA1516" s="572"/>
      <c r="AB1516" s="573"/>
      <c r="AC1516" s="573"/>
      <c r="AD1516" s="573"/>
    </row>
    <row r="1517" spans="1:31" s="539" customFormat="1" ht="15.75" customHeight="1">
      <c r="A1517" s="567" t="str">
        <f>IF(B1517&lt;&gt;"",IF(AND(B1517&gt;=_TM1,B1517&lt;=_TM2,OR(TH!L1517="1111",TH!M1517="1111")),TH!D1517,""),"")</f>
        <v/>
      </c>
      <c r="B1517" s="568" t="str">
        <f t="shared" si="147"/>
        <v/>
      </c>
      <c r="C1517" s="349"/>
      <c r="D1517" s="574"/>
      <c r="E1517" s="349"/>
      <c r="F1517" s="279"/>
      <c r="G1517" s="578"/>
      <c r="H1517" s="507"/>
      <c r="I1517" s="340"/>
      <c r="J1517" s="340"/>
      <c r="K1517" s="569"/>
      <c r="L1517" s="576"/>
      <c r="M1517" s="576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/>
      </c>
      <c r="AA1517" s="572"/>
      <c r="AB1517" s="573"/>
      <c r="AC1517" s="573"/>
      <c r="AD1517" s="573"/>
    </row>
    <row r="1518" spans="1:31" s="539" customFormat="1" ht="15.75" customHeight="1">
      <c r="A1518" s="567" t="str">
        <f>IF(B1518&lt;&gt;"",IF(AND(B1518&gt;=_TM1,B1518&lt;=_TM2,OR(TH!L1518="1111",TH!M1518="1111")),TH!D1518,""),"")</f>
        <v/>
      </c>
      <c r="B1518" s="568" t="str">
        <f t="shared" si="147"/>
        <v/>
      </c>
      <c r="C1518" s="349"/>
      <c r="D1518" s="574"/>
      <c r="E1518" s="349"/>
      <c r="F1518" s="279"/>
      <c r="G1518" s="578"/>
      <c r="H1518" s="507"/>
      <c r="I1518" s="340"/>
      <c r="J1518" s="340"/>
      <c r="K1518" s="569"/>
      <c r="L1518" s="576"/>
      <c r="M1518" s="576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/>
      </c>
      <c r="AA1518" s="572"/>
      <c r="AB1518" s="573"/>
      <c r="AC1518" s="573"/>
      <c r="AD1518" s="573"/>
    </row>
    <row r="1519" spans="1:31" s="539" customFormat="1" ht="15.75" customHeight="1">
      <c r="A1519" s="567" t="str">
        <f>IF(B1519&lt;&gt;"",IF(AND(B1519&gt;=_TM1,B1519&lt;=_TM2,OR(TH!L1519="1111",TH!M1519="1111")),TH!D1519,""),"")</f>
        <v/>
      </c>
      <c r="B1519" s="568" t="str">
        <f t="shared" si="147"/>
        <v/>
      </c>
      <c r="C1519" s="349"/>
      <c r="D1519" s="574"/>
      <c r="E1519" s="349"/>
      <c r="F1519" s="279"/>
      <c r="G1519" s="578"/>
      <c r="H1519" s="507"/>
      <c r="I1519" s="340"/>
      <c r="J1519" s="340"/>
      <c r="K1519" s="569"/>
      <c r="L1519" s="571"/>
      <c r="M1519" s="576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/>
      </c>
      <c r="AA1519" s="572"/>
      <c r="AB1519" s="573"/>
      <c r="AD1519" s="573"/>
    </row>
    <row r="1520" spans="1:31" s="539" customFormat="1" ht="15.75" customHeight="1">
      <c r="A1520" s="567" t="str">
        <f>IF(B1520&lt;&gt;"",IF(AND(B1520&gt;=_TM1,B1520&lt;=_TM2,OR(TH!L1520="1111",TH!M1520="1111")),TH!D1520,""),"")</f>
        <v/>
      </c>
      <c r="B1520" s="568" t="str">
        <f t="shared" si="147"/>
        <v/>
      </c>
      <c r="C1520" s="349"/>
      <c r="D1520" s="349"/>
      <c r="E1520" s="349"/>
      <c r="F1520" s="279"/>
      <c r="G1520" s="348"/>
      <c r="H1520" s="507"/>
      <c r="I1520" s="340"/>
      <c r="J1520" s="340"/>
      <c r="K1520" s="569"/>
      <c r="L1520" s="570"/>
      <c r="M1520" s="570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/>
      </c>
      <c r="AA1520" s="572"/>
      <c r="AB1520" s="573"/>
    </row>
    <row r="1521" spans="1:28" s="539" customFormat="1" ht="15.75" customHeight="1">
      <c r="A1521" s="567" t="str">
        <f>IF(B1521&lt;&gt;"",IF(AND(B1521&gt;=_TM1,B1521&lt;=_TM2,OR(TH!L1521="1111",TH!M1521="1111")),TH!D1521,""),"")</f>
        <v/>
      </c>
      <c r="B1521" s="568" t="str">
        <f t="shared" si="147"/>
        <v/>
      </c>
      <c r="C1521" s="349"/>
      <c r="D1521" s="349"/>
      <c r="E1521" s="349"/>
      <c r="F1521" s="279"/>
      <c r="G1521" s="348"/>
      <c r="H1521" s="507"/>
      <c r="I1521" s="340"/>
      <c r="J1521" s="340"/>
      <c r="K1521" s="569"/>
      <c r="L1521" s="570"/>
      <c r="M1521" s="570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/>
      </c>
      <c r="AA1521" s="572"/>
      <c r="AB1521" s="573"/>
    </row>
    <row r="1522" spans="1:28" s="539" customFormat="1" ht="15.75" customHeight="1">
      <c r="A1522" s="567" t="str">
        <f>IF(B1522&lt;&gt;"",IF(AND(B1522&gt;=_TM1,B1522&lt;=_TM2,OR(TH!L1522="1111",TH!M1522="1111")),TH!D1522,""),"")</f>
        <v/>
      </c>
      <c r="B1522" s="568" t="str">
        <f t="shared" si="147"/>
        <v/>
      </c>
      <c r="C1522" s="349"/>
      <c r="D1522" s="349"/>
      <c r="E1522" s="349"/>
      <c r="F1522" s="279"/>
      <c r="G1522" s="348"/>
      <c r="H1522" s="507"/>
      <c r="I1522" s="340"/>
      <c r="J1522" s="340"/>
      <c r="K1522" s="569"/>
      <c r="L1522" s="570"/>
      <c r="M1522" s="570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/>
      </c>
      <c r="AA1522" s="572"/>
      <c r="AB1522" s="573"/>
    </row>
    <row r="1523" spans="1:28" s="539" customFormat="1" ht="15.75" customHeight="1">
      <c r="A1523" s="567" t="str">
        <f>IF(B1523&lt;&gt;"",IF(AND(B1523&gt;=_TM1,B1523&lt;=_TM2,OR(TH!L1523="1111",TH!M1523="1111")),TH!D1523,""),"")</f>
        <v/>
      </c>
      <c r="B1523" s="568" t="str">
        <f t="shared" si="147"/>
        <v/>
      </c>
      <c r="C1523" s="349"/>
      <c r="D1523" s="349"/>
      <c r="E1523" s="349"/>
      <c r="F1523" s="279"/>
      <c r="G1523" s="348"/>
      <c r="H1523" s="507"/>
      <c r="I1523" s="340"/>
      <c r="J1523" s="340"/>
      <c r="K1523" s="569"/>
      <c r="L1523" s="570"/>
      <c r="M1523" s="570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/>
      </c>
      <c r="AA1523" s="572"/>
      <c r="AB1523" s="573"/>
    </row>
    <row r="1524" spans="1:28" s="539" customFormat="1" ht="15.75" customHeight="1">
      <c r="A1524" s="567" t="str">
        <f>IF(B1524&lt;&gt;"",IF(AND(B1524&gt;=_TM1,B1524&lt;=_TM2,OR(TH!L1524="1111",TH!M1524="1111")),TH!D1524,""),"")</f>
        <v/>
      </c>
      <c r="B1524" s="568" t="str">
        <f t="shared" si="147"/>
        <v/>
      </c>
      <c r="C1524" s="349"/>
      <c r="D1524" s="349"/>
      <c r="E1524" s="349"/>
      <c r="F1524" s="277"/>
      <c r="G1524" s="348"/>
      <c r="H1524" s="507"/>
      <c r="I1524" s="340"/>
      <c r="J1524" s="340"/>
      <c r="K1524" s="569"/>
      <c r="L1524" s="570"/>
      <c r="M1524" s="570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/>
      </c>
      <c r="AA1524" s="572"/>
      <c r="AB1524" s="573"/>
    </row>
    <row r="1525" spans="1:28" s="539" customFormat="1" ht="15.75" customHeight="1">
      <c r="A1525" s="567" t="str">
        <f>IF(B1525&lt;&gt;"",IF(AND(B1525&gt;=_TM1,B1525&lt;=_TM2,OR(TH!L1525="1111",TH!M1525="1111")),TH!D1525,""),"")</f>
        <v/>
      </c>
      <c r="B1525" s="568" t="str">
        <f t="shared" si="147"/>
        <v/>
      </c>
      <c r="C1525" s="349"/>
      <c r="D1525" s="349"/>
      <c r="E1525" s="349"/>
      <c r="F1525" s="277"/>
      <c r="G1525" s="348"/>
      <c r="H1525" s="507"/>
      <c r="I1525" s="340"/>
      <c r="J1525" s="340"/>
      <c r="K1525" s="569"/>
      <c r="L1525" s="570"/>
      <c r="M1525" s="570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/>
      </c>
      <c r="AA1525" s="572"/>
      <c r="AB1525" s="573"/>
    </row>
    <row r="1526" spans="1:28" s="539" customFormat="1" ht="15.75" customHeight="1">
      <c r="A1526" s="567" t="str">
        <f>IF(B1526&lt;&gt;"",IF(AND(B1526&gt;=_TM1,B1526&lt;=_TM2,OR(TH!L1526="1111",TH!M1526="1111")),TH!D1526,""),"")</f>
        <v/>
      </c>
      <c r="B1526" s="568" t="str">
        <f t="shared" si="147"/>
        <v/>
      </c>
      <c r="C1526" s="349"/>
      <c r="D1526" s="349"/>
      <c r="E1526" s="349"/>
      <c r="F1526" s="279"/>
      <c r="G1526" s="348"/>
      <c r="H1526" s="507"/>
      <c r="I1526" s="340"/>
      <c r="J1526" s="340"/>
      <c r="K1526" s="569"/>
      <c r="L1526" s="570"/>
      <c r="M1526" s="570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/>
      </c>
      <c r="AA1526" s="572"/>
      <c r="AB1526" s="573"/>
    </row>
    <row r="1527" spans="1:28" s="539" customFormat="1" ht="15.75" customHeight="1">
      <c r="A1527" s="567" t="str">
        <f>IF(B1527&lt;&gt;"",IF(AND(B1527&gt;=_TM1,B1527&lt;=_TM2,OR(TH!L1527="1111",TH!M1527="1111")),TH!D1527,""),"")</f>
        <v/>
      </c>
      <c r="B1527" s="568" t="str">
        <f t="shared" si="147"/>
        <v/>
      </c>
      <c r="C1527" s="349"/>
      <c r="D1527" s="349"/>
      <c r="E1527" s="349"/>
      <c r="F1527" s="279"/>
      <c r="G1527" s="348"/>
      <c r="H1527" s="507"/>
      <c r="I1527" s="340"/>
      <c r="J1527" s="340"/>
      <c r="K1527" s="569"/>
      <c r="L1527" s="570"/>
      <c r="M1527" s="570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/>
      </c>
      <c r="AA1527" s="572"/>
      <c r="AB1527" s="573"/>
    </row>
    <row r="1528" spans="1:28" s="539" customFormat="1" ht="15.75" customHeight="1">
      <c r="A1528" s="567" t="str">
        <f>IF(B1528&lt;&gt;"",IF(AND(B1528&gt;=_TM1,B1528&lt;=_TM2,OR(TH!L1528="1111",TH!M1528="1111")),TH!D1528,""),"")</f>
        <v/>
      </c>
      <c r="B1528" s="568" t="str">
        <f t="shared" si="147"/>
        <v/>
      </c>
      <c r="C1528" s="349"/>
      <c r="D1528" s="349"/>
      <c r="E1528" s="349"/>
      <c r="F1528" s="279"/>
      <c r="G1528" s="348"/>
      <c r="H1528" s="507"/>
      <c r="I1528" s="340"/>
      <c r="J1528" s="340"/>
      <c r="K1528" s="569"/>
      <c r="L1528" s="570"/>
      <c r="M1528" s="570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/>
      </c>
      <c r="AA1528" s="572"/>
      <c r="AB1528" s="573"/>
    </row>
    <row r="1529" spans="1:28" s="539" customFormat="1" ht="15.75" customHeight="1">
      <c r="A1529" s="567" t="str">
        <f>IF(B1529&lt;&gt;"",IF(AND(B1529&gt;=_TM1,B1529&lt;=_TM2,OR(TH!L1529="1111",TH!M1529="1111")),TH!D1529,""),"")</f>
        <v/>
      </c>
      <c r="B1529" s="568" t="str">
        <f t="shared" si="147"/>
        <v/>
      </c>
      <c r="C1529" s="349"/>
      <c r="D1529" s="349"/>
      <c r="E1529" s="581"/>
      <c r="F1529" s="279"/>
      <c r="G1529" s="348"/>
      <c r="H1529" s="506"/>
      <c r="I1529" s="340"/>
      <c r="J1529" s="340"/>
      <c r="K1529" s="579"/>
      <c r="L1529" s="570"/>
      <c r="M1529" s="570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/>
      </c>
      <c r="AA1529" s="572"/>
      <c r="AB1529" s="573"/>
    </row>
    <row r="1530" spans="1:28" s="539" customFormat="1" ht="15.75" customHeight="1">
      <c r="A1530" s="567" t="str">
        <f>IF(B1530&lt;&gt;"",IF(AND(B1530&gt;=_TM1,B1530&lt;=_TM2,OR(TH!L1530="1111",TH!M1530="1111")),TH!D1530,""),"")</f>
        <v/>
      </c>
      <c r="B1530" s="568" t="str">
        <f t="shared" si="147"/>
        <v/>
      </c>
      <c r="C1530" s="349"/>
      <c r="D1530" s="349"/>
      <c r="E1530" s="581"/>
      <c r="F1530" s="279"/>
      <c r="G1530" s="348"/>
      <c r="H1530" s="506"/>
      <c r="I1530" s="340"/>
      <c r="J1530" s="340"/>
      <c r="K1530" s="579"/>
      <c r="L1530" s="570"/>
      <c r="M1530" s="570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/>
      </c>
      <c r="AA1530" s="572"/>
      <c r="AB1530" s="573"/>
    </row>
    <row r="1531" spans="1:28" s="539" customFormat="1" ht="15.75" customHeight="1">
      <c r="A1531" s="567" t="str">
        <f>IF(B1531&lt;&gt;"",IF(AND(B1531&gt;=_TM1,B1531&lt;=_TM2,OR(TH!L1531="1111",TH!M1531="1111")),TH!D1531,""),"")</f>
        <v/>
      </c>
      <c r="B1531" s="568" t="str">
        <f t="shared" si="147"/>
        <v/>
      </c>
      <c r="C1531" s="349"/>
      <c r="D1531" s="349"/>
      <c r="E1531" s="581"/>
      <c r="F1531" s="277"/>
      <c r="G1531" s="348"/>
      <c r="H1531" s="506"/>
      <c r="I1531" s="340"/>
      <c r="J1531" s="340"/>
      <c r="K1531" s="579"/>
      <c r="L1531" s="570"/>
      <c r="M1531" s="570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/>
      </c>
      <c r="AA1531" s="572"/>
      <c r="AB1531" s="573"/>
    </row>
    <row r="1532" spans="1:28" s="539" customFormat="1" ht="15.75" customHeight="1">
      <c r="A1532" s="567" t="str">
        <f>IF(B1532&lt;&gt;"",IF(AND(B1532&gt;=_TM1,B1532&lt;=_TM2,OR(TH!L1532="1111",TH!M1532="1111")),TH!D1532,""),"")</f>
        <v/>
      </c>
      <c r="B1532" s="568" t="str">
        <f t="shared" si="147"/>
        <v/>
      </c>
      <c r="C1532" s="349"/>
      <c r="D1532" s="349"/>
      <c r="E1532" s="581"/>
      <c r="F1532" s="277"/>
      <c r="G1532" s="348"/>
      <c r="H1532" s="506"/>
      <c r="I1532" s="340"/>
      <c r="J1532" s="340"/>
      <c r="K1532" s="579"/>
      <c r="L1532" s="571"/>
      <c r="M1532" s="570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/>
      </c>
      <c r="AA1532" s="572"/>
      <c r="AB1532" s="573"/>
    </row>
    <row r="1533" spans="1:28" s="539" customFormat="1" ht="15.75" customHeight="1">
      <c r="A1533" s="567" t="str">
        <f>IF(B1533&lt;&gt;"",IF(AND(B1533&gt;=_TM1,B1533&lt;=_TM2,OR(TH!L1533="1111",TH!M1533="1111")),TH!D1533,""),"")</f>
        <v/>
      </c>
      <c r="B1533" s="568" t="str">
        <f t="shared" si="147"/>
        <v/>
      </c>
      <c r="C1533" s="349"/>
      <c r="D1533" s="349"/>
      <c r="E1533" s="349"/>
      <c r="F1533" s="279"/>
      <c r="G1533" s="348"/>
      <c r="H1533" s="587"/>
      <c r="I1533" s="340"/>
      <c r="J1533" s="340"/>
      <c r="K1533" s="569"/>
      <c r="L1533" s="570"/>
      <c r="M1533" s="570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/>
      </c>
      <c r="AA1533" s="572"/>
      <c r="AB1533" s="573"/>
    </row>
    <row r="1534" spans="1:28" s="539" customFormat="1" ht="15.75" customHeight="1">
      <c r="A1534" s="567" t="str">
        <f>IF(B1534&lt;&gt;"",IF(AND(B1534&gt;=_TM1,B1534&lt;=_TM2,OR(TH!L1534="1111",TH!M1534="1111")),TH!D1534,""),"")</f>
        <v/>
      </c>
      <c r="B1534" s="568" t="str">
        <f t="shared" si="147"/>
        <v/>
      </c>
      <c r="C1534" s="349"/>
      <c r="D1534" s="349"/>
      <c r="E1534" s="349"/>
      <c r="F1534" s="279"/>
      <c r="G1534" s="348"/>
      <c r="H1534" s="587"/>
      <c r="I1534" s="340"/>
      <c r="J1534" s="340"/>
      <c r="K1534" s="569"/>
      <c r="L1534" s="570"/>
      <c r="M1534" s="570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/>
      </c>
      <c r="AA1534" s="572"/>
      <c r="AB1534" s="573"/>
    </row>
    <row r="1535" spans="1:28" s="539" customFormat="1" ht="15.75" customHeight="1">
      <c r="A1535" s="567" t="str">
        <f>IF(B1535&lt;&gt;"",IF(AND(B1535&gt;=_TM1,B1535&lt;=_TM2,OR(TH!L1535="1111",TH!M1535="1111")),TH!D1535,""),"")</f>
        <v/>
      </c>
      <c r="B1535" s="568" t="str">
        <f t="shared" si="147"/>
        <v/>
      </c>
      <c r="C1535" s="349"/>
      <c r="D1535" s="349"/>
      <c r="E1535" s="349"/>
      <c r="F1535" s="279"/>
      <c r="G1535" s="348"/>
      <c r="H1535" s="507"/>
      <c r="I1535" s="340"/>
      <c r="J1535" s="340"/>
      <c r="K1535" s="569"/>
      <c r="L1535" s="570"/>
      <c r="M1535" s="570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/>
      </c>
      <c r="AA1535" s="572"/>
      <c r="AB1535" s="573"/>
    </row>
    <row r="1536" spans="1:28" s="539" customFormat="1" ht="15.75" customHeight="1">
      <c r="A1536" s="567" t="str">
        <f>IF(B1536&lt;&gt;"",IF(AND(B1536&gt;=_TM1,B1536&lt;=_TM2,OR(TH!L1536="1111",TH!M1536="1111")),TH!D1536,""),"")</f>
        <v/>
      </c>
      <c r="B1536" s="568" t="str">
        <f t="shared" si="147"/>
        <v/>
      </c>
      <c r="C1536" s="349"/>
      <c r="D1536" s="349"/>
      <c r="E1536" s="349"/>
      <c r="F1536" s="279"/>
      <c r="G1536" s="348"/>
      <c r="H1536" s="507"/>
      <c r="I1536" s="340"/>
      <c r="J1536" s="340"/>
      <c r="K1536" s="569"/>
      <c r="L1536" s="570"/>
      <c r="M1536" s="570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/>
      </c>
      <c r="AA1536" s="572"/>
      <c r="AB1536" s="573"/>
    </row>
    <row r="1537" spans="1:28" s="539" customFormat="1" ht="15.75" customHeight="1">
      <c r="A1537" s="567" t="str">
        <f>IF(B1537&lt;&gt;"",IF(AND(B1537&gt;=_TM1,B1537&lt;=_TM2,OR(TH!L1537="1111",TH!M1537="1111")),TH!D1537,""),"")</f>
        <v/>
      </c>
      <c r="B1537" s="568" t="str">
        <f t="shared" si="147"/>
        <v/>
      </c>
      <c r="C1537" s="349"/>
      <c r="D1537" s="349"/>
      <c r="E1537" s="349"/>
      <c r="F1537" s="279"/>
      <c r="G1537" s="348"/>
      <c r="H1537" s="507"/>
      <c r="I1537" s="340"/>
      <c r="J1537" s="340"/>
      <c r="K1537" s="569"/>
      <c r="L1537" s="570"/>
      <c r="M1537" s="570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/>
      </c>
      <c r="AA1537" s="572"/>
      <c r="AB1537" s="573"/>
    </row>
    <row r="1538" spans="1:28" s="539" customFormat="1" ht="15.75" customHeight="1">
      <c r="A1538" s="567" t="str">
        <f>IF(B1538&lt;&gt;"",IF(AND(B1538&gt;=_TM1,B1538&lt;=_TM2,OR(TH!L1538="1111",TH!M1538="1111")),TH!D1538,""),"")</f>
        <v/>
      </c>
      <c r="B1538" s="568" t="str">
        <f t="shared" si="147"/>
        <v/>
      </c>
      <c r="C1538" s="349"/>
      <c r="D1538" s="349"/>
      <c r="E1538" s="349"/>
      <c r="F1538" s="279"/>
      <c r="G1538" s="348"/>
      <c r="H1538" s="507"/>
      <c r="I1538" s="340"/>
      <c r="J1538" s="340"/>
      <c r="K1538" s="569"/>
      <c r="L1538" s="570"/>
      <c r="M1538" s="570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/>
      </c>
      <c r="AA1538" s="572"/>
      <c r="AB1538" s="573"/>
    </row>
    <row r="1539" spans="1:28" s="539" customFormat="1" ht="15.75" customHeight="1">
      <c r="A1539" s="567" t="str">
        <f>IF(B1539&lt;&gt;"",IF(AND(B1539&gt;=_TM1,B1539&lt;=_TM2,OR(TH!L1539="1111",TH!M1539="1111")),TH!D1539,""),"")</f>
        <v/>
      </c>
      <c r="B1539" s="568" t="str">
        <f t="shared" si="147"/>
        <v/>
      </c>
      <c r="C1539" s="349"/>
      <c r="D1539" s="349"/>
      <c r="E1539" s="349"/>
      <c r="F1539" s="279"/>
      <c r="G1539" s="348"/>
      <c r="H1539" s="507"/>
      <c r="I1539" s="340"/>
      <c r="J1539" s="340"/>
      <c r="K1539" s="569"/>
      <c r="L1539" s="570"/>
      <c r="M1539" s="570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/>
      </c>
      <c r="AA1539" s="572"/>
      <c r="AB1539" s="573"/>
    </row>
    <row r="1540" spans="1:28" s="539" customFormat="1" ht="15.75" customHeight="1">
      <c r="A1540" s="567" t="str">
        <f>IF(B1540&lt;&gt;"",IF(AND(B1540&gt;=_TM1,B1540&lt;=_TM2,OR(TH!L1540="1111",TH!M1540="1111")),TH!D1540,""),"")</f>
        <v/>
      </c>
      <c r="B1540" s="568" t="str">
        <f t="shared" si="147"/>
        <v/>
      </c>
      <c r="C1540" s="349"/>
      <c r="D1540" s="349"/>
      <c r="E1540" s="349"/>
      <c r="F1540" s="279"/>
      <c r="G1540" s="348"/>
      <c r="H1540" s="507"/>
      <c r="I1540" s="340"/>
      <c r="J1540" s="340"/>
      <c r="K1540" s="569"/>
      <c r="L1540" s="570"/>
      <c r="M1540" s="570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/>
      </c>
      <c r="AA1540" s="572"/>
      <c r="AB1540" s="573"/>
    </row>
    <row r="1541" spans="1:28" s="539" customFormat="1" ht="15.75" customHeight="1">
      <c r="A1541" s="567" t="str">
        <f>IF(B1541&lt;&gt;"",IF(AND(B1541&gt;=_TM1,B1541&lt;=_TM2,OR(TH!L1541="1111",TH!M1541="1111")),TH!D1541,""),"")</f>
        <v/>
      </c>
      <c r="B1541" s="568" t="str">
        <f t="shared" si="147"/>
        <v/>
      </c>
      <c r="C1541" s="349"/>
      <c r="D1541" s="349"/>
      <c r="E1541" s="349"/>
      <c r="F1541" s="279"/>
      <c r="G1541" s="348"/>
      <c r="H1541" s="507"/>
      <c r="I1541" s="340"/>
      <c r="J1541" s="340"/>
      <c r="K1541" s="569"/>
      <c r="L1541" s="570"/>
      <c r="M1541" s="570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/>
      </c>
      <c r="AA1541" s="572"/>
      <c r="AB1541" s="573"/>
    </row>
    <row r="1542" spans="1:28" s="539" customFormat="1" ht="15.75" customHeight="1">
      <c r="A1542" s="567" t="str">
        <f>IF(B1542&lt;&gt;"",IF(AND(B1542&gt;=_TM1,B1542&lt;=_TM2,OR(TH!L1542="1111",TH!M1542="1111")),TH!D1542,""),"")</f>
        <v/>
      </c>
      <c r="B1542" s="568" t="str">
        <f t="shared" si="147"/>
        <v/>
      </c>
      <c r="C1542" s="349"/>
      <c r="D1542" s="349"/>
      <c r="E1542" s="318"/>
      <c r="F1542" s="277"/>
      <c r="G1542" s="348"/>
      <c r="H1542" s="507"/>
      <c r="I1542" s="340"/>
      <c r="J1542" s="340"/>
      <c r="K1542" s="569"/>
      <c r="L1542" s="571"/>
      <c r="M1542" s="571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/>
      </c>
      <c r="AA1542" s="572"/>
    </row>
    <row r="1543" spans="1:28" s="539" customFormat="1" ht="15.75" customHeight="1">
      <c r="A1543" s="567" t="str">
        <f>IF(B1543&lt;&gt;"",IF(AND(B1543&gt;=_TM1,B1543&lt;=_TM2,OR(TH!L1543="1111",TH!M1543="1111")),TH!D1543,""),"")</f>
        <v/>
      </c>
      <c r="B1543" s="568" t="str">
        <f t="shared" si="147"/>
        <v/>
      </c>
      <c r="C1543" s="349"/>
      <c r="D1543" s="349"/>
      <c r="E1543" s="349"/>
      <c r="F1543" s="279"/>
      <c r="G1543" s="348"/>
      <c r="H1543" s="507"/>
      <c r="I1543" s="340"/>
      <c r="J1543" s="340"/>
      <c r="K1543" s="569"/>
      <c r="L1543" s="570"/>
      <c r="M1543" s="570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/>
      </c>
      <c r="AA1543" s="572"/>
      <c r="AB1543" s="573"/>
    </row>
    <row r="1544" spans="1:28" s="539" customFormat="1" ht="15.75" customHeight="1">
      <c r="A1544" s="567" t="str">
        <f>IF(B1544&lt;&gt;"",IF(AND(B1544&gt;=_TM1,B1544&lt;=_TM2,OR(TH!L1544="1111",TH!M1544="1111")),TH!D1544,""),"")</f>
        <v/>
      </c>
      <c r="B1544" s="568" t="str">
        <f t="shared" si="147"/>
        <v/>
      </c>
      <c r="C1544" s="349"/>
      <c r="D1544" s="349"/>
      <c r="E1544" s="349"/>
      <c r="F1544" s="279"/>
      <c r="G1544" s="348"/>
      <c r="H1544" s="507"/>
      <c r="I1544" s="340"/>
      <c r="J1544" s="340"/>
      <c r="K1544" s="569"/>
      <c r="L1544" s="570"/>
      <c r="M1544" s="570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/>
      </c>
      <c r="AA1544" s="572"/>
      <c r="AB1544" s="573"/>
    </row>
    <row r="1545" spans="1:28" s="539" customFormat="1" ht="15.75" customHeight="1">
      <c r="A1545" s="567" t="str">
        <f>IF(B1545&lt;&gt;"",IF(AND(B1545&gt;=_TM1,B1545&lt;=_TM2,OR(TH!L1545="1111",TH!M1545="1111")),TH!D1545,""),"")</f>
        <v/>
      </c>
      <c r="B1545" s="568" t="str">
        <f t="shared" si="147"/>
        <v/>
      </c>
      <c r="C1545" s="349"/>
      <c r="D1545" s="349"/>
      <c r="E1545" s="349"/>
      <c r="F1545" s="279"/>
      <c r="G1545" s="348"/>
      <c r="H1545" s="507"/>
      <c r="I1545" s="340"/>
      <c r="J1545" s="340"/>
      <c r="K1545" s="569"/>
      <c r="L1545" s="570"/>
      <c r="M1545" s="570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/>
      </c>
      <c r="AA1545" s="572"/>
      <c r="AB1545" s="573"/>
    </row>
    <row r="1546" spans="1:28" s="539" customFormat="1" ht="15.75" customHeight="1">
      <c r="A1546" s="567" t="str">
        <f>IF(B1546&lt;&gt;"",IF(AND(B1546&gt;=_TM1,B1546&lt;=_TM2,OR(TH!L1546="1111",TH!M1546="1111")),TH!D1546,""),"")</f>
        <v/>
      </c>
      <c r="B1546" s="568" t="str">
        <f t="shared" si="147"/>
        <v/>
      </c>
      <c r="C1546" s="349"/>
      <c r="D1546" s="349"/>
      <c r="E1546" s="349"/>
      <c r="F1546" s="279"/>
      <c r="G1546" s="348"/>
      <c r="H1546" s="507"/>
      <c r="I1546" s="340"/>
      <c r="J1546" s="340"/>
      <c r="K1546" s="569"/>
      <c r="L1546" s="570"/>
      <c r="M1546" s="570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/>
      </c>
      <c r="AA1546" s="572"/>
      <c r="AB1546" s="573"/>
    </row>
    <row r="1547" spans="1:28" s="539" customFormat="1" ht="15.75" customHeight="1">
      <c r="A1547" s="567" t="str">
        <f>IF(B1547&lt;&gt;"",IF(AND(B1547&gt;=_TM1,B1547&lt;=_TM2,OR(TH!L1547="1111",TH!M1547="1111")),TH!D1547,""),"")</f>
        <v/>
      </c>
      <c r="B1547" s="568" t="str">
        <f t="shared" si="147"/>
        <v/>
      </c>
      <c r="C1547" s="349"/>
      <c r="D1547" s="349"/>
      <c r="E1547" s="349"/>
      <c r="F1547" s="279"/>
      <c r="G1547" s="348"/>
      <c r="H1547" s="507"/>
      <c r="I1547" s="340"/>
      <c r="J1547" s="340"/>
      <c r="K1547" s="569"/>
      <c r="L1547" s="570"/>
      <c r="M1547" s="570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/>
      </c>
      <c r="AA1547" s="572"/>
      <c r="AB1547" s="573"/>
    </row>
    <row r="1548" spans="1:28" s="539" customFormat="1" ht="15.75" customHeight="1">
      <c r="A1548" s="567" t="str">
        <f>IF(B1548&lt;&gt;"",IF(AND(B1548&gt;=_TM1,B1548&lt;=_TM2,OR(TH!L1548="1111",TH!M1548="1111")),TH!D1548,""),"")</f>
        <v/>
      </c>
      <c r="B1548" s="568" t="str">
        <f t="shared" si="147"/>
        <v/>
      </c>
      <c r="C1548" s="349"/>
      <c r="D1548" s="349"/>
      <c r="E1548" s="349"/>
      <c r="F1548" s="279"/>
      <c r="G1548" s="348"/>
      <c r="H1548" s="507"/>
      <c r="I1548" s="340"/>
      <c r="J1548" s="340"/>
      <c r="K1548" s="569"/>
      <c r="L1548" s="570"/>
      <c r="M1548" s="570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/>
      </c>
      <c r="AA1548" s="572"/>
      <c r="AB1548" s="573"/>
    </row>
    <row r="1549" spans="1:28" s="539" customFormat="1" ht="15.75" customHeight="1">
      <c r="A1549" s="567" t="str">
        <f>IF(B1549&lt;&gt;"",IF(AND(B1549&gt;=_TM1,B1549&lt;=_TM2,OR(TH!L1549="1111",TH!M1549="1111")),TH!D1549,""),"")</f>
        <v/>
      </c>
      <c r="B1549" s="568" t="str">
        <f t="shared" si="147"/>
        <v/>
      </c>
      <c r="C1549" s="349"/>
      <c r="D1549" s="349"/>
      <c r="E1549" s="349"/>
      <c r="F1549" s="279"/>
      <c r="G1549" s="348"/>
      <c r="H1549" s="507"/>
      <c r="I1549" s="340"/>
      <c r="J1549" s="340"/>
      <c r="K1549" s="569"/>
      <c r="L1549" s="570"/>
      <c r="M1549" s="570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/>
      </c>
      <c r="AA1549" s="572"/>
      <c r="AB1549" s="573"/>
    </row>
    <row r="1550" spans="1:28" s="539" customFormat="1" ht="15.75" customHeight="1">
      <c r="A1550" s="567" t="str">
        <f>IF(B1550&lt;&gt;"",IF(AND(B1550&gt;=_TM1,B1550&lt;=_TM2,OR(TH!L1550="1111",TH!M1550="1111")),TH!D1550,""),"")</f>
        <v/>
      </c>
      <c r="B1550" s="568" t="str">
        <f t="shared" si="147"/>
        <v/>
      </c>
      <c r="C1550" s="349"/>
      <c r="D1550" s="349"/>
      <c r="E1550" s="349"/>
      <c r="F1550" s="279"/>
      <c r="G1550" s="348"/>
      <c r="H1550" s="507"/>
      <c r="I1550" s="340"/>
      <c r="J1550" s="340"/>
      <c r="K1550" s="569"/>
      <c r="L1550" s="570"/>
      <c r="M1550" s="570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/>
      </c>
      <c r="AA1550" s="572"/>
      <c r="AB1550" s="573"/>
    </row>
    <row r="1551" spans="1:28" s="539" customFormat="1" ht="15.75" customHeight="1">
      <c r="A1551" s="567" t="str">
        <f>IF(B1551&lt;&gt;"",IF(AND(B1551&gt;=_TM1,B1551&lt;=_TM2,OR(TH!L1551="1111",TH!M1551="1111")),TH!D1551,""),"")</f>
        <v/>
      </c>
      <c r="B1551" s="568" t="str">
        <f t="shared" si="147"/>
        <v/>
      </c>
      <c r="C1551" s="349"/>
      <c r="D1551" s="349"/>
      <c r="E1551" s="349"/>
      <c r="F1551" s="279"/>
      <c r="G1551" s="348"/>
      <c r="H1551" s="507"/>
      <c r="I1551" s="340"/>
      <c r="J1551" s="340"/>
      <c r="K1551" s="569"/>
      <c r="L1551" s="570"/>
      <c r="M1551" s="570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/>
      </c>
      <c r="AA1551" s="572"/>
      <c r="AB1551" s="573"/>
    </row>
    <row r="1552" spans="1:28" s="539" customFormat="1" ht="15.75" customHeight="1">
      <c r="A1552" s="567" t="str">
        <f>IF(B1552&lt;&gt;"",IF(AND(B1552&gt;=_TM1,B1552&lt;=_TM2,OR(TH!L1552="1111",TH!M1552="1111")),TH!D1552,""),"")</f>
        <v/>
      </c>
      <c r="B1552" s="568" t="str">
        <f t="shared" si="147"/>
        <v/>
      </c>
      <c r="C1552" s="349"/>
      <c r="D1552" s="349"/>
      <c r="E1552" s="349"/>
      <c r="F1552" s="279"/>
      <c r="G1552" s="348"/>
      <c r="H1552" s="507"/>
      <c r="I1552" s="340"/>
      <c r="J1552" s="340"/>
      <c r="K1552" s="569"/>
      <c r="L1552" s="570"/>
      <c r="M1552" s="570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/>
      </c>
      <c r="AA1552" s="572"/>
      <c r="AB1552" s="573"/>
    </row>
    <row r="1553" spans="1:28" s="539" customFormat="1" ht="15.75" customHeight="1">
      <c r="A1553" s="567" t="str">
        <f>IF(B1553&lt;&gt;"",IF(AND(B1553&gt;=_TM1,B1553&lt;=_TM2,OR(TH!L1553="1111",TH!M1553="1111")),TH!D1553,""),"")</f>
        <v/>
      </c>
      <c r="B1553" s="568" t="str">
        <f t="shared" si="147"/>
        <v/>
      </c>
      <c r="C1553" s="349"/>
      <c r="D1553" s="349"/>
      <c r="E1553" s="349"/>
      <c r="F1553" s="279"/>
      <c r="G1553" s="348"/>
      <c r="H1553" s="507"/>
      <c r="I1553" s="340"/>
      <c r="J1553" s="340"/>
      <c r="K1553" s="569"/>
      <c r="L1553" s="570"/>
      <c r="M1553" s="570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/>
      </c>
      <c r="AA1553" s="572"/>
      <c r="AB1553" s="573"/>
    </row>
    <row r="1554" spans="1:28" s="539" customFormat="1" ht="15.75" customHeight="1">
      <c r="A1554" s="567" t="str">
        <f>IF(B1554&lt;&gt;"",IF(AND(B1554&gt;=_TM1,B1554&lt;=_TM2,OR(TH!L1554="1111",TH!M1554="1111")),TH!D1554,""),"")</f>
        <v/>
      </c>
      <c r="B1554" s="568" t="str">
        <f t="shared" si="147"/>
        <v/>
      </c>
      <c r="C1554" s="349"/>
      <c r="D1554" s="349"/>
      <c r="E1554" s="349"/>
      <c r="F1554" s="279"/>
      <c r="G1554" s="348"/>
      <c r="H1554" s="507"/>
      <c r="I1554" s="340"/>
      <c r="J1554" s="340"/>
      <c r="K1554" s="569"/>
      <c r="L1554" s="570"/>
      <c r="M1554" s="570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/>
      </c>
      <c r="AA1554" s="572"/>
      <c r="AB1554" s="573"/>
    </row>
    <row r="1555" spans="1:28" s="539" customFormat="1" ht="15.75" customHeight="1">
      <c r="A1555" s="567" t="str">
        <f>IF(B1555&lt;&gt;"",IF(AND(B1555&gt;=_TM1,B1555&lt;=_TM2,OR(TH!L1555="1111",TH!M1555="1111")),TH!D1555,""),"")</f>
        <v/>
      </c>
      <c r="B1555" s="568" t="str">
        <f t="shared" si="147"/>
        <v/>
      </c>
      <c r="C1555" s="349"/>
      <c r="D1555" s="349"/>
      <c r="E1555" s="349"/>
      <c r="F1555" s="279"/>
      <c r="G1555" s="348"/>
      <c r="H1555" s="507"/>
      <c r="I1555" s="340"/>
      <c r="J1555" s="340"/>
      <c r="K1555" s="569"/>
      <c r="L1555" s="570"/>
      <c r="M1555" s="570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/>
      </c>
      <c r="AA1555" s="572"/>
      <c r="AB1555" s="573"/>
    </row>
    <row r="1556" spans="1:28" s="539" customFormat="1" ht="15.75" customHeight="1">
      <c r="A1556" s="567" t="str">
        <f>IF(B1556&lt;&gt;"",IF(AND(B1556&gt;=_TM1,B1556&lt;=_TM2,OR(TH!L1556="1111",TH!M1556="1111")),TH!D1556,""),"")</f>
        <v/>
      </c>
      <c r="B1556" s="568" t="str">
        <f t="shared" si="147"/>
        <v/>
      </c>
      <c r="C1556" s="349"/>
      <c r="D1556" s="349"/>
      <c r="E1556" s="349"/>
      <c r="F1556" s="279"/>
      <c r="G1556" s="348"/>
      <c r="H1556" s="507"/>
      <c r="I1556" s="340"/>
      <c r="J1556" s="340"/>
      <c r="K1556" s="569"/>
      <c r="L1556" s="570"/>
      <c r="M1556" s="570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/>
      </c>
      <c r="AA1556" s="572"/>
      <c r="AB1556" s="573"/>
    </row>
    <row r="1557" spans="1:28" s="539" customFormat="1" ht="15.75" customHeight="1">
      <c r="A1557" s="567" t="str">
        <f>IF(B1557&lt;&gt;"",IF(AND(B1557&gt;=_TM1,B1557&lt;=_TM2,OR(TH!L1557="1111",TH!M1557="1111")),TH!D1557,""),"")</f>
        <v/>
      </c>
      <c r="B1557" s="568" t="str">
        <f t="shared" si="147"/>
        <v/>
      </c>
      <c r="C1557" s="349"/>
      <c r="D1557" s="349"/>
      <c r="E1557" s="583"/>
      <c r="F1557" s="279"/>
      <c r="G1557" s="348"/>
      <c r="H1557" s="507"/>
      <c r="I1557" s="340"/>
      <c r="J1557" s="340"/>
      <c r="K1557" s="569"/>
      <c r="L1557" s="570"/>
      <c r="M1557" s="570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/>
      </c>
      <c r="AA1557" s="572"/>
      <c r="AB1557" s="573"/>
    </row>
    <row r="1558" spans="1:28" s="539" customFormat="1" ht="15.75" customHeight="1">
      <c r="A1558" s="567" t="str">
        <f>IF(B1558&lt;&gt;"",IF(AND(B1558&gt;=_TM1,B1558&lt;=_TM2,OR(TH!L1558="1111",TH!M1558="1111")),TH!D1558,""),"")</f>
        <v/>
      </c>
      <c r="B1558" s="568" t="str">
        <f t="shared" si="147"/>
        <v/>
      </c>
      <c r="C1558" s="349"/>
      <c r="D1558" s="349"/>
      <c r="E1558" s="583"/>
      <c r="F1558" s="279"/>
      <c r="G1558" s="348"/>
      <c r="H1558" s="507"/>
      <c r="I1558" s="340"/>
      <c r="J1558" s="340"/>
      <c r="K1558" s="569"/>
      <c r="L1558" s="570"/>
      <c r="M1558" s="570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/>
      </c>
      <c r="AA1558" s="572"/>
      <c r="AB1558" s="573"/>
    </row>
    <row r="1559" spans="1:28" s="539" customFormat="1" ht="15.75" customHeight="1">
      <c r="A1559" s="567" t="str">
        <f>IF(B1559&lt;&gt;"",IF(AND(B1559&gt;=_TM1,B1559&lt;=_TM2,OR(TH!L1559="1111",TH!M1559="1111")),TH!D1559,""),"")</f>
        <v/>
      </c>
      <c r="B1559" s="568" t="str">
        <f t="shared" si="147"/>
        <v/>
      </c>
      <c r="C1559" s="349"/>
      <c r="D1559" s="349"/>
      <c r="E1559" s="583"/>
      <c r="F1559" s="279"/>
      <c r="G1559" s="348"/>
      <c r="H1559" s="507"/>
      <c r="I1559" s="340"/>
      <c r="J1559" s="340"/>
      <c r="K1559" s="569"/>
      <c r="L1559" s="570"/>
      <c r="M1559" s="570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/>
      </c>
      <c r="AA1559" s="572"/>
      <c r="AB1559" s="573"/>
    </row>
    <row r="1560" spans="1:28" s="539" customFormat="1" ht="15.75" customHeight="1">
      <c r="A1560" s="567" t="str">
        <f>IF(B1560&lt;&gt;"",IF(AND(B1560&gt;=_TM1,B1560&lt;=_TM2,OR(TH!L1560="1111",TH!M1560="1111")),TH!D1560,""),"")</f>
        <v/>
      </c>
      <c r="B1560" s="568" t="str">
        <f t="shared" si="147"/>
        <v/>
      </c>
      <c r="C1560" s="349"/>
      <c r="D1560" s="349"/>
      <c r="E1560" s="583"/>
      <c r="F1560" s="279"/>
      <c r="G1560" s="348"/>
      <c r="H1560" s="507"/>
      <c r="I1560" s="340"/>
      <c r="J1560" s="340"/>
      <c r="K1560" s="569"/>
      <c r="L1560" s="570"/>
      <c r="M1560" s="570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/>
      </c>
      <c r="AA1560" s="572"/>
      <c r="AB1560" s="573"/>
    </row>
    <row r="1561" spans="1:28" s="539" customFormat="1" ht="15.75" customHeight="1">
      <c r="A1561" s="567" t="str">
        <f>IF(B1561&lt;&gt;"",IF(AND(B1561&gt;=_TM1,B1561&lt;=_TM2,OR(TH!L1561="1111",TH!M1561="1111")),TH!D1561,""),"")</f>
        <v/>
      </c>
      <c r="B1561" s="568" t="str">
        <f t="shared" si="147"/>
        <v/>
      </c>
      <c r="C1561" s="349"/>
      <c r="D1561" s="349"/>
      <c r="E1561" s="583"/>
      <c r="F1561" s="279"/>
      <c r="G1561" s="348"/>
      <c r="H1561" s="507"/>
      <c r="I1561" s="340"/>
      <c r="J1561" s="340"/>
      <c r="K1561" s="569"/>
      <c r="L1561" s="570"/>
      <c r="M1561" s="570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/>
      </c>
      <c r="AA1561" s="572"/>
      <c r="AB1561" s="573"/>
    </row>
    <row r="1562" spans="1:28" s="539" customFormat="1" ht="15.75" customHeight="1">
      <c r="A1562" s="567" t="str">
        <f>IF(B1562&lt;&gt;"",IF(AND(B1562&gt;=_TM1,B1562&lt;=_TM2,OR(TH!L1562="1111",TH!M1562="1111")),TH!D1562,""),"")</f>
        <v/>
      </c>
      <c r="B1562" s="568" t="str">
        <f t="shared" si="147"/>
        <v/>
      </c>
      <c r="C1562" s="349"/>
      <c r="D1562" s="349"/>
      <c r="E1562" s="583"/>
      <c r="F1562" s="279"/>
      <c r="G1562" s="348"/>
      <c r="H1562" s="507"/>
      <c r="I1562" s="340"/>
      <c r="J1562" s="340"/>
      <c r="K1562" s="569"/>
      <c r="L1562" s="570"/>
      <c r="M1562" s="570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/>
      </c>
      <c r="AA1562" s="572"/>
      <c r="AB1562" s="573"/>
    </row>
    <row r="1563" spans="1:28" s="539" customFormat="1" ht="15.75" customHeight="1">
      <c r="A1563" s="567" t="str">
        <f>IF(B1563&lt;&gt;"",IF(AND(B1563&gt;=_TM1,B1563&lt;=_TM2,OR(TH!L1563="1111",TH!M1563="1111")),TH!D1563,""),"")</f>
        <v/>
      </c>
      <c r="B1563" s="568" t="str">
        <f t="shared" si="147"/>
        <v/>
      </c>
      <c r="C1563" s="349"/>
      <c r="D1563" s="349"/>
      <c r="E1563" s="583"/>
      <c r="F1563" s="279"/>
      <c r="G1563" s="348"/>
      <c r="H1563" s="507"/>
      <c r="I1563" s="340"/>
      <c r="J1563" s="340"/>
      <c r="K1563" s="569"/>
      <c r="L1563" s="570"/>
      <c r="M1563" s="570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/>
      </c>
      <c r="AA1563" s="572"/>
      <c r="AB1563" s="573"/>
    </row>
    <row r="1564" spans="1:28" s="539" customFormat="1" ht="15.75" customHeight="1">
      <c r="A1564" s="567" t="str">
        <f>IF(B1564&lt;&gt;"",IF(AND(B1564&gt;=_TM1,B1564&lt;=_TM2,OR(TH!L1564="1111",TH!M1564="1111")),TH!D1564,""),"")</f>
        <v/>
      </c>
      <c r="B1564" s="568" t="str">
        <f t="shared" si="147"/>
        <v/>
      </c>
      <c r="C1564" s="349"/>
      <c r="D1564" s="349"/>
      <c r="E1564" s="583"/>
      <c r="F1564" s="279"/>
      <c r="G1564" s="348"/>
      <c r="H1564" s="507"/>
      <c r="I1564" s="340"/>
      <c r="J1564" s="340"/>
      <c r="K1564" s="569"/>
      <c r="L1564" s="570"/>
      <c r="M1564" s="570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/>
      </c>
      <c r="AA1564" s="572"/>
      <c r="AB1564" s="573"/>
    </row>
    <row r="1565" spans="1:28" s="539" customFormat="1" ht="15.75" customHeight="1">
      <c r="A1565" s="567" t="str">
        <f>IF(B1565&lt;&gt;"",IF(AND(B1565&gt;=_TM1,B1565&lt;=_TM2,OR(TH!L1565="1111",TH!M1565="1111")),TH!D1565,""),"")</f>
        <v/>
      </c>
      <c r="B1565" s="568" t="str">
        <f t="shared" si="147"/>
        <v/>
      </c>
      <c r="C1565" s="349"/>
      <c r="D1565" s="349"/>
      <c r="E1565" s="583"/>
      <c r="F1565" s="279"/>
      <c r="G1565" s="348"/>
      <c r="H1565" s="507"/>
      <c r="I1565" s="340"/>
      <c r="J1565" s="340"/>
      <c r="K1565" s="569"/>
      <c r="L1565" s="570"/>
      <c r="M1565" s="570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/>
      </c>
      <c r="AA1565" s="572"/>
      <c r="AB1565" s="573"/>
    </row>
    <row r="1566" spans="1:28" s="539" customFormat="1" ht="15.75" customHeight="1">
      <c r="A1566" s="567" t="str">
        <f>IF(B1566&lt;&gt;"",IF(AND(B1566&gt;=_TM1,B1566&lt;=_TM2,OR(TH!L1566="1111",TH!M1566="1111")),TH!D1566,""),"")</f>
        <v/>
      </c>
      <c r="B1566" s="568" t="str">
        <f t="shared" si="147"/>
        <v/>
      </c>
      <c r="C1566" s="349"/>
      <c r="D1566" s="349"/>
      <c r="E1566" s="583"/>
      <c r="F1566" s="279"/>
      <c r="G1566" s="348"/>
      <c r="H1566" s="507"/>
      <c r="I1566" s="340"/>
      <c r="J1566" s="340"/>
      <c r="K1566" s="569"/>
      <c r="L1566" s="570"/>
      <c r="M1566" s="570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/>
      </c>
      <c r="AA1566" s="572"/>
      <c r="AB1566" s="573"/>
    </row>
    <row r="1567" spans="1:28" s="539" customFormat="1" ht="15.75" customHeight="1">
      <c r="A1567" s="567" t="str">
        <f>IF(B1567&lt;&gt;"",IF(AND(B1567&gt;=_TM1,B1567&lt;=_TM2,OR(TH!L1567="1111",TH!M1567="1111")),TH!D1567,""),"")</f>
        <v/>
      </c>
      <c r="B1567" s="568" t="str">
        <f t="shared" ref="B1567:B1630" si="148">IF(C1567&lt;&gt;"",MONTH(C1567),"")</f>
        <v/>
      </c>
      <c r="C1567" s="349"/>
      <c r="D1567" s="349"/>
      <c r="E1567" s="583"/>
      <c r="F1567" s="279"/>
      <c r="G1567" s="348"/>
      <c r="H1567" s="507"/>
      <c r="I1567" s="340"/>
      <c r="J1567" s="340"/>
      <c r="K1567" s="569"/>
      <c r="L1567" s="570"/>
      <c r="M1567" s="570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/>
      </c>
      <c r="AA1567" s="572"/>
      <c r="AB1567" s="573"/>
    </row>
    <row r="1568" spans="1:28" s="539" customFormat="1" ht="15.75" customHeight="1">
      <c r="A1568" s="567" t="str">
        <f>IF(B1568&lt;&gt;"",IF(AND(B1568&gt;=_TM1,B1568&lt;=_TM2,OR(TH!L1568="1111",TH!M1568="1111")),TH!D1568,""),"")</f>
        <v/>
      </c>
      <c r="B1568" s="568" t="str">
        <f t="shared" si="148"/>
        <v/>
      </c>
      <c r="C1568" s="349"/>
      <c r="D1568" s="349"/>
      <c r="E1568" s="583"/>
      <c r="F1568" s="279"/>
      <c r="G1568" s="348"/>
      <c r="H1568" s="507"/>
      <c r="I1568" s="340"/>
      <c r="J1568" s="340"/>
      <c r="K1568" s="569"/>
      <c r="L1568" s="570"/>
      <c r="M1568" s="570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/>
      </c>
      <c r="AA1568" s="572"/>
      <c r="AB1568" s="573"/>
    </row>
    <row r="1569" spans="1:28" s="539" customFormat="1" ht="15.75" customHeight="1">
      <c r="A1569" s="567" t="str">
        <f>IF(B1569&lt;&gt;"",IF(AND(B1569&gt;=_TM1,B1569&lt;=_TM2,OR(TH!L1569="1111",TH!M1569="1111")),TH!D1569,""),"")</f>
        <v/>
      </c>
      <c r="B1569" s="568" t="str">
        <f t="shared" si="148"/>
        <v/>
      </c>
      <c r="C1569" s="349"/>
      <c r="D1569" s="349"/>
      <c r="E1569" s="583"/>
      <c r="F1569" s="279"/>
      <c r="G1569" s="348"/>
      <c r="H1569" s="507"/>
      <c r="I1569" s="340"/>
      <c r="J1569" s="340"/>
      <c r="K1569" s="569"/>
      <c r="L1569" s="570"/>
      <c r="M1569" s="570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/>
      </c>
      <c r="AA1569" s="572"/>
      <c r="AB1569" s="573"/>
    </row>
    <row r="1570" spans="1:28" s="539" customFormat="1" ht="15.75" customHeight="1">
      <c r="A1570" s="567" t="str">
        <f>IF(B1570&lt;&gt;"",IF(AND(B1570&gt;=_TM1,B1570&lt;=_TM2,OR(TH!L1570="1111",TH!M1570="1111")),TH!D1570,""),"")</f>
        <v/>
      </c>
      <c r="B1570" s="568" t="str">
        <f t="shared" si="148"/>
        <v/>
      </c>
      <c r="C1570" s="349"/>
      <c r="D1570" s="349"/>
      <c r="E1570" s="583"/>
      <c r="F1570" s="279"/>
      <c r="G1570" s="348"/>
      <c r="H1570" s="507"/>
      <c r="I1570" s="340"/>
      <c r="J1570" s="340"/>
      <c r="K1570" s="569"/>
      <c r="L1570" s="570"/>
      <c r="M1570" s="570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/>
      </c>
      <c r="AA1570" s="572"/>
      <c r="AB1570" s="573"/>
    </row>
    <row r="1571" spans="1:28" s="539" customFormat="1" ht="15.75" customHeight="1">
      <c r="A1571" s="567" t="str">
        <f>IF(B1571&lt;&gt;"",IF(AND(B1571&gt;=_TM1,B1571&lt;=_TM2,OR(TH!L1571="1111",TH!M1571="1111")),TH!D1571,""),"")</f>
        <v/>
      </c>
      <c r="B1571" s="568" t="str">
        <f t="shared" si="148"/>
        <v/>
      </c>
      <c r="C1571" s="349"/>
      <c r="D1571" s="349"/>
      <c r="E1571" s="583"/>
      <c r="F1571" s="279"/>
      <c r="G1571" s="348"/>
      <c r="H1571" s="507"/>
      <c r="I1571" s="340"/>
      <c r="J1571" s="340"/>
      <c r="K1571" s="569"/>
      <c r="L1571" s="570"/>
      <c r="M1571" s="570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/>
      </c>
      <c r="AA1571" s="572"/>
      <c r="AB1571" s="573"/>
    </row>
    <row r="1572" spans="1:28" s="539" customFormat="1" ht="15.75" customHeight="1">
      <c r="A1572" s="567" t="str">
        <f>IF(B1572&lt;&gt;"",IF(AND(B1572&gt;=_TM1,B1572&lt;=_TM2,OR(TH!L1572="1111",TH!M1572="1111")),TH!D1572,""),"")</f>
        <v/>
      </c>
      <c r="B1572" s="568" t="str">
        <f t="shared" si="148"/>
        <v/>
      </c>
      <c r="C1572" s="349"/>
      <c r="D1572" s="349"/>
      <c r="E1572" s="583"/>
      <c r="F1572" s="279"/>
      <c r="G1572" s="348"/>
      <c r="H1572" s="507"/>
      <c r="I1572" s="340"/>
      <c r="J1572" s="340"/>
      <c r="K1572" s="569"/>
      <c r="L1572" s="570"/>
      <c r="M1572" s="570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/>
      </c>
      <c r="AA1572" s="572"/>
      <c r="AB1572" s="573"/>
    </row>
    <row r="1573" spans="1:28" s="539" customFormat="1" ht="15.75" customHeight="1">
      <c r="A1573" s="567" t="str">
        <f>IF(B1573&lt;&gt;"",IF(AND(B1573&gt;=_TM1,B1573&lt;=_TM2,OR(TH!L1573="1111",TH!M1573="1111")),TH!D1573,""),"")</f>
        <v/>
      </c>
      <c r="B1573" s="568" t="str">
        <f t="shared" si="148"/>
        <v/>
      </c>
      <c r="C1573" s="349"/>
      <c r="D1573" s="349"/>
      <c r="E1573" s="583"/>
      <c r="F1573" s="279"/>
      <c r="G1573" s="348"/>
      <c r="H1573" s="507"/>
      <c r="I1573" s="340"/>
      <c r="J1573" s="340"/>
      <c r="K1573" s="569"/>
      <c r="L1573" s="570"/>
      <c r="M1573" s="570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/>
      </c>
      <c r="AA1573" s="572"/>
      <c r="AB1573" s="573"/>
    </row>
    <row r="1574" spans="1:28" s="539" customFormat="1" ht="15.75" customHeight="1">
      <c r="A1574" s="567" t="str">
        <f>IF(B1574&lt;&gt;"",IF(AND(B1574&gt;=_TM1,B1574&lt;=_TM2,OR(TH!L1574="1111",TH!M1574="1111")),TH!D1574,""),"")</f>
        <v/>
      </c>
      <c r="B1574" s="568" t="str">
        <f t="shared" si="148"/>
        <v/>
      </c>
      <c r="C1574" s="349"/>
      <c r="D1574" s="349"/>
      <c r="E1574" s="583"/>
      <c r="F1574" s="279"/>
      <c r="G1574" s="348"/>
      <c r="H1574" s="507"/>
      <c r="I1574" s="340"/>
      <c r="J1574" s="340"/>
      <c r="K1574" s="569"/>
      <c r="L1574" s="570"/>
      <c r="M1574" s="570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/>
      </c>
      <c r="AA1574" s="572"/>
      <c r="AB1574" s="573"/>
    </row>
    <row r="1575" spans="1:28" s="539" customFormat="1" ht="15.75" customHeight="1">
      <c r="A1575" s="567" t="str">
        <f>IF(B1575&lt;&gt;"",IF(AND(B1575&gt;=_TM1,B1575&lt;=_TM2,OR(TH!L1575="1111",TH!M1575="1111")),TH!D1575,""),"")</f>
        <v/>
      </c>
      <c r="B1575" s="568" t="str">
        <f t="shared" si="148"/>
        <v/>
      </c>
      <c r="C1575" s="349"/>
      <c r="D1575" s="349"/>
      <c r="E1575" s="583"/>
      <c r="F1575" s="279"/>
      <c r="G1575" s="348"/>
      <c r="H1575" s="507"/>
      <c r="I1575" s="340"/>
      <c r="J1575" s="340"/>
      <c r="K1575" s="569"/>
      <c r="L1575" s="570"/>
      <c r="M1575" s="570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/>
      </c>
      <c r="AA1575" s="572"/>
      <c r="AB1575" s="573"/>
    </row>
    <row r="1576" spans="1:28" s="539" customFormat="1" ht="15.75" customHeight="1">
      <c r="A1576" s="567" t="str">
        <f>IF(B1576&lt;&gt;"",IF(AND(B1576&gt;=_TM1,B1576&lt;=_TM2,OR(TH!L1576="1111",TH!M1576="1111")),TH!D1576,""),"")</f>
        <v/>
      </c>
      <c r="B1576" s="568" t="str">
        <f t="shared" si="148"/>
        <v/>
      </c>
      <c r="C1576" s="349"/>
      <c r="D1576" s="349"/>
      <c r="E1576" s="583"/>
      <c r="F1576" s="279"/>
      <c r="G1576" s="348"/>
      <c r="H1576" s="507"/>
      <c r="I1576" s="340"/>
      <c r="J1576" s="340"/>
      <c r="K1576" s="569"/>
      <c r="L1576" s="570"/>
      <c r="M1576" s="570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/>
      </c>
      <c r="AA1576" s="572"/>
      <c r="AB1576" s="573"/>
    </row>
    <row r="1577" spans="1:28" s="539" customFormat="1" ht="15.75" customHeight="1">
      <c r="A1577" s="567" t="str">
        <f>IF(B1577&lt;&gt;"",IF(AND(B1577&gt;=_TM1,B1577&lt;=_TM2,OR(TH!L1577="1111",TH!M1577="1111")),TH!D1577,""),"")</f>
        <v/>
      </c>
      <c r="B1577" s="568" t="str">
        <f t="shared" si="148"/>
        <v/>
      </c>
      <c r="C1577" s="349"/>
      <c r="D1577" s="349"/>
      <c r="E1577" s="583"/>
      <c r="F1577" s="279"/>
      <c r="G1577" s="348"/>
      <c r="H1577" s="507"/>
      <c r="I1577" s="340"/>
      <c r="J1577" s="340"/>
      <c r="K1577" s="569"/>
      <c r="L1577" s="570"/>
      <c r="M1577" s="570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/>
      </c>
      <c r="AA1577" s="572"/>
      <c r="AB1577" s="573"/>
    </row>
    <row r="1578" spans="1:28" s="539" customFormat="1" ht="15.75" customHeight="1">
      <c r="A1578" s="567" t="str">
        <f>IF(B1578&lt;&gt;"",IF(AND(B1578&gt;=_TM1,B1578&lt;=_TM2,OR(TH!L1578="1111",TH!M1578="1111")),TH!D1578,""),"")</f>
        <v/>
      </c>
      <c r="B1578" s="568" t="str">
        <f t="shared" si="148"/>
        <v/>
      </c>
      <c r="C1578" s="349"/>
      <c r="D1578" s="349"/>
      <c r="E1578" s="583"/>
      <c r="F1578" s="279"/>
      <c r="G1578" s="348"/>
      <c r="H1578" s="507"/>
      <c r="I1578" s="340"/>
      <c r="J1578" s="340"/>
      <c r="K1578" s="569"/>
      <c r="L1578" s="570"/>
      <c r="M1578" s="570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/>
      </c>
      <c r="AA1578" s="572"/>
      <c r="AB1578" s="573"/>
    </row>
    <row r="1579" spans="1:28" s="539" customFormat="1" ht="15.75" customHeight="1">
      <c r="A1579" s="567" t="str">
        <f>IF(B1579&lt;&gt;"",IF(AND(B1579&gt;=_TM1,B1579&lt;=_TM2,OR(TH!L1579="1111",TH!M1579="1111")),TH!D1579,""),"")</f>
        <v/>
      </c>
      <c r="B1579" s="568" t="str">
        <f t="shared" si="148"/>
        <v/>
      </c>
      <c r="C1579" s="349"/>
      <c r="D1579" s="349"/>
      <c r="E1579" s="583"/>
      <c r="F1579" s="279"/>
      <c r="G1579" s="348"/>
      <c r="H1579" s="507"/>
      <c r="I1579" s="340"/>
      <c r="J1579" s="340"/>
      <c r="K1579" s="569"/>
      <c r="L1579" s="570"/>
      <c r="M1579" s="570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/>
      </c>
      <c r="AA1579" s="572"/>
      <c r="AB1579" s="573"/>
    </row>
    <row r="1580" spans="1:28" s="539" customFormat="1" ht="15.75" customHeight="1">
      <c r="A1580" s="567" t="str">
        <f>IF(B1580&lt;&gt;"",IF(AND(B1580&gt;=_TM1,B1580&lt;=_TM2,OR(TH!L1580="1111",TH!M1580="1111")),TH!D1580,""),"")</f>
        <v/>
      </c>
      <c r="B1580" s="568" t="str">
        <f t="shared" si="148"/>
        <v/>
      </c>
      <c r="C1580" s="349"/>
      <c r="D1580" s="349"/>
      <c r="E1580" s="583"/>
      <c r="F1580" s="279"/>
      <c r="G1580" s="348"/>
      <c r="H1580" s="507"/>
      <c r="I1580" s="340"/>
      <c r="J1580" s="340"/>
      <c r="K1580" s="569"/>
      <c r="L1580" s="570"/>
      <c r="M1580" s="570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/>
      </c>
      <c r="AA1580" s="572"/>
      <c r="AB1580" s="573"/>
    </row>
    <row r="1581" spans="1:28" s="539" customFormat="1" ht="15.75" customHeight="1">
      <c r="A1581" s="567" t="str">
        <f>IF(B1581&lt;&gt;"",IF(AND(B1581&gt;=_TM1,B1581&lt;=_TM2,OR(TH!L1581="1111",TH!M1581="1111")),TH!D1581,""),"")</f>
        <v/>
      </c>
      <c r="B1581" s="568" t="str">
        <f t="shared" si="148"/>
        <v/>
      </c>
      <c r="C1581" s="349"/>
      <c r="D1581" s="349"/>
      <c r="E1581" s="349"/>
      <c r="F1581" s="279"/>
      <c r="G1581" s="348"/>
      <c r="H1581" s="507"/>
      <c r="I1581" s="340"/>
      <c r="J1581" s="340"/>
      <c r="K1581" s="569"/>
      <c r="L1581" s="570"/>
      <c r="M1581" s="570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/>
      </c>
      <c r="AA1581" s="572"/>
      <c r="AB1581" s="573"/>
    </row>
    <row r="1582" spans="1:28" s="539" customFormat="1" ht="15.75" customHeight="1">
      <c r="A1582" s="567" t="str">
        <f>IF(B1582&lt;&gt;"",IF(AND(B1582&gt;=_TM1,B1582&lt;=_TM2,OR(TH!L1582="1111",TH!M1582="1111")),TH!D1582,""),"")</f>
        <v/>
      </c>
      <c r="B1582" s="568" t="str">
        <f t="shared" si="148"/>
        <v/>
      </c>
      <c r="C1582" s="349"/>
      <c r="D1582" s="349"/>
      <c r="E1582" s="349"/>
      <c r="F1582" s="279"/>
      <c r="G1582" s="348"/>
      <c r="H1582" s="507"/>
      <c r="I1582" s="340"/>
      <c r="J1582" s="340"/>
      <c r="K1582" s="569"/>
      <c r="L1582" s="570"/>
      <c r="M1582" s="570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/>
      </c>
      <c r="AA1582" s="572"/>
      <c r="AB1582" s="573"/>
    </row>
    <row r="1583" spans="1:28" s="539" customFormat="1" ht="15.75" customHeight="1">
      <c r="A1583" s="567" t="str">
        <f>IF(B1583&lt;&gt;"",IF(AND(B1583&gt;=_TM1,B1583&lt;=_TM2,OR(TH!L1583="1111",TH!M1583="1111")),TH!D1583,""),"")</f>
        <v/>
      </c>
      <c r="B1583" s="568" t="str">
        <f t="shared" si="148"/>
        <v/>
      </c>
      <c r="C1583" s="349"/>
      <c r="D1583" s="349"/>
      <c r="E1583" s="349"/>
      <c r="F1583" s="279"/>
      <c r="G1583" s="348"/>
      <c r="H1583" s="507"/>
      <c r="I1583" s="340"/>
      <c r="J1583" s="340"/>
      <c r="K1583" s="569"/>
      <c r="L1583" s="570"/>
      <c r="M1583" s="570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/>
      </c>
      <c r="AA1583" s="572"/>
      <c r="AB1583" s="573"/>
    </row>
    <row r="1584" spans="1:28" s="539" customFormat="1" ht="15.75" customHeight="1">
      <c r="A1584" s="567" t="str">
        <f>IF(B1584&lt;&gt;"",IF(AND(B1584&gt;=_TM1,B1584&lt;=_TM2,OR(TH!L1584="1111",TH!M1584="1111")),TH!D1584,""),"")</f>
        <v/>
      </c>
      <c r="B1584" s="568" t="str">
        <f t="shared" si="148"/>
        <v/>
      </c>
      <c r="C1584" s="349"/>
      <c r="D1584" s="349"/>
      <c r="E1584" s="349"/>
      <c r="F1584" s="279"/>
      <c r="G1584" s="348"/>
      <c r="H1584" s="507"/>
      <c r="I1584" s="340"/>
      <c r="J1584" s="340"/>
      <c r="K1584" s="569"/>
      <c r="L1584" s="570"/>
      <c r="M1584" s="570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/>
      </c>
      <c r="AA1584" s="572"/>
      <c r="AB1584" s="573"/>
    </row>
    <row r="1585" spans="1:28" s="539" customFormat="1" ht="15.75" customHeight="1">
      <c r="A1585" s="567" t="str">
        <f>IF(B1585&lt;&gt;"",IF(AND(B1585&gt;=_TM1,B1585&lt;=_TM2,OR(TH!L1585="1111",TH!M1585="1111")),TH!D1585,""),"")</f>
        <v/>
      </c>
      <c r="B1585" s="568" t="str">
        <f t="shared" si="148"/>
        <v/>
      </c>
      <c r="C1585" s="349"/>
      <c r="D1585" s="349"/>
      <c r="E1585" s="349"/>
      <c r="F1585" s="279"/>
      <c r="G1585" s="348"/>
      <c r="H1585" s="507"/>
      <c r="I1585" s="340"/>
      <c r="J1585" s="340"/>
      <c r="K1585" s="569"/>
      <c r="L1585" s="570"/>
      <c r="M1585" s="570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2"/>
      <c r="AB1585" s="573"/>
    </row>
    <row r="1586" spans="1:28" s="539" customFormat="1" ht="15.75" customHeight="1">
      <c r="A1586" s="567" t="str">
        <f>IF(B1586&lt;&gt;"",IF(AND(B1586&gt;=_TM1,B1586&lt;=_TM2,OR(TH!L1586="1111",TH!M1586="1111")),TH!D1586,""),"")</f>
        <v/>
      </c>
      <c r="B1586" s="568" t="str">
        <f t="shared" si="148"/>
        <v/>
      </c>
      <c r="C1586" s="349"/>
      <c r="D1586" s="349"/>
      <c r="E1586" s="349"/>
      <c r="F1586" s="279"/>
      <c r="G1586" s="348"/>
      <c r="H1586" s="507"/>
      <c r="I1586" s="340"/>
      <c r="J1586" s="340"/>
      <c r="K1586" s="569"/>
      <c r="L1586" s="570"/>
      <c r="M1586" s="570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2"/>
      <c r="AB1586" s="573"/>
    </row>
    <row r="1587" spans="1:28" s="539" customFormat="1" ht="15.75" customHeight="1">
      <c r="A1587" s="567" t="str">
        <f>IF(B1587&lt;&gt;"",IF(AND(B1587&gt;=_TM1,B1587&lt;=_TM2,OR(TH!L1587="1111",TH!M1587="1111")),TH!D1587,""),"")</f>
        <v/>
      </c>
      <c r="B1587" s="568" t="str">
        <f t="shared" si="148"/>
        <v/>
      </c>
      <c r="C1587" s="349"/>
      <c r="D1587" s="349"/>
      <c r="E1587" s="349"/>
      <c r="F1587" s="279"/>
      <c r="G1587" s="348"/>
      <c r="H1587" s="507"/>
      <c r="I1587" s="340"/>
      <c r="J1587" s="340"/>
      <c r="K1587" s="569"/>
      <c r="L1587" s="570"/>
      <c r="M1587" s="570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2"/>
      <c r="AB1587" s="573"/>
    </row>
    <row r="1588" spans="1:28" s="539" customFormat="1" ht="15.75" customHeight="1">
      <c r="A1588" s="567" t="str">
        <f>IF(B1588&lt;&gt;"",IF(AND(B1588&gt;=_TM1,B1588&lt;=_TM2,OR(TH!L1588="1111",TH!M1588="1111")),TH!D1588,""),"")</f>
        <v/>
      </c>
      <c r="B1588" s="568" t="str">
        <f t="shared" si="148"/>
        <v/>
      </c>
      <c r="C1588" s="349"/>
      <c r="D1588" s="349"/>
      <c r="E1588" s="349"/>
      <c r="F1588" s="279"/>
      <c r="G1588" s="348"/>
      <c r="H1588" s="507"/>
      <c r="I1588" s="340"/>
      <c r="J1588" s="340"/>
      <c r="K1588" s="569"/>
      <c r="L1588" s="570"/>
      <c r="M1588" s="570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2"/>
      <c r="AB1588" s="573"/>
    </row>
    <row r="1589" spans="1:28" s="539" customFormat="1" ht="15.75" customHeight="1">
      <c r="A1589" s="567" t="str">
        <f>IF(B1589&lt;&gt;"",IF(AND(B1589&gt;=_TM1,B1589&lt;=_TM2,OR(TH!L1589="1111",TH!M1589="1111")),TH!D1589,""),"")</f>
        <v/>
      </c>
      <c r="B1589" s="568" t="str">
        <f t="shared" si="148"/>
        <v/>
      </c>
      <c r="C1589" s="349"/>
      <c r="D1589" s="349"/>
      <c r="E1589" s="349"/>
      <c r="F1589" s="279"/>
      <c r="G1589" s="348"/>
      <c r="H1589" s="507"/>
      <c r="I1589" s="340"/>
      <c r="J1589" s="340"/>
      <c r="K1589" s="569"/>
      <c r="L1589" s="570"/>
      <c r="M1589" s="570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2"/>
      <c r="AB1589" s="573"/>
    </row>
    <row r="1590" spans="1:28" s="539" customFormat="1" ht="15.75" customHeight="1">
      <c r="A1590" s="567" t="str">
        <f>IF(B1590&lt;&gt;"",IF(AND(B1590&gt;=_TM1,B1590&lt;=_TM2,OR(TH!L1590="1111",TH!M1590="1111")),TH!D1590,""),"")</f>
        <v/>
      </c>
      <c r="B1590" s="568" t="str">
        <f t="shared" si="148"/>
        <v/>
      </c>
      <c r="C1590" s="349"/>
      <c r="D1590" s="349"/>
      <c r="E1590" s="349"/>
      <c r="F1590" s="279"/>
      <c r="G1590" s="348"/>
      <c r="H1590" s="507"/>
      <c r="I1590" s="340"/>
      <c r="J1590" s="340"/>
      <c r="K1590" s="569"/>
      <c r="L1590" s="570"/>
      <c r="M1590" s="570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2"/>
      <c r="AB1590" s="573"/>
    </row>
    <row r="1591" spans="1:28" s="539" customFormat="1" ht="15.75" customHeight="1">
      <c r="A1591" s="567" t="str">
        <f>IF(B1591&lt;&gt;"",IF(AND(B1591&gt;=_TM1,B1591&lt;=_TM2,OR(TH!L1591="1111",TH!M1591="1111")),TH!D1591,""),"")</f>
        <v/>
      </c>
      <c r="B1591" s="568" t="str">
        <f t="shared" si="148"/>
        <v/>
      </c>
      <c r="C1591" s="349"/>
      <c r="D1591" s="349"/>
      <c r="E1591" s="583"/>
      <c r="F1591" s="279"/>
      <c r="G1591" s="348"/>
      <c r="H1591" s="507"/>
      <c r="I1591" s="340"/>
      <c r="J1591" s="340"/>
      <c r="K1591" s="569"/>
      <c r="L1591" s="570"/>
      <c r="M1591" s="570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2"/>
      <c r="AB1591" s="573"/>
    </row>
    <row r="1592" spans="1:28" s="539" customFormat="1" ht="15.75" customHeight="1">
      <c r="A1592" s="567" t="str">
        <f>IF(B1592&lt;&gt;"",IF(AND(B1592&gt;=_TM1,B1592&lt;=_TM2,OR(TH!L1592="1111",TH!M1592="1111")),TH!D1592,""),"")</f>
        <v/>
      </c>
      <c r="B1592" s="568" t="str">
        <f t="shared" si="148"/>
        <v/>
      </c>
      <c r="C1592" s="349"/>
      <c r="D1592" s="349"/>
      <c r="E1592" s="583"/>
      <c r="F1592" s="279"/>
      <c r="G1592" s="348"/>
      <c r="H1592" s="507"/>
      <c r="I1592" s="340"/>
      <c r="J1592" s="340"/>
      <c r="K1592" s="569"/>
      <c r="L1592" s="570"/>
      <c r="M1592" s="570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2"/>
      <c r="AB1592" s="573"/>
    </row>
    <row r="1593" spans="1:28" s="539" customFormat="1" ht="15.75" customHeight="1">
      <c r="A1593" s="567" t="str">
        <f>IF(B1593&lt;&gt;"",IF(AND(B1593&gt;=_TM1,B1593&lt;=_TM2,OR(TH!L1593="1111",TH!M1593="1111")),TH!D1593,""),"")</f>
        <v/>
      </c>
      <c r="B1593" s="568" t="str">
        <f t="shared" si="148"/>
        <v/>
      </c>
      <c r="C1593" s="349"/>
      <c r="D1593" s="349"/>
      <c r="E1593" s="583"/>
      <c r="F1593" s="279"/>
      <c r="G1593" s="348"/>
      <c r="H1593" s="507"/>
      <c r="I1593" s="340"/>
      <c r="J1593" s="340"/>
      <c r="K1593" s="569"/>
      <c r="L1593" s="570"/>
      <c r="M1593" s="570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2"/>
      <c r="AB1593" s="573"/>
    </row>
    <row r="1594" spans="1:28" s="539" customFormat="1" ht="15.75" customHeight="1">
      <c r="A1594" s="567" t="str">
        <f>IF(B1594&lt;&gt;"",IF(AND(B1594&gt;=_TM1,B1594&lt;=_TM2,OR(TH!L1594="1111",TH!M1594="1111")),TH!D1594,""),"")</f>
        <v/>
      </c>
      <c r="B1594" s="568" t="str">
        <f t="shared" si="148"/>
        <v/>
      </c>
      <c r="C1594" s="349"/>
      <c r="D1594" s="349"/>
      <c r="E1594" s="583"/>
      <c r="F1594" s="279"/>
      <c r="G1594" s="348"/>
      <c r="H1594" s="507"/>
      <c r="I1594" s="340"/>
      <c r="J1594" s="340"/>
      <c r="K1594" s="569"/>
      <c r="L1594" s="570"/>
      <c r="M1594" s="570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2"/>
      <c r="AB1594" s="573"/>
    </row>
    <row r="1595" spans="1:28" s="539" customFormat="1" ht="15.75" customHeight="1">
      <c r="A1595" s="567" t="str">
        <f>IF(B1595&lt;&gt;"",IF(AND(B1595&gt;=_TM1,B1595&lt;=_TM2,OR(TH!L1595="1111",TH!M1595="1111")),TH!D1595,""),"")</f>
        <v/>
      </c>
      <c r="B1595" s="568" t="str">
        <f t="shared" si="148"/>
        <v/>
      </c>
      <c r="C1595" s="349"/>
      <c r="D1595" s="349"/>
      <c r="E1595" s="583"/>
      <c r="F1595" s="279"/>
      <c r="G1595" s="348"/>
      <c r="H1595" s="507"/>
      <c r="I1595" s="340"/>
      <c r="J1595" s="340"/>
      <c r="K1595" s="569"/>
      <c r="L1595" s="570"/>
      <c r="M1595" s="570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2"/>
      <c r="AB1595" s="573"/>
    </row>
    <row r="1596" spans="1:28" s="539" customFormat="1" ht="15.75" customHeight="1">
      <c r="A1596" s="567" t="str">
        <f>IF(B1596&lt;&gt;"",IF(AND(B1596&gt;=_TM1,B1596&lt;=_TM2,OR(TH!L1596="1111",TH!M1596="1111")),TH!D1596,""),"")</f>
        <v/>
      </c>
      <c r="B1596" s="568" t="str">
        <f t="shared" si="148"/>
        <v/>
      </c>
      <c r="C1596" s="349"/>
      <c r="D1596" s="349"/>
      <c r="E1596" s="583"/>
      <c r="F1596" s="279"/>
      <c r="G1596" s="348"/>
      <c r="H1596" s="507"/>
      <c r="I1596" s="340"/>
      <c r="J1596" s="340"/>
      <c r="K1596" s="569"/>
      <c r="L1596" s="570"/>
      <c r="M1596" s="570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2"/>
      <c r="AB1596" s="573"/>
    </row>
    <row r="1597" spans="1:28" s="539" customFormat="1" ht="15.75" customHeight="1">
      <c r="A1597" s="567" t="str">
        <f>IF(B1597&lt;&gt;"",IF(AND(B1597&gt;=_TM1,B1597&lt;=_TM2,OR(TH!L1597="1111",TH!M1597="1111")),TH!D1597,""),"")</f>
        <v/>
      </c>
      <c r="B1597" s="568" t="str">
        <f t="shared" si="148"/>
        <v/>
      </c>
      <c r="C1597" s="349"/>
      <c r="D1597" s="349"/>
      <c r="E1597" s="349"/>
      <c r="F1597" s="279"/>
      <c r="G1597" s="348"/>
      <c r="H1597" s="507"/>
      <c r="I1597" s="340"/>
      <c r="J1597" s="340"/>
      <c r="K1597" s="569"/>
      <c r="L1597" s="570"/>
      <c r="M1597" s="570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2"/>
      <c r="AB1597" s="573"/>
    </row>
    <row r="1598" spans="1:28" s="539" customFormat="1" ht="15.75" customHeight="1">
      <c r="A1598" s="567" t="str">
        <f>IF(B1598&lt;&gt;"",IF(AND(B1598&gt;=_TM1,B1598&lt;=_TM2,OR(TH!L1598="1111",TH!M1598="1111")),TH!D1598,""),"")</f>
        <v/>
      </c>
      <c r="B1598" s="568" t="str">
        <f t="shared" si="148"/>
        <v/>
      </c>
      <c r="C1598" s="349"/>
      <c r="D1598" s="349"/>
      <c r="E1598" s="349"/>
      <c r="F1598" s="279"/>
      <c r="G1598" s="348"/>
      <c r="H1598" s="507"/>
      <c r="I1598" s="340"/>
      <c r="J1598" s="340"/>
      <c r="K1598" s="569"/>
      <c r="L1598" s="570"/>
      <c r="M1598" s="570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2"/>
      <c r="AB1598" s="573"/>
    </row>
    <row r="1599" spans="1:28" s="539" customFormat="1" ht="15.75" customHeight="1">
      <c r="A1599" s="567" t="str">
        <f>IF(B1599&lt;&gt;"",IF(AND(B1599&gt;=_TM1,B1599&lt;=_TM2,OR(TH!L1599="1111",TH!M1599="1111")),TH!D1599,""),"")</f>
        <v/>
      </c>
      <c r="B1599" s="568" t="str">
        <f t="shared" si="148"/>
        <v/>
      </c>
      <c r="C1599" s="349"/>
      <c r="D1599" s="349"/>
      <c r="E1599" s="349"/>
      <c r="F1599" s="279"/>
      <c r="G1599" s="348"/>
      <c r="H1599" s="507"/>
      <c r="I1599" s="340"/>
      <c r="J1599" s="340"/>
      <c r="K1599" s="569"/>
      <c r="L1599" s="570"/>
      <c r="M1599" s="570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2"/>
      <c r="AB1599" s="573"/>
    </row>
    <row r="1600" spans="1:28" s="539" customFormat="1" ht="15.75" customHeight="1">
      <c r="A1600" s="567" t="str">
        <f>IF(B1600&lt;&gt;"",IF(AND(B1600&gt;=_TM1,B1600&lt;=_TM2,OR(TH!L1600="1111",TH!M1600="1111")),TH!D1600,""),"")</f>
        <v/>
      </c>
      <c r="B1600" s="568" t="str">
        <f t="shared" si="148"/>
        <v/>
      </c>
      <c r="C1600" s="349"/>
      <c r="D1600" s="349"/>
      <c r="E1600" s="349"/>
      <c r="F1600" s="279"/>
      <c r="G1600" s="348"/>
      <c r="H1600" s="507"/>
      <c r="I1600" s="340"/>
      <c r="J1600" s="340"/>
      <c r="K1600" s="569"/>
      <c r="L1600" s="570"/>
      <c r="M1600" s="570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2"/>
      <c r="AB1600" s="573"/>
    </row>
    <row r="1601" spans="1:28" s="539" customFormat="1" ht="15.75" customHeight="1">
      <c r="A1601" s="567" t="str">
        <f>IF(B1601&lt;&gt;"",IF(AND(B1601&gt;=_TM1,B1601&lt;=_TM2,OR(TH!L1601="1111",TH!M1601="1111")),TH!D1601,""),"")</f>
        <v/>
      </c>
      <c r="B1601" s="568" t="str">
        <f t="shared" si="148"/>
        <v/>
      </c>
      <c r="C1601" s="349"/>
      <c r="D1601" s="349"/>
      <c r="E1601" s="349"/>
      <c r="F1601" s="279"/>
      <c r="G1601" s="348"/>
      <c r="H1601" s="507"/>
      <c r="I1601" s="340"/>
      <c r="J1601" s="340"/>
      <c r="K1601" s="569"/>
      <c r="L1601" s="570"/>
      <c r="M1601" s="570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2"/>
      <c r="AB1601" s="573"/>
    </row>
    <row r="1602" spans="1:28" s="539" customFormat="1" ht="15.75" customHeight="1">
      <c r="A1602" s="567" t="str">
        <f>IF(B1602&lt;&gt;"",IF(AND(B1602&gt;=_TM1,B1602&lt;=_TM2,OR(TH!L1602="1111",TH!M1602="1111")),TH!D1602,""),"")</f>
        <v/>
      </c>
      <c r="B1602" s="568" t="str">
        <f t="shared" si="148"/>
        <v/>
      </c>
      <c r="C1602" s="349"/>
      <c r="D1602" s="349"/>
      <c r="E1602" s="349"/>
      <c r="F1602" s="279"/>
      <c r="G1602" s="348"/>
      <c r="H1602" s="507"/>
      <c r="I1602" s="340"/>
      <c r="J1602" s="340"/>
      <c r="K1602" s="569"/>
      <c r="L1602" s="570"/>
      <c r="M1602" s="570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2"/>
      <c r="AB1602" s="573"/>
    </row>
    <row r="1603" spans="1:28" s="539" customFormat="1" ht="15.75" customHeight="1">
      <c r="A1603" s="567" t="str">
        <f>IF(B1603&lt;&gt;"",IF(AND(B1603&gt;=_TM1,B1603&lt;=_TM2,OR(TH!L1603="1111",TH!M1603="1111")),TH!D1603,""),"")</f>
        <v/>
      </c>
      <c r="B1603" s="568" t="str">
        <f t="shared" si="148"/>
        <v/>
      </c>
      <c r="C1603" s="349"/>
      <c r="D1603" s="349"/>
      <c r="E1603" s="349"/>
      <c r="F1603" s="279"/>
      <c r="G1603" s="348"/>
      <c r="H1603" s="507"/>
      <c r="I1603" s="340"/>
      <c r="J1603" s="340"/>
      <c r="K1603" s="569"/>
      <c r="L1603" s="570"/>
      <c r="M1603" s="570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2"/>
      <c r="AB1603" s="573"/>
    </row>
    <row r="1604" spans="1:28" s="539" customFormat="1" ht="15.75" customHeight="1">
      <c r="A1604" s="567" t="str">
        <f>IF(B1604&lt;&gt;"",IF(AND(B1604&gt;=_TM1,B1604&lt;=_TM2,OR(TH!L1604="1111",TH!M1604="1111")),TH!D1604,""),"")</f>
        <v/>
      </c>
      <c r="B1604" s="568" t="str">
        <f t="shared" si="148"/>
        <v/>
      </c>
      <c r="C1604" s="349"/>
      <c r="D1604" s="349"/>
      <c r="E1604" s="349"/>
      <c r="F1604" s="279"/>
      <c r="G1604" s="348"/>
      <c r="H1604" s="507"/>
      <c r="I1604" s="340"/>
      <c r="J1604" s="340"/>
      <c r="K1604" s="569"/>
      <c r="L1604" s="570"/>
      <c r="M1604" s="570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2"/>
      <c r="AB1604" s="573"/>
    </row>
    <row r="1605" spans="1:28" s="539" customFormat="1" ht="15.75" customHeight="1">
      <c r="A1605" s="567" t="str">
        <f>IF(B1605&lt;&gt;"",IF(AND(B1605&gt;=_TM1,B1605&lt;=_TM2,OR(TH!L1605="1111",TH!M1605="1111")),TH!D1605,""),"")</f>
        <v/>
      </c>
      <c r="B1605" s="568" t="str">
        <f t="shared" si="148"/>
        <v/>
      </c>
      <c r="C1605" s="349"/>
      <c r="D1605" s="349"/>
      <c r="E1605" s="349"/>
      <c r="F1605" s="279"/>
      <c r="G1605" s="348"/>
      <c r="H1605" s="507"/>
      <c r="I1605" s="340"/>
      <c r="J1605" s="340"/>
      <c r="K1605" s="569"/>
      <c r="L1605" s="570"/>
      <c r="M1605" s="570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2"/>
      <c r="AB1605" s="573"/>
    </row>
    <row r="1606" spans="1:28" s="539" customFormat="1" ht="15.75" customHeight="1">
      <c r="A1606" s="567" t="str">
        <f>IF(B1606&lt;&gt;"",IF(AND(B1606&gt;=_TM1,B1606&lt;=_TM2,OR(TH!L1606="1111",TH!M1606="1111")),TH!D1606,""),"")</f>
        <v/>
      </c>
      <c r="B1606" s="568" t="str">
        <f t="shared" si="148"/>
        <v/>
      </c>
      <c r="C1606" s="349"/>
      <c r="D1606" s="349"/>
      <c r="E1606" s="349"/>
      <c r="F1606" s="279"/>
      <c r="G1606" s="348"/>
      <c r="H1606" s="507"/>
      <c r="I1606" s="340"/>
      <c r="J1606" s="340"/>
      <c r="K1606" s="569"/>
      <c r="L1606" s="570"/>
      <c r="M1606" s="570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2"/>
      <c r="AB1606" s="573"/>
    </row>
    <row r="1607" spans="1:28" s="539" customFormat="1" ht="15.75" customHeight="1">
      <c r="A1607" s="567" t="str">
        <f>IF(B1607&lt;&gt;"",IF(AND(B1607&gt;=_TM1,B1607&lt;=_TM2,OR(TH!L1607="1111",TH!M1607="1111")),TH!D1607,""),"")</f>
        <v/>
      </c>
      <c r="B1607" s="568" t="str">
        <f t="shared" si="148"/>
        <v/>
      </c>
      <c r="C1607" s="349"/>
      <c r="D1607" s="349"/>
      <c r="E1607" s="349"/>
      <c r="F1607" s="279"/>
      <c r="G1607" s="348"/>
      <c r="H1607" s="507"/>
      <c r="I1607" s="340"/>
      <c r="J1607" s="340"/>
      <c r="K1607" s="569"/>
      <c r="L1607" s="570"/>
      <c r="M1607" s="570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2"/>
      <c r="AB1607" s="573"/>
    </row>
    <row r="1608" spans="1:28" s="539" customFormat="1" ht="15.75" customHeight="1">
      <c r="A1608" s="567" t="str">
        <f>IF(B1608&lt;&gt;"",IF(AND(B1608&gt;=_TM1,B1608&lt;=_TM2,OR(TH!L1608="1111",TH!M1608="1111")),TH!D1608,""),"")</f>
        <v/>
      </c>
      <c r="B1608" s="568" t="str">
        <f t="shared" si="148"/>
        <v/>
      </c>
      <c r="C1608" s="349"/>
      <c r="D1608" s="349"/>
      <c r="E1608" s="349"/>
      <c r="F1608" s="279"/>
      <c r="G1608" s="348"/>
      <c r="H1608" s="507"/>
      <c r="I1608" s="340"/>
      <c r="J1608" s="340"/>
      <c r="K1608" s="569"/>
      <c r="L1608" s="570"/>
      <c r="M1608" s="570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2"/>
      <c r="AB1608" s="573"/>
    </row>
    <row r="1609" spans="1:28" s="539" customFormat="1" ht="15.75" customHeight="1">
      <c r="A1609" s="567" t="str">
        <f>IF(B1609&lt;&gt;"",IF(AND(B1609&gt;=_TM1,B1609&lt;=_TM2,OR(TH!L1609="1111",TH!M1609="1111")),TH!D1609,""),"")</f>
        <v/>
      </c>
      <c r="B1609" s="568" t="str">
        <f t="shared" si="148"/>
        <v/>
      </c>
      <c r="C1609" s="349"/>
      <c r="D1609" s="349"/>
      <c r="E1609" s="349"/>
      <c r="F1609" s="279"/>
      <c r="G1609" s="348"/>
      <c r="H1609" s="507"/>
      <c r="I1609" s="340"/>
      <c r="J1609" s="340"/>
      <c r="K1609" s="569"/>
      <c r="L1609" s="570"/>
      <c r="M1609" s="570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2"/>
      <c r="AB1609" s="573"/>
    </row>
    <row r="1610" spans="1:28" s="539" customFormat="1" ht="15.75" customHeight="1">
      <c r="A1610" s="567" t="str">
        <f>IF(B1610&lt;&gt;"",IF(AND(B1610&gt;=_TM1,B1610&lt;=_TM2,OR(TH!L1610="1111",TH!M1610="1111")),TH!D1610,""),"")</f>
        <v/>
      </c>
      <c r="B1610" s="568" t="str">
        <f t="shared" si="148"/>
        <v/>
      </c>
      <c r="C1610" s="349"/>
      <c r="D1610" s="349"/>
      <c r="E1610" s="349"/>
      <c r="F1610" s="279"/>
      <c r="G1610" s="348"/>
      <c r="H1610" s="507"/>
      <c r="I1610" s="340"/>
      <c r="J1610" s="340"/>
      <c r="K1610" s="569"/>
      <c r="L1610" s="570"/>
      <c r="M1610" s="570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2"/>
      <c r="AB1610" s="573"/>
    </row>
    <row r="1611" spans="1:28" s="539" customFormat="1" ht="15.75" customHeight="1">
      <c r="A1611" s="567" t="str">
        <f>IF(B1611&lt;&gt;"",IF(AND(B1611&gt;=_TM1,B1611&lt;=_TM2,OR(TH!L1611="1111",TH!M1611="1111")),TH!D1611,""),"")</f>
        <v/>
      </c>
      <c r="B1611" s="568" t="str">
        <f t="shared" si="148"/>
        <v/>
      </c>
      <c r="C1611" s="349"/>
      <c r="D1611" s="349"/>
      <c r="E1611" s="349"/>
      <c r="F1611" s="279"/>
      <c r="G1611" s="348"/>
      <c r="H1611" s="507"/>
      <c r="I1611" s="340"/>
      <c r="J1611" s="340"/>
      <c r="K1611" s="569"/>
      <c r="L1611" s="570"/>
      <c r="M1611" s="570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2"/>
      <c r="AB1611" s="573"/>
    </row>
    <row r="1612" spans="1:28" s="539" customFormat="1" ht="15.75" customHeight="1">
      <c r="A1612" s="567" t="str">
        <f>IF(B1612&lt;&gt;"",IF(AND(B1612&gt;=_TM1,B1612&lt;=_TM2,OR(TH!L1612="1111",TH!M1612="1111")),TH!D1612,""),"")</f>
        <v/>
      </c>
      <c r="B1612" s="568" t="str">
        <f t="shared" si="148"/>
        <v/>
      </c>
      <c r="C1612" s="349"/>
      <c r="D1612" s="349"/>
      <c r="E1612" s="349"/>
      <c r="F1612" s="279"/>
      <c r="G1612" s="348"/>
      <c r="H1612" s="507"/>
      <c r="I1612" s="340"/>
      <c r="J1612" s="340"/>
      <c r="K1612" s="569"/>
      <c r="L1612" s="570"/>
      <c r="M1612" s="570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2"/>
      <c r="AB1612" s="573"/>
    </row>
    <row r="1613" spans="1:28" s="539" customFormat="1" ht="15.75" customHeight="1">
      <c r="A1613" s="567" t="str">
        <f>IF(B1613&lt;&gt;"",IF(AND(B1613&gt;=_TM1,B1613&lt;=_TM2,OR(TH!L1613="1111",TH!M1613="1111")),TH!D1613,""),"")</f>
        <v/>
      </c>
      <c r="B1613" s="568" t="str">
        <f t="shared" si="148"/>
        <v/>
      </c>
      <c r="C1613" s="349"/>
      <c r="D1613" s="349"/>
      <c r="E1613" s="349"/>
      <c r="F1613" s="279"/>
      <c r="G1613" s="348"/>
      <c r="H1613" s="507"/>
      <c r="I1613" s="340"/>
      <c r="J1613" s="340"/>
      <c r="K1613" s="569"/>
      <c r="L1613" s="570"/>
      <c r="M1613" s="570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2"/>
      <c r="AB1613" s="573"/>
    </row>
    <row r="1614" spans="1:28" s="539" customFormat="1" ht="15.75" customHeight="1">
      <c r="A1614" s="567" t="str">
        <f>IF(B1614&lt;&gt;"",IF(AND(B1614&gt;=_TM1,B1614&lt;=_TM2,OR(TH!L1614="1111",TH!M1614="1111")),TH!D1614,""),"")</f>
        <v/>
      </c>
      <c r="B1614" s="568" t="str">
        <f t="shared" si="148"/>
        <v/>
      </c>
      <c r="C1614" s="349"/>
      <c r="D1614" s="349"/>
      <c r="E1614" s="349"/>
      <c r="F1614" s="279"/>
      <c r="G1614" s="348"/>
      <c r="H1614" s="507"/>
      <c r="I1614" s="340"/>
      <c r="J1614" s="340"/>
      <c r="K1614" s="569"/>
      <c r="L1614" s="570"/>
      <c r="M1614" s="570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2"/>
      <c r="AB1614" s="573"/>
    </row>
    <row r="1615" spans="1:28" s="539" customFormat="1" ht="15.75" customHeight="1">
      <c r="A1615" s="567" t="str">
        <f>IF(B1615&lt;&gt;"",IF(AND(B1615&gt;=_TM1,B1615&lt;=_TM2,OR(TH!L1615="1111",TH!M1615="1111")),TH!D1615,""),"")</f>
        <v/>
      </c>
      <c r="B1615" s="568" t="str">
        <f t="shared" si="148"/>
        <v/>
      </c>
      <c r="C1615" s="349"/>
      <c r="D1615" s="349"/>
      <c r="E1615" s="349"/>
      <c r="F1615" s="279"/>
      <c r="G1615" s="348"/>
      <c r="H1615" s="507"/>
      <c r="I1615" s="340"/>
      <c r="J1615" s="340"/>
      <c r="K1615" s="569"/>
      <c r="L1615" s="570"/>
      <c r="M1615" s="570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2"/>
      <c r="AB1615" s="573"/>
    </row>
    <row r="1616" spans="1:28" s="539" customFormat="1" ht="15.75" customHeight="1">
      <c r="A1616" s="567" t="str">
        <f>IF(B1616&lt;&gt;"",IF(AND(B1616&gt;=_TM1,B1616&lt;=_TM2,OR(TH!L1616="1111",TH!M1616="1111")),TH!D1616,""),"")</f>
        <v/>
      </c>
      <c r="B1616" s="568" t="str">
        <f t="shared" si="148"/>
        <v/>
      </c>
      <c r="C1616" s="349"/>
      <c r="D1616" s="349"/>
      <c r="E1616" s="349"/>
      <c r="F1616" s="279"/>
      <c r="G1616" s="348"/>
      <c r="H1616" s="507"/>
      <c r="I1616" s="340"/>
      <c r="J1616" s="340"/>
      <c r="K1616" s="569"/>
      <c r="L1616" s="570"/>
      <c r="M1616" s="570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2"/>
      <c r="AB1616" s="573"/>
    </row>
    <row r="1617" spans="1:31" s="539" customFormat="1" ht="15.75" customHeight="1">
      <c r="A1617" s="567" t="str">
        <f>IF(B1617&lt;&gt;"",IF(AND(B1617&gt;=_TM1,B1617&lt;=_TM2,OR(TH!L1617="1111",TH!M1617="1111")),TH!D1617,""),"")</f>
        <v/>
      </c>
      <c r="B1617" s="568" t="str">
        <f t="shared" si="148"/>
        <v/>
      </c>
      <c r="C1617" s="349"/>
      <c r="D1617" s="349"/>
      <c r="E1617" s="349"/>
      <c r="F1617" s="279"/>
      <c r="G1617" s="578"/>
      <c r="H1617" s="507"/>
      <c r="I1617" s="340"/>
      <c r="J1617" s="340"/>
      <c r="K1617" s="569"/>
      <c r="L1617" s="576"/>
      <c r="M1617" s="576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84"/>
      <c r="AB1617" s="573"/>
      <c r="AE1617" s="573"/>
    </row>
    <row r="1618" spans="1:31" s="539" customFormat="1" ht="15.75" customHeight="1">
      <c r="A1618" s="567" t="str">
        <f>IF(B1618&lt;&gt;"",IF(AND(B1618&gt;=_TM1,B1618&lt;=_TM2,OR(TH!L1618="1111",TH!M1618="1111")),TH!D1618,""),"")</f>
        <v/>
      </c>
      <c r="B1618" s="568" t="str">
        <f t="shared" si="148"/>
        <v/>
      </c>
      <c r="C1618" s="349"/>
      <c r="D1618" s="349"/>
      <c r="E1618" s="349"/>
      <c r="F1618" s="279"/>
      <c r="G1618" s="578"/>
      <c r="H1618" s="507"/>
      <c r="I1618" s="340"/>
      <c r="J1618" s="340"/>
      <c r="K1618" s="569"/>
      <c r="L1618" s="576"/>
      <c r="M1618" s="576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84"/>
      <c r="AB1618" s="573"/>
      <c r="AE1618" s="573"/>
    </row>
    <row r="1619" spans="1:31" s="539" customFormat="1" ht="15.75" customHeight="1">
      <c r="A1619" s="567" t="str">
        <f>IF(B1619&lt;&gt;"",IF(AND(B1619&gt;=_TM1,B1619&lt;=_TM2,OR(TH!L1619="1111",TH!M1619="1111")),TH!D1619,""),"")</f>
        <v/>
      </c>
      <c r="B1619" s="568" t="str">
        <f t="shared" si="148"/>
        <v/>
      </c>
      <c r="C1619" s="349"/>
      <c r="D1619" s="581"/>
      <c r="E1619" s="349"/>
      <c r="F1619" s="279"/>
      <c r="G1619" s="578"/>
      <c r="H1619" s="506"/>
      <c r="I1619" s="340"/>
      <c r="J1619" s="340"/>
      <c r="K1619" s="569"/>
      <c r="L1619" s="576"/>
      <c r="M1619" s="576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84"/>
      <c r="AB1619" s="573"/>
      <c r="AE1619" s="573"/>
    </row>
    <row r="1620" spans="1:31" s="539" customFormat="1" ht="15.75" customHeight="1">
      <c r="A1620" s="567" t="str">
        <f>IF(B1620&lt;&gt;"",IF(AND(B1620&gt;=_TM1,B1620&lt;=_TM2,OR(TH!L1620="1111",TH!M1620="1111")),TH!D1620,""),"")</f>
        <v/>
      </c>
      <c r="B1620" s="568" t="str">
        <f t="shared" si="148"/>
        <v/>
      </c>
      <c r="C1620" s="349"/>
      <c r="D1620" s="349"/>
      <c r="E1620" s="349"/>
      <c r="F1620" s="279"/>
      <c r="G1620" s="348"/>
      <c r="H1620" s="507"/>
      <c r="I1620" s="340"/>
      <c r="J1620" s="340"/>
      <c r="K1620" s="569"/>
      <c r="L1620" s="570"/>
      <c r="M1620" s="570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2"/>
      <c r="AB1620" s="573"/>
    </row>
    <row r="1621" spans="1:31" s="539" customFormat="1" ht="15.75" customHeight="1">
      <c r="A1621" s="567" t="str">
        <f>IF(B1621&lt;&gt;"",IF(AND(B1621&gt;=_TM1,B1621&lt;=_TM2,OR(TH!L1621="1111",TH!M1621="1111")),TH!D1621,""),"")</f>
        <v/>
      </c>
      <c r="B1621" s="568" t="str">
        <f t="shared" si="148"/>
        <v/>
      </c>
      <c r="C1621" s="349"/>
      <c r="D1621" s="349"/>
      <c r="E1621" s="349"/>
      <c r="F1621" s="279"/>
      <c r="G1621" s="348"/>
      <c r="H1621" s="507"/>
      <c r="I1621" s="340"/>
      <c r="J1621" s="340"/>
      <c r="K1621" s="569"/>
      <c r="L1621" s="571"/>
      <c r="M1621" s="570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2"/>
      <c r="AB1621" s="573"/>
    </row>
    <row r="1622" spans="1:31" s="539" customFormat="1" ht="15.75" customHeight="1">
      <c r="A1622" s="567" t="str">
        <f>IF(B1622&lt;&gt;"",IF(AND(B1622&gt;=_TM1,B1622&lt;=_TM2,OR(TH!L1622="1111",TH!M1622="1111")),TH!D1622,""),"")</f>
        <v/>
      </c>
      <c r="B1622" s="568" t="str">
        <f t="shared" si="148"/>
        <v/>
      </c>
      <c r="C1622" s="581"/>
      <c r="D1622" s="349"/>
      <c r="E1622" s="581"/>
      <c r="F1622" s="277"/>
      <c r="G1622" s="582"/>
      <c r="H1622" s="507"/>
      <c r="I1622" s="340"/>
      <c r="J1622" s="340"/>
      <c r="K1622" s="569"/>
      <c r="L1622" s="576"/>
      <c r="M1622" s="576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2"/>
      <c r="AB1622" s="573"/>
      <c r="AC1622" s="573"/>
      <c r="AD1622" s="573"/>
      <c r="AE1622" s="573"/>
    </row>
    <row r="1623" spans="1:31" s="539" customFormat="1" ht="15.75" customHeight="1">
      <c r="A1623" s="567" t="str">
        <f>IF(B1623&lt;&gt;"",IF(AND(B1623&gt;=_TM1,B1623&lt;=_TM2,OR(TH!L1623="1111",TH!M1623="1111")),TH!D1623,""),"")</f>
        <v/>
      </c>
      <c r="B1623" s="568" t="str">
        <f t="shared" si="148"/>
        <v/>
      </c>
      <c r="C1623" s="581"/>
      <c r="D1623" s="349"/>
      <c r="E1623" s="581"/>
      <c r="F1623" s="277"/>
      <c r="G1623" s="582"/>
      <c r="H1623" s="507"/>
      <c r="I1623" s="340"/>
      <c r="J1623" s="340"/>
      <c r="K1623" s="569"/>
      <c r="L1623" s="571"/>
      <c r="M1623" s="576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2"/>
      <c r="AB1623" s="573"/>
      <c r="AC1623" s="573"/>
      <c r="AD1623" s="573"/>
    </row>
    <row r="1624" spans="1:31" s="539" customFormat="1" ht="15.75" customHeight="1">
      <c r="A1624" s="567" t="str">
        <f>IF(B1624&lt;&gt;"",IF(AND(B1624&gt;=_TM1,B1624&lt;=_TM2,OR(TH!L1624="1111",TH!M1624="1111")),TH!D1624,""),"")</f>
        <v/>
      </c>
      <c r="B1624" s="568" t="str">
        <f t="shared" si="148"/>
        <v/>
      </c>
      <c r="C1624" s="349"/>
      <c r="D1624" s="349"/>
      <c r="E1624" s="318"/>
      <c r="F1624" s="277"/>
      <c r="G1624" s="348"/>
      <c r="H1624" s="507"/>
      <c r="I1624" s="340"/>
      <c r="J1624" s="340"/>
      <c r="K1624" s="569"/>
      <c r="L1624" s="571"/>
      <c r="M1624" s="571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2"/>
    </row>
    <row r="1625" spans="1:31" s="539" customFormat="1" ht="15.75" customHeight="1">
      <c r="A1625" s="567" t="str">
        <f>IF(B1625&lt;&gt;"",IF(AND(B1625&gt;=_TM1,B1625&lt;=_TM2,OR(TH!L1625="1111",TH!M1625="1111")),TH!D1625,""),"")</f>
        <v/>
      </c>
      <c r="B1625" s="568" t="str">
        <f t="shared" si="148"/>
        <v/>
      </c>
      <c r="C1625" s="349"/>
      <c r="D1625" s="349"/>
      <c r="E1625" s="318"/>
      <c r="F1625" s="277"/>
      <c r="G1625" s="348"/>
      <c r="H1625" s="506"/>
      <c r="I1625" s="340"/>
      <c r="J1625" s="340"/>
      <c r="K1625" s="569"/>
      <c r="L1625" s="571"/>
      <c r="M1625" s="571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2"/>
    </row>
    <row r="1626" spans="1:31" s="539" customFormat="1" ht="15.75" customHeight="1">
      <c r="A1626" s="567" t="str">
        <f>IF(B1626&lt;&gt;"",IF(AND(B1626&gt;=_TM1,B1626&lt;=_TM2,OR(TH!L1626="1111",TH!M1626="1111")),TH!D1626,""),"")</f>
        <v/>
      </c>
      <c r="B1626" s="568" t="str">
        <f t="shared" si="148"/>
        <v/>
      </c>
      <c r="C1626" s="349"/>
      <c r="D1626" s="349"/>
      <c r="E1626" s="318"/>
      <c r="F1626" s="277"/>
      <c r="G1626" s="348"/>
      <c r="H1626" s="506"/>
      <c r="I1626" s="340"/>
      <c r="J1626" s="340"/>
      <c r="K1626" s="569"/>
      <c r="L1626" s="571"/>
      <c r="M1626" s="571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2"/>
    </row>
    <row r="1627" spans="1:31" s="539" customFormat="1" ht="15.75" customHeight="1">
      <c r="A1627" s="567" t="str">
        <f>IF(B1627&lt;&gt;"",IF(AND(B1627&gt;=_TM1,B1627&lt;=_TM2,OR(TH!L1627="1111",TH!M1627="1111")),TH!D1627,""),"")</f>
        <v/>
      </c>
      <c r="B1627" s="568" t="str">
        <f t="shared" si="148"/>
        <v/>
      </c>
      <c r="C1627" s="349"/>
      <c r="D1627" s="349"/>
      <c r="E1627" s="318"/>
      <c r="F1627" s="277"/>
      <c r="G1627" s="348"/>
      <c r="H1627" s="507"/>
      <c r="I1627" s="340"/>
      <c r="J1627" s="340"/>
      <c r="K1627" s="569"/>
      <c r="L1627" s="571"/>
      <c r="M1627" s="571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2"/>
    </row>
    <row r="1628" spans="1:31" s="539" customFormat="1" ht="15.75" customHeight="1">
      <c r="A1628" s="567" t="str">
        <f>IF(B1628&lt;&gt;"",IF(AND(B1628&gt;=_TM1,B1628&lt;=_TM2,OR(TH!L1628="1111",TH!M1628="1111")),TH!D1628,""),"")</f>
        <v/>
      </c>
      <c r="B1628" s="568" t="str">
        <f t="shared" si="148"/>
        <v/>
      </c>
      <c r="C1628" s="349"/>
      <c r="D1628" s="349"/>
      <c r="E1628" s="318"/>
      <c r="F1628" s="277"/>
      <c r="G1628" s="348"/>
      <c r="H1628" s="507"/>
      <c r="I1628" s="340"/>
      <c r="J1628" s="340"/>
      <c r="K1628" s="569"/>
      <c r="L1628" s="571"/>
      <c r="M1628" s="571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2"/>
    </row>
    <row r="1629" spans="1:31" s="539" customFormat="1" ht="15.75" customHeight="1">
      <c r="A1629" s="567" t="str">
        <f>IF(B1629&lt;&gt;"",IF(AND(B1629&gt;=_TM1,B1629&lt;=_TM2,OR(TH!L1629="1111",TH!M1629="1111")),TH!D1629,""),"")</f>
        <v/>
      </c>
      <c r="B1629" s="568" t="str">
        <f t="shared" si="148"/>
        <v/>
      </c>
      <c r="C1629" s="349"/>
      <c r="D1629" s="349"/>
      <c r="E1629" s="349"/>
      <c r="F1629" s="279"/>
      <c r="G1629" s="348"/>
      <c r="H1629" s="507"/>
      <c r="I1629" s="340"/>
      <c r="J1629" s="340"/>
      <c r="K1629" s="579"/>
      <c r="L1629" s="570"/>
      <c r="M1629" s="576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2"/>
      <c r="AB1629" s="573"/>
    </row>
    <row r="1630" spans="1:31" s="539" customFormat="1" ht="15.75" customHeight="1">
      <c r="A1630" s="567" t="str">
        <f>IF(B1630&lt;&gt;"",IF(AND(B1630&gt;=_TM1,B1630&lt;=_TM2,OR(TH!L1630="1111",TH!M1630="1111")),TH!D1630,""),"")</f>
        <v/>
      </c>
      <c r="B1630" s="568" t="str">
        <f t="shared" si="148"/>
        <v/>
      </c>
      <c r="C1630" s="349"/>
      <c r="D1630" s="349"/>
      <c r="E1630" s="349"/>
      <c r="F1630" s="279"/>
      <c r="G1630" s="348"/>
      <c r="H1630" s="507"/>
      <c r="I1630" s="340"/>
      <c r="J1630" s="340"/>
      <c r="K1630" s="579"/>
      <c r="L1630" s="571"/>
      <c r="M1630" s="576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2"/>
      <c r="AB1630" s="573"/>
    </row>
    <row r="1631" spans="1:31" s="539" customFormat="1" ht="15.75" customHeight="1">
      <c r="A1631" s="567" t="str">
        <f>IF(B1631&lt;&gt;"",IF(AND(B1631&gt;=_TM1,B1631&lt;=_TM2,OR(TH!L1631="1111",TH!M1631="1111")),TH!D1631,""),"")</f>
        <v/>
      </c>
      <c r="B1631" s="568" t="str">
        <f t="shared" ref="B1631:B1694" si="149">IF(C1631&lt;&gt;"",MONTH(C1631),"")</f>
        <v/>
      </c>
      <c r="C1631" s="349"/>
      <c r="D1631" s="349"/>
      <c r="E1631" s="581"/>
      <c r="F1631" s="279"/>
      <c r="G1631" s="348"/>
      <c r="H1631" s="506"/>
      <c r="I1631" s="340"/>
      <c r="J1631" s="340"/>
      <c r="K1631" s="569"/>
      <c r="L1631" s="570"/>
      <c r="M1631" s="570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2"/>
      <c r="AB1631" s="573"/>
    </row>
    <row r="1632" spans="1:31" s="539" customFormat="1" ht="15.75" customHeight="1">
      <c r="A1632" s="567" t="str">
        <f>IF(B1632&lt;&gt;"",IF(AND(B1632&gt;=_TM1,B1632&lt;=_TM2,OR(TH!L1632="1111",TH!M1632="1111")),TH!D1632,""),"")</f>
        <v/>
      </c>
      <c r="B1632" s="568" t="str">
        <f t="shared" si="149"/>
        <v/>
      </c>
      <c r="C1632" s="349"/>
      <c r="D1632" s="349"/>
      <c r="E1632" s="581"/>
      <c r="F1632" s="279"/>
      <c r="G1632" s="348"/>
      <c r="H1632" s="507"/>
      <c r="I1632" s="340"/>
      <c r="J1632" s="340"/>
      <c r="K1632" s="579"/>
      <c r="L1632" s="570"/>
      <c r="M1632" s="570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2"/>
      <c r="AB1632" s="573"/>
    </row>
    <row r="1633" spans="1:28" s="539" customFormat="1" ht="15.75" customHeight="1">
      <c r="A1633" s="567" t="str">
        <f>IF(B1633&lt;&gt;"",IF(AND(B1633&gt;=_TM1,B1633&lt;=_TM2,OR(TH!L1633="1111",TH!M1633="1111")),TH!D1633,""),"")</f>
        <v/>
      </c>
      <c r="B1633" s="568" t="str">
        <f t="shared" si="149"/>
        <v/>
      </c>
      <c r="C1633" s="349"/>
      <c r="D1633" s="349"/>
      <c r="E1633" s="581"/>
      <c r="F1633" s="279"/>
      <c r="G1633" s="348"/>
      <c r="H1633" s="507"/>
      <c r="I1633" s="340"/>
      <c r="J1633" s="340"/>
      <c r="K1633" s="579"/>
      <c r="L1633" s="570"/>
      <c r="M1633" s="570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2"/>
      <c r="AB1633" s="573"/>
    </row>
    <row r="1634" spans="1:28" s="539" customFormat="1" ht="15.75" customHeight="1">
      <c r="A1634" s="567" t="str">
        <f>IF(B1634&lt;&gt;"",IF(AND(B1634&gt;=_TM1,B1634&lt;=_TM2,OR(TH!L1634="1111",TH!M1634="1111")),TH!D1634,""),"")</f>
        <v/>
      </c>
      <c r="B1634" s="568" t="str">
        <f t="shared" si="149"/>
        <v/>
      </c>
      <c r="C1634" s="349"/>
      <c r="D1634" s="349"/>
      <c r="E1634" s="581"/>
      <c r="F1634" s="279"/>
      <c r="G1634" s="348"/>
      <c r="H1634" s="506"/>
      <c r="I1634" s="340"/>
      <c r="J1634" s="340"/>
      <c r="K1634" s="579"/>
      <c r="L1634" s="571"/>
      <c r="M1634" s="570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2"/>
      <c r="AB1634" s="573"/>
    </row>
    <row r="1635" spans="1:28" s="539" customFormat="1" ht="15.75" customHeight="1">
      <c r="A1635" s="567" t="str">
        <f>IF(B1635&lt;&gt;"",IF(AND(B1635&gt;=_TM1,B1635&lt;=_TM2,OR(TH!L1635="1111",TH!M1635="1111")),TH!D1635,""),"")</f>
        <v/>
      </c>
      <c r="B1635" s="568" t="str">
        <f t="shared" si="149"/>
        <v/>
      </c>
      <c r="C1635" s="349"/>
      <c r="D1635" s="349"/>
      <c r="E1635" s="318"/>
      <c r="F1635" s="277"/>
      <c r="G1635" s="348"/>
      <c r="H1635" s="507"/>
      <c r="I1635" s="340"/>
      <c r="J1635" s="340"/>
      <c r="K1635" s="569"/>
      <c r="L1635" s="571"/>
      <c r="M1635" s="571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2"/>
    </row>
    <row r="1636" spans="1:28" s="539" customFormat="1" ht="15.75" customHeight="1">
      <c r="A1636" s="567" t="str">
        <f>IF(B1636&lt;&gt;"",IF(AND(B1636&gt;=_TM1,B1636&lt;=_TM2,OR(TH!L1636="1111",TH!M1636="1111")),TH!D1636,""),"")</f>
        <v/>
      </c>
      <c r="B1636" s="568" t="str">
        <f t="shared" si="149"/>
        <v/>
      </c>
      <c r="C1636" s="349"/>
      <c r="D1636" s="349"/>
      <c r="E1636" s="318"/>
      <c r="F1636" s="277"/>
      <c r="G1636" s="348"/>
      <c r="H1636" s="507"/>
      <c r="I1636" s="340"/>
      <c r="J1636" s="340"/>
      <c r="K1636" s="569"/>
      <c r="L1636" s="571"/>
      <c r="M1636" s="571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2"/>
    </row>
    <row r="1637" spans="1:28" s="539" customFormat="1" ht="15.75" customHeight="1">
      <c r="A1637" s="567" t="str">
        <f>IF(B1637&lt;&gt;"",IF(AND(B1637&gt;=_TM1,B1637&lt;=_TM2,OR(TH!L1637="1111",TH!M1637="1111")),TH!D1637,""),"")</f>
        <v/>
      </c>
      <c r="B1637" s="568" t="str">
        <f t="shared" si="149"/>
        <v/>
      </c>
      <c r="C1637" s="349"/>
      <c r="D1637" s="349"/>
      <c r="E1637" s="318"/>
      <c r="F1637" s="277"/>
      <c r="G1637" s="348"/>
      <c r="H1637" s="507"/>
      <c r="I1637" s="340"/>
      <c r="J1637" s="340"/>
      <c r="K1637" s="569"/>
      <c r="L1637" s="571"/>
      <c r="M1637" s="571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2"/>
    </row>
    <row r="1638" spans="1:28" s="539" customFormat="1" ht="15.75" customHeight="1">
      <c r="A1638" s="567" t="str">
        <f>IF(B1638&lt;&gt;"",IF(AND(B1638&gt;=_TM1,B1638&lt;=_TM2,OR(TH!L1638="1111",TH!M1638="1111")),TH!D1638,""),"")</f>
        <v/>
      </c>
      <c r="B1638" s="568" t="str">
        <f t="shared" si="149"/>
        <v/>
      </c>
      <c r="C1638" s="349"/>
      <c r="D1638" s="349"/>
      <c r="E1638" s="318"/>
      <c r="F1638" s="277"/>
      <c r="G1638" s="348"/>
      <c r="H1638" s="507"/>
      <c r="I1638" s="340"/>
      <c r="J1638" s="340"/>
      <c r="K1638" s="569"/>
      <c r="L1638" s="571"/>
      <c r="M1638" s="571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2"/>
    </row>
    <row r="1639" spans="1:28" s="539" customFormat="1" ht="15.75" customHeight="1">
      <c r="A1639" s="567" t="str">
        <f>IF(B1639&lt;&gt;"",IF(AND(B1639&gt;=_TM1,B1639&lt;=_TM2,OR(TH!L1639="1111",TH!M1639="1111")),TH!D1639,""),"")</f>
        <v/>
      </c>
      <c r="B1639" s="568" t="str">
        <f t="shared" si="149"/>
        <v/>
      </c>
      <c r="C1639" s="349"/>
      <c r="D1639" s="349"/>
      <c r="E1639" s="318"/>
      <c r="F1639" s="277"/>
      <c r="G1639" s="348"/>
      <c r="H1639" s="507"/>
      <c r="I1639" s="340"/>
      <c r="J1639" s="340"/>
      <c r="K1639" s="569"/>
      <c r="L1639" s="571"/>
      <c r="M1639" s="571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2"/>
    </row>
    <row r="1640" spans="1:28" s="539" customFormat="1" ht="15.75" customHeight="1">
      <c r="A1640" s="567" t="str">
        <f>IF(B1640&lt;&gt;"",IF(AND(B1640&gt;=_TM1,B1640&lt;=_TM2,OR(TH!L1640="1111",TH!M1640="1111")),TH!D1640,""),"")</f>
        <v/>
      </c>
      <c r="B1640" s="568" t="str">
        <f t="shared" si="149"/>
        <v/>
      </c>
      <c r="C1640" s="349"/>
      <c r="D1640" s="349"/>
      <c r="E1640" s="318"/>
      <c r="F1640" s="277"/>
      <c r="G1640" s="348"/>
      <c r="H1640" s="507"/>
      <c r="I1640" s="340"/>
      <c r="J1640" s="340"/>
      <c r="K1640" s="569"/>
      <c r="L1640" s="571"/>
      <c r="M1640" s="571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2"/>
    </row>
    <row r="1641" spans="1:28" s="539" customFormat="1" ht="15.75" customHeight="1">
      <c r="A1641" s="567" t="str">
        <f>IF(B1641&lt;&gt;"",IF(AND(B1641&gt;=_TM1,B1641&lt;=_TM2,OR(TH!L1641="1111",TH!M1641="1111")),TH!D1641,""),"")</f>
        <v/>
      </c>
      <c r="B1641" s="568" t="str">
        <f t="shared" si="149"/>
        <v/>
      </c>
      <c r="C1641" s="349"/>
      <c r="D1641" s="349"/>
      <c r="E1641" s="318"/>
      <c r="F1641" s="277"/>
      <c r="G1641" s="348"/>
      <c r="H1641" s="507"/>
      <c r="I1641" s="340"/>
      <c r="J1641" s="340"/>
      <c r="K1641" s="569"/>
      <c r="L1641" s="571"/>
      <c r="M1641" s="571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2"/>
    </row>
    <row r="1642" spans="1:28" s="539" customFormat="1" ht="15.75" customHeight="1">
      <c r="A1642" s="567" t="str">
        <f>IF(B1642&lt;&gt;"",IF(AND(B1642&gt;=_TM1,B1642&lt;=_TM2,OR(TH!L1642="1111",TH!M1642="1111")),TH!D1642,""),"")</f>
        <v/>
      </c>
      <c r="B1642" s="568" t="str">
        <f t="shared" si="149"/>
        <v/>
      </c>
      <c r="C1642" s="349"/>
      <c r="D1642" s="349"/>
      <c r="E1642" s="349"/>
      <c r="F1642" s="279"/>
      <c r="G1642" s="348"/>
      <c r="H1642" s="507"/>
      <c r="I1642" s="340"/>
      <c r="J1642" s="340"/>
      <c r="K1642" s="569"/>
      <c r="L1642" s="570"/>
      <c r="M1642" s="570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2"/>
      <c r="AB1642" s="573"/>
    </row>
    <row r="1643" spans="1:28" s="539" customFormat="1" ht="15.75" customHeight="1">
      <c r="A1643" s="567" t="str">
        <f>IF(B1643&lt;&gt;"",IF(AND(B1643&gt;=_TM1,B1643&lt;=_TM2,OR(TH!L1643="1111",TH!M1643="1111")),TH!D1643,""),"")</f>
        <v/>
      </c>
      <c r="B1643" s="568" t="str">
        <f t="shared" si="149"/>
        <v/>
      </c>
      <c r="C1643" s="349"/>
      <c r="D1643" s="349"/>
      <c r="E1643" s="349"/>
      <c r="F1643" s="279"/>
      <c r="G1643" s="348"/>
      <c r="H1643" s="507"/>
      <c r="I1643" s="340"/>
      <c r="J1643" s="340"/>
      <c r="K1643" s="569"/>
      <c r="L1643" s="570"/>
      <c r="M1643" s="570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2"/>
      <c r="AB1643" s="573"/>
    </row>
    <row r="1644" spans="1:28" s="539" customFormat="1" ht="15.75" customHeight="1">
      <c r="A1644" s="567" t="str">
        <f>IF(B1644&lt;&gt;"",IF(AND(B1644&gt;=_TM1,B1644&lt;=_TM2,OR(TH!L1644="1111",TH!M1644="1111")),TH!D1644,""),"")</f>
        <v/>
      </c>
      <c r="B1644" s="568" t="str">
        <f t="shared" si="149"/>
        <v/>
      </c>
      <c r="C1644" s="349"/>
      <c r="D1644" s="349"/>
      <c r="E1644" s="349"/>
      <c r="F1644" s="279"/>
      <c r="G1644" s="348"/>
      <c r="H1644" s="507"/>
      <c r="I1644" s="340"/>
      <c r="J1644" s="340"/>
      <c r="K1644" s="569"/>
      <c r="L1644" s="576"/>
      <c r="M1644" s="576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2"/>
      <c r="AB1644" s="573"/>
    </row>
    <row r="1645" spans="1:28" s="539" customFormat="1" ht="15.75" customHeight="1">
      <c r="A1645" s="567" t="str">
        <f>IF(B1645&lt;&gt;"",IF(AND(B1645&gt;=_TM1,B1645&lt;=_TM2,OR(TH!L1645="1111",TH!M1645="1111")),TH!D1645,""),"")</f>
        <v/>
      </c>
      <c r="B1645" s="568" t="str">
        <f t="shared" si="149"/>
        <v/>
      </c>
      <c r="C1645" s="349"/>
      <c r="D1645" s="349"/>
      <c r="E1645" s="349"/>
      <c r="F1645" s="279"/>
      <c r="G1645" s="348"/>
      <c r="H1645" s="507"/>
      <c r="I1645" s="340"/>
      <c r="J1645" s="340"/>
      <c r="K1645" s="569"/>
      <c r="L1645" s="571"/>
      <c r="M1645" s="576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2"/>
      <c r="AB1645" s="573"/>
    </row>
    <row r="1646" spans="1:28" s="539" customFormat="1" ht="15.75" customHeight="1">
      <c r="A1646" s="567" t="str">
        <f>IF(B1646&lt;&gt;"",IF(AND(B1646&gt;=_TM1,B1646&lt;=_TM2,OR(TH!L1646="1111",TH!M1646="1111")),TH!D1646,""),"")</f>
        <v/>
      </c>
      <c r="B1646" s="568" t="str">
        <f t="shared" si="149"/>
        <v/>
      </c>
      <c r="C1646" s="349"/>
      <c r="D1646" s="349"/>
      <c r="E1646" s="349"/>
      <c r="F1646" s="279"/>
      <c r="G1646" s="348"/>
      <c r="H1646" s="509"/>
      <c r="I1646" s="314"/>
      <c r="J1646" s="314"/>
      <c r="K1646" s="579"/>
      <c r="L1646" s="576"/>
      <c r="M1646" s="576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2"/>
      <c r="AB1646" s="573"/>
    </row>
    <row r="1647" spans="1:28" s="539" customFormat="1" ht="15.75" customHeight="1">
      <c r="A1647" s="567" t="str">
        <f>IF(B1647&lt;&gt;"",IF(AND(B1647&gt;=_TM1,B1647&lt;=_TM2,OR(TH!L1647="1111",TH!M1647="1111")),TH!D1647,""),"")</f>
        <v/>
      </c>
      <c r="B1647" s="568" t="str">
        <f t="shared" si="149"/>
        <v/>
      </c>
      <c r="C1647" s="349"/>
      <c r="D1647" s="349"/>
      <c r="E1647" s="349"/>
      <c r="F1647" s="279"/>
      <c r="G1647" s="348"/>
      <c r="H1647" s="509"/>
      <c r="I1647" s="314"/>
      <c r="J1647" s="314"/>
      <c r="K1647" s="579"/>
      <c r="L1647" s="571"/>
      <c r="M1647" s="576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2"/>
      <c r="AB1647" s="573"/>
    </row>
    <row r="1648" spans="1:28" s="539" customFormat="1" ht="15.75" customHeight="1">
      <c r="A1648" s="567" t="str">
        <f>IF(B1648&lt;&gt;"",IF(AND(B1648&gt;=_TM1,B1648&lt;=_TM2,OR(TH!L1648="1111",TH!M1648="1111")),TH!D1648,""),"")</f>
        <v/>
      </c>
      <c r="B1648" s="568" t="str">
        <f t="shared" si="149"/>
        <v/>
      </c>
      <c r="C1648" s="349"/>
      <c r="D1648" s="349"/>
      <c r="E1648" s="349"/>
      <c r="F1648" s="279"/>
      <c r="G1648" s="348"/>
      <c r="H1648" s="507"/>
      <c r="I1648" s="340"/>
      <c r="J1648" s="340"/>
      <c r="K1648" s="579"/>
      <c r="L1648" s="570"/>
      <c r="M1648" s="576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2"/>
      <c r="AB1648" s="573"/>
    </row>
    <row r="1649" spans="1:30" s="539" customFormat="1" ht="15.75" customHeight="1">
      <c r="A1649" s="567" t="str">
        <f>IF(B1649&lt;&gt;"",IF(AND(B1649&gt;=_TM1,B1649&lt;=_TM2,OR(TH!L1649="1111",TH!M1649="1111")),TH!D1649,""),"")</f>
        <v/>
      </c>
      <c r="B1649" s="568" t="str">
        <f t="shared" si="149"/>
        <v/>
      </c>
      <c r="C1649" s="349"/>
      <c r="D1649" s="349"/>
      <c r="E1649" s="349"/>
      <c r="F1649" s="279"/>
      <c r="G1649" s="348"/>
      <c r="H1649" s="507"/>
      <c r="I1649" s="340"/>
      <c r="J1649" s="340"/>
      <c r="K1649" s="579"/>
      <c r="L1649" s="571"/>
      <c r="M1649" s="576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2"/>
      <c r="AB1649" s="573"/>
    </row>
    <row r="1650" spans="1:30" s="539" customFormat="1" ht="15.75" customHeight="1">
      <c r="A1650" s="567" t="str">
        <f>IF(B1650&lt;&gt;"",IF(AND(B1650&gt;=_TM1,B1650&lt;=_TM2,OR(TH!L1650="1111",TH!M1650="1111")),TH!D1650,""),"")</f>
        <v/>
      </c>
      <c r="B1650" s="568" t="str">
        <f t="shared" si="149"/>
        <v/>
      </c>
      <c r="C1650" s="349"/>
      <c r="D1650" s="349"/>
      <c r="E1650" s="581"/>
      <c r="F1650" s="277"/>
      <c r="G1650" s="348"/>
      <c r="H1650" s="506"/>
      <c r="I1650" s="340"/>
      <c r="J1650" s="340"/>
      <c r="K1650" s="579"/>
      <c r="L1650" s="570"/>
      <c r="M1650" s="570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2"/>
      <c r="AB1650" s="573"/>
    </row>
    <row r="1651" spans="1:30" s="539" customFormat="1" ht="15.75" customHeight="1">
      <c r="A1651" s="567" t="str">
        <f>IF(B1651&lt;&gt;"",IF(AND(B1651&gt;=_TM1,B1651&lt;=_TM2,OR(TH!L1651="1111",TH!M1651="1111")),TH!D1651,""),"")</f>
        <v/>
      </c>
      <c r="B1651" s="568" t="str">
        <f t="shared" si="149"/>
        <v/>
      </c>
      <c r="C1651" s="349"/>
      <c r="D1651" s="349"/>
      <c r="E1651" s="581"/>
      <c r="F1651" s="277"/>
      <c r="G1651" s="348"/>
      <c r="H1651" s="506"/>
      <c r="I1651" s="340"/>
      <c r="J1651" s="340"/>
      <c r="K1651" s="579"/>
      <c r="L1651" s="570"/>
      <c r="M1651" s="570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2"/>
      <c r="AB1651" s="573"/>
    </row>
    <row r="1652" spans="1:30" s="539" customFormat="1" ht="15.75" customHeight="1">
      <c r="A1652" s="567" t="str">
        <f>IF(B1652&lt;&gt;"",IF(AND(B1652&gt;=_TM1,B1652&lt;=_TM2,OR(TH!L1652="1111",TH!M1652="1111")),TH!D1652,""),"")</f>
        <v/>
      </c>
      <c r="B1652" s="568" t="str">
        <f t="shared" si="149"/>
        <v/>
      </c>
      <c r="C1652" s="349"/>
      <c r="D1652" s="349"/>
      <c r="E1652" s="581"/>
      <c r="F1652" s="279"/>
      <c r="G1652" s="348"/>
      <c r="H1652" s="506"/>
      <c r="I1652" s="340"/>
      <c r="J1652" s="340"/>
      <c r="K1652" s="579"/>
      <c r="L1652" s="570"/>
      <c r="M1652" s="570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2"/>
      <c r="AB1652" s="573"/>
    </row>
    <row r="1653" spans="1:30" s="539" customFormat="1" ht="15.75" customHeight="1">
      <c r="A1653" s="567" t="str">
        <f>IF(B1653&lt;&gt;"",IF(AND(B1653&gt;=_TM1,B1653&lt;=_TM2,OR(TH!L1653="1111",TH!M1653="1111")),TH!D1653,""),"")</f>
        <v/>
      </c>
      <c r="B1653" s="568" t="str">
        <f t="shared" si="149"/>
        <v/>
      </c>
      <c r="C1653" s="349"/>
      <c r="D1653" s="349"/>
      <c r="E1653" s="581"/>
      <c r="F1653" s="277"/>
      <c r="G1653" s="348"/>
      <c r="H1653" s="506"/>
      <c r="I1653" s="340"/>
      <c r="J1653" s="340"/>
      <c r="K1653" s="579"/>
      <c r="L1653" s="570"/>
      <c r="M1653" s="570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2"/>
      <c r="AB1653" s="573"/>
    </row>
    <row r="1654" spans="1:30" s="539" customFormat="1" ht="15.75" customHeight="1">
      <c r="A1654" s="567" t="str">
        <f>IF(B1654&lt;&gt;"",IF(AND(B1654&gt;=_TM1,B1654&lt;=_TM2,OR(TH!L1654="1111",TH!M1654="1111")),TH!D1654,""),"")</f>
        <v/>
      </c>
      <c r="B1654" s="568" t="str">
        <f t="shared" si="149"/>
        <v/>
      </c>
      <c r="C1654" s="349"/>
      <c r="D1654" s="349"/>
      <c r="E1654" s="581"/>
      <c r="F1654" s="277"/>
      <c r="G1654" s="348"/>
      <c r="H1654" s="506"/>
      <c r="I1654" s="340"/>
      <c r="J1654" s="340"/>
      <c r="K1654" s="579"/>
      <c r="L1654" s="570"/>
      <c r="M1654" s="570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2"/>
      <c r="AB1654" s="573"/>
    </row>
    <row r="1655" spans="1:30" s="539" customFormat="1" ht="15.75" customHeight="1">
      <c r="A1655" s="567" t="str">
        <f>IF(B1655&lt;&gt;"",IF(AND(B1655&gt;=_TM1,B1655&lt;=_TM2,OR(TH!L1655="1111",TH!M1655="1111")),TH!D1655,""),"")</f>
        <v/>
      </c>
      <c r="B1655" s="568" t="str">
        <f t="shared" si="149"/>
        <v/>
      </c>
      <c r="C1655" s="349"/>
      <c r="D1655" s="349"/>
      <c r="E1655" s="581"/>
      <c r="F1655" s="277"/>
      <c r="G1655" s="348"/>
      <c r="H1655" s="506"/>
      <c r="I1655" s="340"/>
      <c r="J1655" s="340"/>
      <c r="K1655" s="579"/>
      <c r="L1655" s="570"/>
      <c r="M1655" s="570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2"/>
      <c r="AB1655" s="573"/>
    </row>
    <row r="1656" spans="1:30" s="539" customFormat="1" ht="15.75" customHeight="1">
      <c r="A1656" s="567" t="str">
        <f>IF(B1656&lt;&gt;"",IF(AND(B1656&gt;=_TM1,B1656&lt;=_TM2,OR(TH!L1656="1111",TH!M1656="1111")),TH!D1656,""),"")</f>
        <v/>
      </c>
      <c r="B1656" s="568" t="str">
        <f t="shared" si="149"/>
        <v/>
      </c>
      <c r="C1656" s="349"/>
      <c r="D1656" s="349"/>
      <c r="E1656" s="581"/>
      <c r="F1656" s="277"/>
      <c r="G1656" s="348"/>
      <c r="H1656" s="506"/>
      <c r="I1656" s="340"/>
      <c r="J1656" s="340"/>
      <c r="K1656" s="579"/>
      <c r="L1656" s="570"/>
      <c r="M1656" s="570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2"/>
      <c r="AB1656" s="573"/>
    </row>
    <row r="1657" spans="1:30" s="539" customFormat="1" ht="15.75" customHeight="1">
      <c r="A1657" s="567" t="str">
        <f>IF(B1657&lt;&gt;"",IF(AND(B1657&gt;=_TM1,B1657&lt;=_TM2,OR(TH!L1657="1111",TH!M1657="1111")),TH!D1657,""),"")</f>
        <v/>
      </c>
      <c r="B1657" s="568" t="str">
        <f t="shared" si="149"/>
        <v/>
      </c>
      <c r="C1657" s="349"/>
      <c r="D1657" s="349"/>
      <c r="E1657" s="581"/>
      <c r="F1657" s="277"/>
      <c r="G1657" s="348"/>
      <c r="H1657" s="506"/>
      <c r="I1657" s="340"/>
      <c r="J1657" s="340"/>
      <c r="K1657" s="579"/>
      <c r="L1657" s="570"/>
      <c r="M1657" s="570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2"/>
      <c r="AB1657" s="573"/>
    </row>
    <row r="1658" spans="1:30" s="539" customFormat="1" ht="15.75" customHeight="1">
      <c r="A1658" s="567" t="str">
        <f>IF(B1658&lt;&gt;"",IF(AND(B1658&gt;=_TM1,B1658&lt;=_TM2,OR(TH!L1658="1111",TH!M1658="1111")),TH!D1658,""),"")</f>
        <v/>
      </c>
      <c r="B1658" s="568" t="str">
        <f t="shared" si="149"/>
        <v/>
      </c>
      <c r="C1658" s="349"/>
      <c r="D1658" s="349"/>
      <c r="E1658" s="581"/>
      <c r="F1658" s="277"/>
      <c r="G1658" s="348"/>
      <c r="H1658" s="506"/>
      <c r="I1658" s="340"/>
      <c r="J1658" s="340"/>
      <c r="K1658" s="579"/>
      <c r="L1658" s="571"/>
      <c r="M1658" s="570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2"/>
      <c r="AB1658" s="573"/>
    </row>
    <row r="1659" spans="1:30" s="539" customFormat="1" ht="15.75" customHeight="1">
      <c r="A1659" s="567" t="str">
        <f>IF(B1659&lt;&gt;"",IF(AND(B1659&gt;=_TM1,B1659&lt;=_TM2,OR(TH!L1659="1111",TH!M1659="1111")),TH!D1659,""),"")</f>
        <v/>
      </c>
      <c r="B1659" s="568" t="str">
        <f t="shared" si="149"/>
        <v/>
      </c>
      <c r="C1659" s="349"/>
      <c r="D1659" s="349"/>
      <c r="E1659" s="581"/>
      <c r="F1659" s="277"/>
      <c r="G1659" s="348"/>
      <c r="H1659" s="506"/>
      <c r="I1659" s="340"/>
      <c r="J1659" s="340"/>
      <c r="K1659" s="579"/>
      <c r="L1659" s="570"/>
      <c r="M1659" s="570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2"/>
      <c r="AB1659" s="573"/>
    </row>
    <row r="1660" spans="1:30" s="539" customFormat="1" ht="15.75" customHeight="1">
      <c r="A1660" s="567" t="str">
        <f>IF(B1660&lt;&gt;"",IF(AND(B1660&gt;=_TM1,B1660&lt;=_TM2,OR(TH!L1660="1111",TH!M1660="1111")),TH!D1660,""),"")</f>
        <v/>
      </c>
      <c r="B1660" s="568" t="str">
        <f t="shared" si="149"/>
        <v/>
      </c>
      <c r="C1660" s="349"/>
      <c r="D1660" s="349"/>
      <c r="E1660" s="581"/>
      <c r="F1660" s="277"/>
      <c r="G1660" s="348"/>
      <c r="H1660" s="506"/>
      <c r="I1660" s="340"/>
      <c r="J1660" s="340"/>
      <c r="K1660" s="579"/>
      <c r="L1660" s="570"/>
      <c r="M1660" s="570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2"/>
      <c r="AB1660" s="573"/>
    </row>
    <row r="1661" spans="1:30" s="539" customFormat="1" ht="15.75" customHeight="1">
      <c r="A1661" s="567" t="str">
        <f>IF(B1661&lt;&gt;"",IF(AND(B1661&gt;=_TM1,B1661&lt;=_TM2,OR(TH!L1661="1111",TH!M1661="1111")),TH!D1661,""),"")</f>
        <v/>
      </c>
      <c r="B1661" s="568" t="str">
        <f t="shared" si="149"/>
        <v/>
      </c>
      <c r="C1661" s="349"/>
      <c r="D1661" s="349"/>
      <c r="E1661" s="581"/>
      <c r="F1661" s="277"/>
      <c r="G1661" s="348"/>
      <c r="H1661" s="506"/>
      <c r="I1661" s="340"/>
      <c r="J1661" s="340"/>
      <c r="K1661" s="579"/>
      <c r="L1661" s="570"/>
      <c r="M1661" s="570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2"/>
      <c r="AB1661" s="573"/>
    </row>
    <row r="1662" spans="1:30" s="539" customFormat="1" ht="15.75" customHeight="1">
      <c r="A1662" s="567" t="str">
        <f>IF(B1662&lt;&gt;"",IF(AND(B1662&gt;=_TM1,B1662&lt;=_TM2,OR(TH!L1662="1111",TH!M1662="1111")),TH!D1662,""),"")</f>
        <v/>
      </c>
      <c r="B1662" s="568" t="str">
        <f t="shared" si="149"/>
        <v/>
      </c>
      <c r="C1662" s="349"/>
      <c r="D1662" s="574"/>
      <c r="E1662" s="349"/>
      <c r="F1662" s="279"/>
      <c r="G1662" s="578"/>
      <c r="H1662" s="507"/>
      <c r="I1662" s="340"/>
      <c r="J1662" s="345"/>
      <c r="K1662" s="569"/>
      <c r="L1662" s="576"/>
      <c r="M1662" s="576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2"/>
      <c r="AB1662" s="573"/>
      <c r="AC1662" s="573"/>
      <c r="AD1662" s="573"/>
    </row>
    <row r="1663" spans="1:30" s="539" customFormat="1" ht="15.75" customHeight="1">
      <c r="A1663" s="567" t="str">
        <f>IF(B1663&lt;&gt;"",IF(AND(B1663&gt;=_TM1,B1663&lt;=_TM2,OR(TH!L1663="1111",TH!M1663="1111")),TH!D1663,""),"")</f>
        <v/>
      </c>
      <c r="B1663" s="568" t="str">
        <f t="shared" si="149"/>
        <v/>
      </c>
      <c r="C1663" s="349"/>
      <c r="D1663" s="574"/>
      <c r="E1663" s="349"/>
      <c r="F1663" s="279"/>
      <c r="G1663" s="578"/>
      <c r="H1663" s="507"/>
      <c r="I1663" s="340"/>
      <c r="J1663" s="345"/>
      <c r="K1663" s="569"/>
      <c r="L1663" s="576"/>
      <c r="M1663" s="576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2"/>
      <c r="AB1663" s="573"/>
      <c r="AC1663" s="573"/>
      <c r="AD1663" s="573"/>
    </row>
    <row r="1664" spans="1:30" s="539" customFormat="1" ht="15.75" customHeight="1">
      <c r="A1664" s="567" t="str">
        <f>IF(B1664&lt;&gt;"",IF(AND(B1664&gt;=_TM1,B1664&lt;=_TM2,OR(TH!L1664="1111",TH!M1664="1111")),TH!D1664,""),"")</f>
        <v/>
      </c>
      <c r="B1664" s="568" t="str">
        <f t="shared" si="149"/>
        <v/>
      </c>
      <c r="C1664" s="349"/>
      <c r="D1664" s="574"/>
      <c r="E1664" s="349"/>
      <c r="F1664" s="279"/>
      <c r="G1664" s="578"/>
      <c r="H1664" s="507"/>
      <c r="I1664" s="340"/>
      <c r="J1664" s="345"/>
      <c r="K1664" s="569"/>
      <c r="L1664" s="576"/>
      <c r="M1664" s="576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2"/>
      <c r="AB1664" s="573"/>
      <c r="AC1664" s="573"/>
      <c r="AD1664" s="573"/>
    </row>
    <row r="1665" spans="1:30" s="539" customFormat="1" ht="15.75" customHeight="1">
      <c r="A1665" s="567" t="str">
        <f>IF(B1665&lt;&gt;"",IF(AND(B1665&gt;=_TM1,B1665&lt;=_TM2,OR(TH!L1665="1111",TH!M1665="1111")),TH!D1665,""),"")</f>
        <v/>
      </c>
      <c r="B1665" s="568" t="str">
        <f t="shared" si="149"/>
        <v/>
      </c>
      <c r="C1665" s="349"/>
      <c r="D1665" s="574"/>
      <c r="E1665" s="349"/>
      <c r="F1665" s="279"/>
      <c r="G1665" s="578"/>
      <c r="H1665" s="507"/>
      <c r="I1665" s="340"/>
      <c r="J1665" s="345"/>
      <c r="K1665" s="569"/>
      <c r="L1665" s="576"/>
      <c r="M1665" s="576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2"/>
      <c r="AB1665" s="573"/>
      <c r="AD1665" s="573"/>
    </row>
    <row r="1666" spans="1:30" s="539" customFormat="1" ht="15.75" customHeight="1">
      <c r="A1666" s="567" t="str">
        <f>IF(B1666&lt;&gt;"",IF(AND(B1666&gt;=_TM1,B1666&lt;=_TM2,OR(TH!L1666="1111",TH!M1666="1111")),TH!D1666,""),"")</f>
        <v/>
      </c>
      <c r="B1666" s="568" t="str">
        <f t="shared" si="149"/>
        <v/>
      </c>
      <c r="C1666" s="349"/>
      <c r="D1666" s="574"/>
      <c r="E1666" s="349"/>
      <c r="F1666" s="279"/>
      <c r="G1666" s="578"/>
      <c r="H1666" s="507"/>
      <c r="I1666" s="340"/>
      <c r="J1666" s="340"/>
      <c r="K1666" s="569"/>
      <c r="L1666" s="576"/>
      <c r="M1666" s="576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2"/>
      <c r="AB1666" s="573"/>
      <c r="AD1666" s="573"/>
    </row>
    <row r="1667" spans="1:30" s="539" customFormat="1" ht="15.75" customHeight="1">
      <c r="A1667" s="567" t="str">
        <f>IF(B1667&lt;&gt;"",IF(AND(B1667&gt;=_TM1,B1667&lt;=_TM2,OR(TH!L1667="1111",TH!M1667="1111")),TH!D1667,""),"")</f>
        <v/>
      </c>
      <c r="B1667" s="568" t="str">
        <f t="shared" si="149"/>
        <v/>
      </c>
      <c r="C1667" s="349"/>
      <c r="D1667" s="574"/>
      <c r="E1667" s="349"/>
      <c r="F1667" s="277"/>
      <c r="G1667" s="578"/>
      <c r="H1667" s="507"/>
      <c r="I1667" s="340"/>
      <c r="J1667" s="340"/>
      <c r="K1667" s="569"/>
      <c r="L1667" s="576"/>
      <c r="M1667" s="576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2"/>
      <c r="AB1667" s="573"/>
      <c r="AC1667" s="573"/>
      <c r="AD1667" s="573"/>
    </row>
    <row r="1668" spans="1:30" s="539" customFormat="1" ht="15.75" customHeight="1">
      <c r="A1668" s="567" t="str">
        <f>IF(B1668&lt;&gt;"",IF(AND(B1668&gt;=_TM1,B1668&lt;=_TM2,OR(TH!L1668="1111",TH!M1668="1111")),TH!D1668,""),"")</f>
        <v/>
      </c>
      <c r="B1668" s="568" t="str">
        <f t="shared" si="149"/>
        <v/>
      </c>
      <c r="C1668" s="349"/>
      <c r="D1668" s="574"/>
      <c r="E1668" s="349"/>
      <c r="F1668" s="277"/>
      <c r="G1668" s="578"/>
      <c r="H1668" s="507"/>
      <c r="I1668" s="340"/>
      <c r="J1668" s="345"/>
      <c r="K1668" s="569"/>
      <c r="L1668" s="576"/>
      <c r="M1668" s="576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2"/>
      <c r="AB1668" s="573"/>
      <c r="AC1668" s="573"/>
      <c r="AD1668" s="573"/>
    </row>
    <row r="1669" spans="1:30" s="539" customFormat="1" ht="15.75" customHeight="1">
      <c r="A1669" s="567" t="str">
        <f>IF(B1669&lt;&gt;"",IF(AND(B1669&gt;=_TM1,B1669&lt;=_TM2,OR(TH!L1669="1111",TH!M1669="1111")),TH!D1669,""),"")</f>
        <v/>
      </c>
      <c r="B1669" s="568" t="str">
        <f t="shared" si="149"/>
        <v/>
      </c>
      <c r="C1669" s="349"/>
      <c r="D1669" s="574"/>
      <c r="E1669" s="349"/>
      <c r="F1669" s="279"/>
      <c r="G1669" s="578"/>
      <c r="H1669" s="507"/>
      <c r="I1669" s="340"/>
      <c r="J1669" s="340"/>
      <c r="K1669" s="569"/>
      <c r="L1669" s="571"/>
      <c r="M1669" s="576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2"/>
      <c r="AB1669" s="573"/>
      <c r="AD1669" s="573"/>
    </row>
    <row r="1670" spans="1:30" s="539" customFormat="1" ht="15.75" customHeight="1">
      <c r="A1670" s="567" t="str">
        <f>IF(B1670&lt;&gt;"",IF(AND(B1670&gt;=_TM1,B1670&lt;=_TM2,OR(TH!L1670="1111",TH!M1670="1111")),TH!D1670,""),"")</f>
        <v/>
      </c>
      <c r="B1670" s="568" t="str">
        <f t="shared" si="149"/>
        <v/>
      </c>
      <c r="C1670" s="349"/>
      <c r="D1670" s="349"/>
      <c r="E1670" s="349"/>
      <c r="F1670" s="279"/>
      <c r="G1670" s="348"/>
      <c r="H1670" s="587"/>
      <c r="I1670" s="340"/>
      <c r="J1670" s="340"/>
      <c r="K1670" s="569"/>
      <c r="L1670" s="570"/>
      <c r="M1670" s="570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2"/>
      <c r="AB1670" s="573"/>
    </row>
    <row r="1671" spans="1:30" s="539" customFormat="1" ht="15.75" customHeight="1">
      <c r="A1671" s="567" t="str">
        <f>IF(B1671&lt;&gt;"",IF(AND(B1671&gt;=_TM1,B1671&lt;=_TM2,OR(TH!L1671="1111",TH!M1671="1111")),TH!D1671,""),"")</f>
        <v/>
      </c>
      <c r="B1671" s="568" t="str">
        <f t="shared" si="149"/>
        <v/>
      </c>
      <c r="C1671" s="349"/>
      <c r="D1671" s="349"/>
      <c r="E1671" s="349"/>
      <c r="F1671" s="279"/>
      <c r="G1671" s="348"/>
      <c r="H1671" s="587"/>
      <c r="I1671" s="340"/>
      <c r="J1671" s="340"/>
      <c r="K1671" s="569"/>
      <c r="L1671" s="570"/>
      <c r="M1671" s="570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2"/>
      <c r="AB1671" s="573"/>
    </row>
    <row r="1672" spans="1:30" s="539" customFormat="1" ht="15.75" customHeight="1">
      <c r="A1672" s="567" t="str">
        <f>IF(B1672&lt;&gt;"",IF(AND(B1672&gt;=_TM1,B1672&lt;=_TM2,OR(TH!L1672="1111",TH!M1672="1111")),TH!D1672,""),"")</f>
        <v/>
      </c>
      <c r="B1672" s="568" t="str">
        <f t="shared" si="149"/>
        <v/>
      </c>
      <c r="C1672" s="349"/>
      <c r="D1672" s="349"/>
      <c r="E1672" s="349"/>
      <c r="F1672" s="279"/>
      <c r="G1672" s="348"/>
      <c r="H1672" s="508"/>
      <c r="I1672" s="340"/>
      <c r="J1672" s="340"/>
      <c r="K1672" s="569"/>
      <c r="L1672" s="570"/>
      <c r="M1672" s="570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2"/>
      <c r="AB1672" s="573"/>
    </row>
    <row r="1673" spans="1:30" s="539" customFormat="1" ht="15.75" customHeight="1">
      <c r="A1673" s="567" t="str">
        <f>IF(B1673&lt;&gt;"",IF(AND(B1673&gt;=_TM1,B1673&lt;=_TM2,OR(TH!L1673="1111",TH!M1673="1111")),TH!D1673,""),"")</f>
        <v/>
      </c>
      <c r="B1673" s="568" t="str">
        <f t="shared" si="149"/>
        <v/>
      </c>
      <c r="C1673" s="349"/>
      <c r="D1673" s="349"/>
      <c r="E1673" s="349"/>
      <c r="F1673" s="279"/>
      <c r="G1673" s="348"/>
      <c r="H1673" s="508"/>
      <c r="I1673" s="340"/>
      <c r="J1673" s="340"/>
      <c r="K1673" s="569"/>
      <c r="L1673" s="570"/>
      <c r="M1673" s="570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2"/>
      <c r="AB1673" s="573"/>
    </row>
    <row r="1674" spans="1:30" s="539" customFormat="1" ht="15.75" customHeight="1">
      <c r="A1674" s="567" t="str">
        <f>IF(B1674&lt;&gt;"",IF(AND(B1674&gt;=_TM1,B1674&lt;=_TM2,OR(TH!L1674="1111",TH!M1674="1111")),TH!D1674,""),"")</f>
        <v/>
      </c>
      <c r="B1674" s="568" t="str">
        <f t="shared" si="149"/>
        <v/>
      </c>
      <c r="C1674" s="349"/>
      <c r="D1674" s="349"/>
      <c r="E1674" s="349"/>
      <c r="F1674" s="279"/>
      <c r="G1674" s="348"/>
      <c r="H1674" s="507"/>
      <c r="I1674" s="340"/>
      <c r="J1674" s="340"/>
      <c r="K1674" s="569"/>
      <c r="L1674" s="570"/>
      <c r="M1674" s="570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2"/>
      <c r="AB1674" s="573"/>
    </row>
    <row r="1675" spans="1:30" s="539" customFormat="1" ht="15.75" customHeight="1">
      <c r="A1675" s="567" t="str">
        <f>IF(B1675&lt;&gt;"",IF(AND(B1675&gt;=_TM1,B1675&lt;=_TM2,OR(TH!L1675="1111",TH!M1675="1111")),TH!D1675,""),"")</f>
        <v/>
      </c>
      <c r="B1675" s="568" t="str">
        <f t="shared" si="149"/>
        <v/>
      </c>
      <c r="C1675" s="349"/>
      <c r="D1675" s="349"/>
      <c r="E1675" s="349"/>
      <c r="F1675" s="279"/>
      <c r="G1675" s="348"/>
      <c r="H1675" s="507"/>
      <c r="I1675" s="340"/>
      <c r="J1675" s="340"/>
      <c r="K1675" s="569"/>
      <c r="L1675" s="570"/>
      <c r="M1675" s="570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2"/>
      <c r="AB1675" s="573"/>
    </row>
    <row r="1676" spans="1:30" s="539" customFormat="1" ht="15.75" customHeight="1">
      <c r="A1676" s="567" t="str">
        <f>IF(B1676&lt;&gt;"",IF(AND(B1676&gt;=_TM1,B1676&lt;=_TM2,OR(TH!L1676="1111",TH!M1676="1111")),TH!D1676,""),"")</f>
        <v/>
      </c>
      <c r="B1676" s="568" t="str">
        <f t="shared" si="149"/>
        <v/>
      </c>
      <c r="C1676" s="349"/>
      <c r="D1676" s="574"/>
      <c r="E1676" s="349"/>
      <c r="F1676" s="277"/>
      <c r="G1676" s="578"/>
      <c r="H1676" s="507"/>
      <c r="I1676" s="340"/>
      <c r="J1676" s="340"/>
      <c r="K1676" s="569"/>
      <c r="L1676" s="576"/>
      <c r="M1676" s="576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2"/>
      <c r="AB1676" s="573"/>
    </row>
    <row r="1677" spans="1:30" s="539" customFormat="1" ht="15.75" customHeight="1">
      <c r="A1677" s="567" t="str">
        <f>IF(B1677&lt;&gt;"",IF(AND(B1677&gt;=_TM1,B1677&lt;=_TM2,OR(TH!L1677="1111",TH!M1677="1111")),TH!D1677,""),"")</f>
        <v/>
      </c>
      <c r="B1677" s="568" t="str">
        <f t="shared" si="149"/>
        <v/>
      </c>
      <c r="C1677" s="349"/>
      <c r="D1677" s="574"/>
      <c r="E1677" s="349"/>
      <c r="F1677" s="277"/>
      <c r="G1677" s="578"/>
      <c r="H1677" s="507"/>
      <c r="I1677" s="580"/>
      <c r="J1677" s="340"/>
      <c r="K1677" s="569"/>
      <c r="L1677" s="576"/>
      <c r="M1677" s="576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2"/>
      <c r="AB1677" s="573"/>
    </row>
    <row r="1678" spans="1:30" s="539" customFormat="1" ht="15.75" customHeight="1">
      <c r="A1678" s="567" t="str">
        <f>IF(B1678&lt;&gt;"",IF(AND(B1678&gt;=_TM1,B1678&lt;=_TM2,OR(TH!L1678="1111",TH!M1678="1111")),TH!D1678,""),"")</f>
        <v/>
      </c>
      <c r="B1678" s="568" t="str">
        <f t="shared" si="149"/>
        <v/>
      </c>
      <c r="C1678" s="349"/>
      <c r="D1678" s="574"/>
      <c r="E1678" s="349"/>
      <c r="F1678" s="277"/>
      <c r="G1678" s="578"/>
      <c r="H1678" s="507"/>
      <c r="I1678" s="580"/>
      <c r="J1678" s="340"/>
      <c r="K1678" s="569"/>
      <c r="L1678" s="576"/>
      <c r="M1678" s="576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2"/>
      <c r="AB1678" s="573"/>
    </row>
    <row r="1679" spans="1:30" s="539" customFormat="1" ht="15.75" customHeight="1">
      <c r="A1679" s="567" t="str">
        <f>IF(B1679&lt;&gt;"",IF(AND(B1679&gt;=_TM1,B1679&lt;=_TM2,OR(TH!L1679="1111",TH!M1679="1111")),TH!D1679,""),"")</f>
        <v/>
      </c>
      <c r="B1679" s="568" t="str">
        <f t="shared" si="149"/>
        <v/>
      </c>
      <c r="C1679" s="349"/>
      <c r="D1679" s="574"/>
      <c r="E1679" s="349"/>
      <c r="F1679" s="277"/>
      <c r="G1679" s="578"/>
      <c r="H1679" s="507"/>
      <c r="I1679" s="340"/>
      <c r="J1679" s="340"/>
      <c r="K1679" s="569"/>
      <c r="L1679" s="576"/>
      <c r="M1679" s="576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2"/>
      <c r="AB1679" s="573"/>
    </row>
    <row r="1680" spans="1:30" s="539" customFormat="1" ht="15.75" customHeight="1">
      <c r="A1680" s="567" t="str">
        <f>IF(B1680&lt;&gt;"",IF(AND(B1680&gt;=_TM1,B1680&lt;=_TM2,OR(TH!L1680="1111",TH!M1680="1111")),TH!D1680,""),"")</f>
        <v/>
      </c>
      <c r="B1680" s="568" t="str">
        <f t="shared" si="149"/>
        <v/>
      </c>
      <c r="C1680" s="349"/>
      <c r="D1680" s="574"/>
      <c r="E1680" s="349"/>
      <c r="F1680" s="279"/>
      <c r="G1680" s="578"/>
      <c r="H1680" s="507"/>
      <c r="I1680" s="340"/>
      <c r="J1680" s="340"/>
      <c r="K1680" s="569"/>
      <c r="L1680" s="576"/>
      <c r="M1680" s="576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2"/>
      <c r="AB1680" s="573"/>
    </row>
    <row r="1681" spans="1:28" s="539" customFormat="1" ht="15.75" customHeight="1">
      <c r="A1681" s="567" t="str">
        <f>IF(B1681&lt;&gt;"",IF(AND(B1681&gt;=_TM1,B1681&lt;=_TM2,OR(TH!L1681="1111",TH!M1681="1111")),TH!D1681,""),"")</f>
        <v/>
      </c>
      <c r="B1681" s="568" t="str">
        <f t="shared" si="149"/>
        <v/>
      </c>
      <c r="C1681" s="349"/>
      <c r="D1681" s="574"/>
      <c r="E1681" s="349"/>
      <c r="F1681" s="279"/>
      <c r="G1681" s="578"/>
      <c r="H1681" s="507"/>
      <c r="I1681" s="340"/>
      <c r="J1681" s="340"/>
      <c r="K1681" s="569"/>
      <c r="L1681" s="576"/>
      <c r="M1681" s="576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2"/>
      <c r="AB1681" s="573"/>
    </row>
    <row r="1682" spans="1:28" s="539" customFormat="1" ht="15.75" customHeight="1">
      <c r="A1682" s="567" t="str">
        <f>IF(B1682&lt;&gt;"",IF(AND(B1682&gt;=_TM1,B1682&lt;=_TM2,OR(TH!L1682="1111",TH!M1682="1111")),TH!D1682,""),"")</f>
        <v/>
      </c>
      <c r="B1682" s="568" t="str">
        <f t="shared" si="149"/>
        <v/>
      </c>
      <c r="C1682" s="349"/>
      <c r="D1682" s="574"/>
      <c r="E1682" s="349"/>
      <c r="F1682" s="280"/>
      <c r="G1682" s="578"/>
      <c r="H1682" s="507"/>
      <c r="I1682" s="340"/>
      <c r="J1682" s="340"/>
      <c r="K1682" s="569"/>
      <c r="L1682" s="576"/>
      <c r="M1682" s="576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2"/>
      <c r="AB1682" s="573"/>
    </row>
    <row r="1683" spans="1:28" s="539" customFormat="1" ht="15.75" customHeight="1">
      <c r="A1683" s="567" t="str">
        <f>IF(B1683&lt;&gt;"",IF(AND(B1683&gt;=_TM1,B1683&lt;=_TM2,OR(TH!L1683="1111",TH!M1683="1111")),TH!D1683,""),"")</f>
        <v/>
      </c>
      <c r="B1683" s="568" t="str">
        <f t="shared" si="149"/>
        <v/>
      </c>
      <c r="C1683" s="349"/>
      <c r="D1683" s="574"/>
      <c r="E1683" s="349"/>
      <c r="F1683" s="277"/>
      <c r="G1683" s="578"/>
      <c r="H1683" s="507"/>
      <c r="I1683" s="340"/>
      <c r="J1683" s="340"/>
      <c r="K1683" s="569"/>
      <c r="L1683" s="576"/>
      <c r="M1683" s="576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2"/>
      <c r="AB1683" s="573"/>
    </row>
    <row r="1684" spans="1:28" s="539" customFormat="1" ht="15.75" customHeight="1">
      <c r="A1684" s="567" t="str">
        <f>IF(B1684&lt;&gt;"",IF(AND(B1684&gt;=_TM1,B1684&lt;=_TM2,OR(TH!L1684="1111",TH!M1684="1111")),TH!D1684,""),"")</f>
        <v/>
      </c>
      <c r="B1684" s="568" t="str">
        <f t="shared" si="149"/>
        <v/>
      </c>
      <c r="C1684" s="349"/>
      <c r="D1684" s="574"/>
      <c r="E1684" s="349"/>
      <c r="F1684" s="277"/>
      <c r="G1684" s="578"/>
      <c r="H1684" s="507"/>
      <c r="I1684" s="340"/>
      <c r="J1684" s="340"/>
      <c r="K1684" s="569"/>
      <c r="L1684" s="576"/>
      <c r="M1684" s="576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2"/>
      <c r="AB1684" s="573"/>
    </row>
    <row r="1685" spans="1:28" s="539" customFormat="1" ht="15.75" customHeight="1">
      <c r="A1685" s="567" t="str">
        <f>IF(B1685&lt;&gt;"",IF(AND(B1685&gt;=_TM1,B1685&lt;=_TM2,OR(TH!L1685="1111",TH!M1685="1111")),TH!D1685,""),"")</f>
        <v/>
      </c>
      <c r="B1685" s="568" t="str">
        <f t="shared" si="149"/>
        <v/>
      </c>
      <c r="C1685" s="349"/>
      <c r="D1685" s="574"/>
      <c r="E1685" s="349"/>
      <c r="F1685" s="277"/>
      <c r="G1685" s="578"/>
      <c r="H1685" s="507"/>
      <c r="I1685" s="340"/>
      <c r="J1685" s="340"/>
      <c r="K1685" s="569"/>
      <c r="L1685" s="576"/>
      <c r="M1685" s="576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2"/>
      <c r="AB1685" s="573"/>
    </row>
    <row r="1686" spans="1:28" s="539" customFormat="1" ht="15.75" customHeight="1">
      <c r="A1686" s="567" t="str">
        <f>IF(B1686&lt;&gt;"",IF(AND(B1686&gt;=_TM1,B1686&lt;=_TM2,OR(TH!L1686="1111",TH!M1686="1111")),TH!D1686,""),"")</f>
        <v/>
      </c>
      <c r="B1686" s="568" t="str">
        <f t="shared" si="149"/>
        <v/>
      </c>
      <c r="C1686" s="349"/>
      <c r="D1686" s="574"/>
      <c r="E1686" s="349"/>
      <c r="F1686" s="277"/>
      <c r="G1686" s="578"/>
      <c r="H1686" s="507"/>
      <c r="I1686" s="340"/>
      <c r="J1686" s="340"/>
      <c r="K1686" s="569"/>
      <c r="L1686" s="576"/>
      <c r="M1686" s="576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2"/>
      <c r="AB1686" s="573"/>
    </row>
    <row r="1687" spans="1:28" s="539" customFormat="1" ht="15.75" customHeight="1">
      <c r="A1687" s="567" t="str">
        <f>IF(B1687&lt;&gt;"",IF(AND(B1687&gt;=_TM1,B1687&lt;=_TM2,OR(TH!L1687="1111",TH!M1687="1111")),TH!D1687,""),"")</f>
        <v/>
      </c>
      <c r="B1687" s="568" t="str">
        <f t="shared" si="149"/>
        <v/>
      </c>
      <c r="C1687" s="349"/>
      <c r="D1687" s="574"/>
      <c r="E1687" s="349"/>
      <c r="F1687" s="280"/>
      <c r="G1687" s="578"/>
      <c r="H1687" s="507"/>
      <c r="I1687" s="340"/>
      <c r="J1687" s="340"/>
      <c r="K1687" s="569"/>
      <c r="L1687" s="576"/>
      <c r="M1687" s="576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2"/>
      <c r="AB1687" s="573"/>
    </row>
    <row r="1688" spans="1:28" s="539" customFormat="1" ht="15.75" customHeight="1">
      <c r="A1688" s="567" t="str">
        <f>IF(B1688&lt;&gt;"",IF(AND(B1688&gt;=_TM1,B1688&lt;=_TM2,OR(TH!L1688="1111",TH!M1688="1111")),TH!D1688,""),"")</f>
        <v/>
      </c>
      <c r="B1688" s="568" t="str">
        <f t="shared" si="149"/>
        <v/>
      </c>
      <c r="C1688" s="349"/>
      <c r="D1688" s="574"/>
      <c r="E1688" s="349"/>
      <c r="F1688" s="280"/>
      <c r="G1688" s="578"/>
      <c r="H1688" s="507"/>
      <c r="I1688" s="340"/>
      <c r="J1688" s="340"/>
      <c r="K1688" s="569"/>
      <c r="L1688" s="576"/>
      <c r="M1688" s="576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2"/>
      <c r="AB1688" s="573"/>
    </row>
    <row r="1689" spans="1:28" s="539" customFormat="1" ht="15.75" customHeight="1">
      <c r="A1689" s="567" t="str">
        <f>IF(B1689&lt;&gt;"",IF(AND(B1689&gt;=_TM1,B1689&lt;=_TM2,OR(TH!L1689="1111",TH!M1689="1111")),TH!D1689,""),"")</f>
        <v/>
      </c>
      <c r="B1689" s="568" t="str">
        <f t="shared" si="149"/>
        <v/>
      </c>
      <c r="C1689" s="349"/>
      <c r="D1689" s="574"/>
      <c r="E1689" s="349"/>
      <c r="F1689" s="277"/>
      <c r="G1689" s="578"/>
      <c r="H1689" s="507"/>
      <c r="I1689" s="340"/>
      <c r="J1689" s="340"/>
      <c r="K1689" s="569"/>
      <c r="L1689" s="576"/>
      <c r="M1689" s="576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2"/>
      <c r="AB1689" s="573"/>
    </row>
    <row r="1690" spans="1:28" s="539" customFormat="1" ht="15.75" customHeight="1">
      <c r="A1690" s="567" t="str">
        <f>IF(B1690&lt;&gt;"",IF(AND(B1690&gt;=_TM1,B1690&lt;=_TM2,OR(TH!L1690="1111",TH!M1690="1111")),TH!D1690,""),"")</f>
        <v/>
      </c>
      <c r="B1690" s="568" t="str">
        <f t="shared" si="149"/>
        <v/>
      </c>
      <c r="C1690" s="349"/>
      <c r="D1690" s="574"/>
      <c r="E1690" s="349"/>
      <c r="F1690" s="279"/>
      <c r="G1690" s="578"/>
      <c r="H1690" s="507"/>
      <c r="I1690" s="340"/>
      <c r="J1690" s="340"/>
      <c r="K1690" s="569"/>
      <c r="L1690" s="576"/>
      <c r="M1690" s="576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2"/>
      <c r="AB1690" s="573"/>
    </row>
    <row r="1691" spans="1:28" s="539" customFormat="1" ht="15.75" customHeight="1">
      <c r="A1691" s="567" t="str">
        <f>IF(B1691&lt;&gt;"",IF(AND(B1691&gt;=_TM1,B1691&lt;=_TM2,OR(TH!L1691="1111",TH!M1691="1111")),TH!D1691,""),"")</f>
        <v/>
      </c>
      <c r="B1691" s="568" t="str">
        <f t="shared" si="149"/>
        <v/>
      </c>
      <c r="C1691" s="349"/>
      <c r="D1691" s="574"/>
      <c r="E1691" s="349"/>
      <c r="F1691" s="279"/>
      <c r="G1691" s="578"/>
      <c r="H1691" s="507"/>
      <c r="I1691" s="340"/>
      <c r="J1691" s="340"/>
      <c r="K1691" s="569"/>
      <c r="L1691" s="576"/>
      <c r="M1691" s="576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2"/>
      <c r="AB1691" s="573"/>
    </row>
    <row r="1692" spans="1:28" s="539" customFormat="1" ht="15.75" customHeight="1">
      <c r="A1692" s="567" t="str">
        <f>IF(B1692&lt;&gt;"",IF(AND(B1692&gt;=_TM1,B1692&lt;=_TM2,OR(TH!L1692="1111",TH!M1692="1111")),TH!D1692,""),"")</f>
        <v/>
      </c>
      <c r="B1692" s="568" t="str">
        <f t="shared" si="149"/>
        <v/>
      </c>
      <c r="C1692" s="349"/>
      <c r="D1692" s="574"/>
      <c r="E1692" s="349"/>
      <c r="F1692" s="277"/>
      <c r="G1692" s="578"/>
      <c r="H1692" s="507"/>
      <c r="I1692" s="340"/>
      <c r="J1692" s="340"/>
      <c r="K1692" s="569"/>
      <c r="L1692" s="576"/>
      <c r="M1692" s="576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2"/>
      <c r="AB1692" s="573"/>
    </row>
    <row r="1693" spans="1:28" s="539" customFormat="1" ht="15.75" customHeight="1">
      <c r="A1693" s="567" t="str">
        <f>IF(B1693&lt;&gt;"",IF(AND(B1693&gt;=_TM1,B1693&lt;=_TM2,OR(TH!L1693="1111",TH!M1693="1111")),TH!D1693,""),"")</f>
        <v/>
      </c>
      <c r="B1693" s="568" t="str">
        <f t="shared" si="149"/>
        <v/>
      </c>
      <c r="C1693" s="349"/>
      <c r="D1693" s="574"/>
      <c r="E1693" s="349"/>
      <c r="F1693" s="279"/>
      <c r="G1693" s="578"/>
      <c r="H1693" s="507"/>
      <c r="I1693" s="340"/>
      <c r="J1693" s="340"/>
      <c r="K1693" s="569"/>
      <c r="L1693" s="576"/>
      <c r="M1693" s="576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2"/>
      <c r="AB1693" s="573"/>
    </row>
    <row r="1694" spans="1:28" s="539" customFormat="1" ht="15.75" customHeight="1">
      <c r="A1694" s="567" t="str">
        <f>IF(B1694&lt;&gt;"",IF(AND(B1694&gt;=_TM1,B1694&lt;=_TM2,OR(TH!L1694="1111",TH!M1694="1111")),TH!D1694,""),"")</f>
        <v/>
      </c>
      <c r="B1694" s="568" t="str">
        <f t="shared" si="149"/>
        <v/>
      </c>
      <c r="C1694" s="349"/>
      <c r="D1694" s="574"/>
      <c r="E1694" s="349"/>
      <c r="F1694" s="279"/>
      <c r="G1694" s="578"/>
      <c r="H1694" s="507"/>
      <c r="I1694" s="340"/>
      <c r="J1694" s="340"/>
      <c r="K1694" s="569"/>
      <c r="L1694" s="576"/>
      <c r="M1694" s="576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2"/>
      <c r="AB1694" s="573"/>
    </row>
    <row r="1695" spans="1:28" s="539" customFormat="1" ht="15.75" customHeight="1">
      <c r="A1695" s="567" t="str">
        <f>IF(B1695&lt;&gt;"",IF(AND(B1695&gt;=_TM1,B1695&lt;=_TM2,OR(TH!L1695="1111",TH!M1695="1111")),TH!D1695,""),"")</f>
        <v/>
      </c>
      <c r="B1695" s="568" t="str">
        <f t="shared" ref="B1695:B1758" si="150">IF(C1695&lt;&gt;"",MONTH(C1695),"")</f>
        <v/>
      </c>
      <c r="C1695" s="349"/>
      <c r="D1695" s="574"/>
      <c r="E1695" s="349"/>
      <c r="F1695" s="279"/>
      <c r="G1695" s="578"/>
      <c r="H1695" s="507"/>
      <c r="I1695" s="340"/>
      <c r="J1695" s="340"/>
      <c r="K1695" s="569"/>
      <c r="L1695" s="576"/>
      <c r="M1695" s="576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2"/>
      <c r="AB1695" s="573"/>
    </row>
    <row r="1696" spans="1:28" s="539" customFormat="1" ht="15.75" customHeight="1">
      <c r="A1696" s="567" t="str">
        <f>IF(B1696&lt;&gt;"",IF(AND(B1696&gt;=_TM1,B1696&lt;=_TM2,OR(TH!L1696="1111",TH!M1696="1111")),TH!D1696,""),"")</f>
        <v/>
      </c>
      <c r="B1696" s="568" t="str">
        <f t="shared" si="150"/>
        <v/>
      </c>
      <c r="C1696" s="349"/>
      <c r="D1696" s="574"/>
      <c r="E1696" s="349"/>
      <c r="F1696" s="279"/>
      <c r="G1696" s="578"/>
      <c r="H1696" s="507"/>
      <c r="I1696" s="340"/>
      <c r="J1696" s="340"/>
      <c r="K1696" s="569"/>
      <c r="L1696" s="576"/>
      <c r="M1696" s="576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2"/>
      <c r="AB1696" s="573"/>
    </row>
    <row r="1697" spans="1:28" s="539" customFormat="1" ht="15.75" customHeight="1">
      <c r="A1697" s="567" t="str">
        <f>IF(B1697&lt;&gt;"",IF(AND(B1697&gt;=_TM1,B1697&lt;=_TM2,OR(TH!L1697="1111",TH!M1697="1111")),TH!D1697,""),"")</f>
        <v/>
      </c>
      <c r="B1697" s="568" t="str">
        <f t="shared" si="150"/>
        <v/>
      </c>
      <c r="C1697" s="349"/>
      <c r="D1697" s="574"/>
      <c r="E1697" s="349"/>
      <c r="F1697" s="279"/>
      <c r="G1697" s="578"/>
      <c r="H1697" s="507"/>
      <c r="I1697" s="340"/>
      <c r="J1697" s="340"/>
      <c r="K1697" s="569"/>
      <c r="L1697" s="576"/>
      <c r="M1697" s="576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2"/>
      <c r="AB1697" s="573"/>
    </row>
    <row r="1698" spans="1:28" s="539" customFormat="1" ht="15.75" customHeight="1">
      <c r="A1698" s="567" t="str">
        <f>IF(B1698&lt;&gt;"",IF(AND(B1698&gt;=_TM1,B1698&lt;=_TM2,OR(TH!L1698="1111",TH!M1698="1111")),TH!D1698,""),"")</f>
        <v/>
      </c>
      <c r="B1698" s="568" t="str">
        <f t="shared" si="150"/>
        <v/>
      </c>
      <c r="C1698" s="349"/>
      <c r="D1698" s="574"/>
      <c r="E1698" s="349"/>
      <c r="F1698" s="279"/>
      <c r="G1698" s="578"/>
      <c r="H1698" s="507"/>
      <c r="I1698" s="340"/>
      <c r="J1698" s="340"/>
      <c r="K1698" s="569"/>
      <c r="L1698" s="576"/>
      <c r="M1698" s="576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2"/>
      <c r="AB1698" s="573"/>
    </row>
    <row r="1699" spans="1:28" s="539" customFormat="1" ht="15.75" customHeight="1">
      <c r="A1699" s="567" t="str">
        <f>IF(B1699&lt;&gt;"",IF(AND(B1699&gt;=_TM1,B1699&lt;=_TM2,OR(TH!L1699="1111",TH!M1699="1111")),TH!D1699,""),"")</f>
        <v/>
      </c>
      <c r="B1699" s="568" t="str">
        <f t="shared" si="150"/>
        <v/>
      </c>
      <c r="C1699" s="349"/>
      <c r="D1699" s="574"/>
      <c r="E1699" s="349"/>
      <c r="F1699" s="279"/>
      <c r="G1699" s="578"/>
      <c r="H1699" s="507"/>
      <c r="I1699" s="340"/>
      <c r="J1699" s="340"/>
      <c r="K1699" s="569"/>
      <c r="L1699" s="576"/>
      <c r="M1699" s="576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2"/>
      <c r="AB1699" s="573"/>
    </row>
    <row r="1700" spans="1:28" s="539" customFormat="1" ht="15.75" customHeight="1">
      <c r="A1700" s="567" t="str">
        <f>IF(B1700&lt;&gt;"",IF(AND(B1700&gt;=_TM1,B1700&lt;=_TM2,OR(TH!L1700="1111",TH!M1700="1111")),TH!D1700,""),"")</f>
        <v/>
      </c>
      <c r="B1700" s="568" t="str">
        <f t="shared" si="150"/>
        <v/>
      </c>
      <c r="C1700" s="349"/>
      <c r="D1700" s="574"/>
      <c r="E1700" s="349"/>
      <c r="F1700" s="279"/>
      <c r="G1700" s="578"/>
      <c r="H1700" s="507"/>
      <c r="I1700" s="314"/>
      <c r="J1700" s="314"/>
      <c r="K1700" s="569"/>
      <c r="L1700" s="576"/>
      <c r="M1700" s="576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2"/>
      <c r="AB1700" s="573"/>
    </row>
    <row r="1701" spans="1:28" s="539" customFormat="1" ht="15.75" customHeight="1">
      <c r="A1701" s="567" t="str">
        <f>IF(B1701&lt;&gt;"",IF(AND(B1701&gt;=_TM1,B1701&lt;=_TM2,OR(TH!L1701="1111",TH!M1701="1111")),TH!D1701,""),"")</f>
        <v/>
      </c>
      <c r="B1701" s="568" t="str">
        <f t="shared" si="150"/>
        <v/>
      </c>
      <c r="C1701" s="349"/>
      <c r="D1701" s="574"/>
      <c r="E1701" s="349"/>
      <c r="F1701" s="279"/>
      <c r="G1701" s="578"/>
      <c r="H1701" s="507"/>
      <c r="I1701" s="340"/>
      <c r="J1701" s="340"/>
      <c r="K1701" s="569"/>
      <c r="L1701" s="576"/>
      <c r="M1701" s="576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2"/>
      <c r="AB1701" s="573"/>
    </row>
    <row r="1702" spans="1:28" s="539" customFormat="1" ht="15.75" customHeight="1">
      <c r="A1702" s="567" t="str">
        <f>IF(B1702&lt;&gt;"",IF(AND(B1702&gt;=_TM1,B1702&lt;=_TM2,OR(TH!L1702="1111",TH!M1702="1111")),TH!D1702,""),"")</f>
        <v/>
      </c>
      <c r="B1702" s="568" t="str">
        <f t="shared" si="150"/>
        <v/>
      </c>
      <c r="C1702" s="349"/>
      <c r="D1702" s="574"/>
      <c r="E1702" s="349"/>
      <c r="F1702" s="279"/>
      <c r="G1702" s="578"/>
      <c r="H1702" s="507"/>
      <c r="I1702" s="340"/>
      <c r="J1702" s="340"/>
      <c r="K1702" s="569"/>
      <c r="L1702" s="576"/>
      <c r="M1702" s="576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2"/>
      <c r="AB1702" s="573"/>
    </row>
    <row r="1703" spans="1:28" s="539" customFormat="1" ht="15.75" customHeight="1">
      <c r="A1703" s="567" t="str">
        <f>IF(B1703&lt;&gt;"",IF(AND(B1703&gt;=_TM1,B1703&lt;=_TM2,OR(TH!L1703="1111",TH!M1703="1111")),TH!D1703,""),"")</f>
        <v/>
      </c>
      <c r="B1703" s="568" t="str">
        <f t="shared" si="150"/>
        <v/>
      </c>
      <c r="C1703" s="349"/>
      <c r="D1703" s="574"/>
      <c r="E1703" s="349"/>
      <c r="F1703" s="279"/>
      <c r="G1703" s="578"/>
      <c r="H1703" s="507"/>
      <c r="I1703" s="340"/>
      <c r="J1703" s="340"/>
      <c r="K1703" s="569"/>
      <c r="L1703" s="576"/>
      <c r="M1703" s="576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2"/>
      <c r="AB1703" s="573"/>
    </row>
    <row r="1704" spans="1:28" s="539" customFormat="1" ht="15.75" customHeight="1">
      <c r="A1704" s="567" t="str">
        <f>IF(B1704&lt;&gt;"",IF(AND(B1704&gt;=_TM1,B1704&lt;=_TM2,OR(TH!L1704="1111",TH!M1704="1111")),TH!D1704,""),"")</f>
        <v/>
      </c>
      <c r="B1704" s="568" t="str">
        <f t="shared" si="150"/>
        <v/>
      </c>
      <c r="C1704" s="349"/>
      <c r="D1704" s="574"/>
      <c r="E1704" s="349"/>
      <c r="F1704" s="279"/>
      <c r="G1704" s="578"/>
      <c r="H1704" s="507"/>
      <c r="I1704" s="340"/>
      <c r="J1704" s="340"/>
      <c r="K1704" s="569"/>
      <c r="L1704" s="576"/>
      <c r="M1704" s="576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2"/>
      <c r="AB1704" s="573"/>
    </row>
    <row r="1705" spans="1:28" s="539" customFormat="1" ht="15.75" customHeight="1">
      <c r="A1705" s="567" t="str">
        <f>IF(B1705&lt;&gt;"",IF(AND(B1705&gt;=_TM1,B1705&lt;=_TM2,OR(TH!L1705="1111",TH!M1705="1111")),TH!D1705,""),"")</f>
        <v/>
      </c>
      <c r="B1705" s="568" t="str">
        <f t="shared" si="150"/>
        <v/>
      </c>
      <c r="C1705" s="349"/>
      <c r="D1705" s="574"/>
      <c r="E1705" s="349"/>
      <c r="F1705" s="280"/>
      <c r="G1705" s="578"/>
      <c r="H1705" s="507"/>
      <c r="I1705" s="340"/>
      <c r="J1705" s="340"/>
      <c r="K1705" s="569"/>
      <c r="L1705" s="576"/>
      <c r="M1705" s="576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2"/>
      <c r="AB1705" s="573"/>
    </row>
    <row r="1706" spans="1:28" s="539" customFormat="1" ht="15.75" customHeight="1">
      <c r="A1706" s="567" t="str">
        <f>IF(B1706&lt;&gt;"",IF(AND(B1706&gt;=_TM1,B1706&lt;=_TM2,OR(TH!L1706="1111",TH!M1706="1111")),TH!D1706,""),"")</f>
        <v/>
      </c>
      <c r="B1706" s="568" t="str">
        <f t="shared" si="150"/>
        <v/>
      </c>
      <c r="C1706" s="349"/>
      <c r="D1706" s="574"/>
      <c r="E1706" s="349"/>
      <c r="F1706" s="280"/>
      <c r="G1706" s="578"/>
      <c r="H1706" s="507"/>
      <c r="I1706" s="340"/>
      <c r="J1706" s="340"/>
      <c r="K1706" s="569"/>
      <c r="L1706" s="576"/>
      <c r="M1706" s="576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2"/>
      <c r="AB1706" s="573"/>
    </row>
    <row r="1707" spans="1:28" s="539" customFormat="1" ht="15.75" customHeight="1">
      <c r="A1707" s="567" t="str">
        <f>IF(B1707&lt;&gt;"",IF(AND(B1707&gt;=_TM1,B1707&lt;=_TM2,OR(TH!L1707="1111",TH!M1707="1111")),TH!D1707,""),"")</f>
        <v/>
      </c>
      <c r="B1707" s="568" t="str">
        <f t="shared" si="150"/>
        <v/>
      </c>
      <c r="C1707" s="349"/>
      <c r="D1707" s="574"/>
      <c r="E1707" s="349"/>
      <c r="F1707" s="280"/>
      <c r="G1707" s="578"/>
      <c r="H1707" s="507"/>
      <c r="I1707" s="340"/>
      <c r="J1707" s="340"/>
      <c r="K1707" s="569"/>
      <c r="L1707" s="576"/>
      <c r="M1707" s="576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2"/>
      <c r="AB1707" s="573"/>
    </row>
    <row r="1708" spans="1:28" s="539" customFormat="1" ht="15.75" customHeight="1">
      <c r="A1708" s="567" t="str">
        <f>IF(B1708&lt;&gt;"",IF(AND(B1708&gt;=_TM1,B1708&lt;=_TM2,OR(TH!L1708="1111",TH!M1708="1111")),TH!D1708,""),"")</f>
        <v/>
      </c>
      <c r="B1708" s="568" t="str">
        <f t="shared" si="150"/>
        <v/>
      </c>
      <c r="C1708" s="349"/>
      <c r="D1708" s="574"/>
      <c r="E1708" s="349"/>
      <c r="F1708" s="280"/>
      <c r="G1708" s="578"/>
      <c r="H1708" s="507"/>
      <c r="I1708" s="340"/>
      <c r="J1708" s="340"/>
      <c r="K1708" s="569"/>
      <c r="L1708" s="576"/>
      <c r="M1708" s="576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2"/>
      <c r="AB1708" s="573"/>
    </row>
    <row r="1709" spans="1:28" s="539" customFormat="1" ht="15.75" customHeight="1">
      <c r="A1709" s="567" t="str">
        <f>IF(B1709&lt;&gt;"",IF(AND(B1709&gt;=_TM1,B1709&lt;=_TM2,OR(TH!L1709="1111",TH!M1709="1111")),TH!D1709,""),"")</f>
        <v/>
      </c>
      <c r="B1709" s="568" t="str">
        <f t="shared" si="150"/>
        <v/>
      </c>
      <c r="C1709" s="349"/>
      <c r="D1709" s="574"/>
      <c r="E1709" s="349"/>
      <c r="F1709" s="280"/>
      <c r="G1709" s="578"/>
      <c r="H1709" s="507"/>
      <c r="I1709" s="340"/>
      <c r="J1709" s="340"/>
      <c r="K1709" s="569"/>
      <c r="L1709" s="576"/>
      <c r="M1709" s="576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2"/>
      <c r="AB1709" s="573"/>
    </row>
    <row r="1710" spans="1:28" s="539" customFormat="1" ht="15.75" customHeight="1">
      <c r="A1710" s="567" t="str">
        <f>IF(B1710&lt;&gt;"",IF(AND(B1710&gt;=_TM1,B1710&lt;=_TM2,OR(TH!L1710="1111",TH!M1710="1111")),TH!D1710,""),"")</f>
        <v/>
      </c>
      <c r="B1710" s="568" t="str">
        <f t="shared" si="150"/>
        <v/>
      </c>
      <c r="C1710" s="349"/>
      <c r="D1710" s="574"/>
      <c r="E1710" s="349"/>
      <c r="F1710" s="280"/>
      <c r="G1710" s="578"/>
      <c r="H1710" s="507"/>
      <c r="I1710" s="340"/>
      <c r="J1710" s="340"/>
      <c r="K1710" s="569"/>
      <c r="L1710" s="576"/>
      <c r="M1710" s="576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2"/>
      <c r="AB1710" s="573"/>
    </row>
    <row r="1711" spans="1:28" s="539" customFormat="1" ht="15.75" customHeight="1">
      <c r="A1711" s="567" t="str">
        <f>IF(B1711&lt;&gt;"",IF(AND(B1711&gt;=_TM1,B1711&lt;=_TM2,OR(TH!L1711="1111",TH!M1711="1111")),TH!D1711,""),"")</f>
        <v/>
      </c>
      <c r="B1711" s="568" t="str">
        <f t="shared" si="150"/>
        <v/>
      </c>
      <c r="C1711" s="349"/>
      <c r="D1711" s="574"/>
      <c r="E1711" s="349"/>
      <c r="F1711" s="280"/>
      <c r="G1711" s="578"/>
      <c r="H1711" s="507"/>
      <c r="I1711" s="340"/>
      <c r="J1711" s="340"/>
      <c r="K1711" s="569"/>
      <c r="L1711" s="576"/>
      <c r="M1711" s="576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2"/>
      <c r="AB1711" s="573"/>
    </row>
    <row r="1712" spans="1:28" s="539" customFormat="1" ht="15.75" customHeight="1">
      <c r="A1712" s="567" t="str">
        <f>IF(B1712&lt;&gt;"",IF(AND(B1712&gt;=_TM1,B1712&lt;=_TM2,OR(TH!L1712="1111",TH!M1712="1111")),TH!D1712,""),"")</f>
        <v/>
      </c>
      <c r="B1712" s="568" t="str">
        <f t="shared" si="150"/>
        <v/>
      </c>
      <c r="C1712" s="349"/>
      <c r="D1712" s="574"/>
      <c r="E1712" s="349"/>
      <c r="F1712" s="280"/>
      <c r="G1712" s="578"/>
      <c r="H1712" s="507"/>
      <c r="I1712" s="340"/>
      <c r="J1712" s="340"/>
      <c r="K1712" s="569"/>
      <c r="L1712" s="576"/>
      <c r="M1712" s="576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2"/>
      <c r="AB1712" s="573"/>
    </row>
    <row r="1713" spans="1:28" s="539" customFormat="1" ht="15.75" customHeight="1">
      <c r="A1713" s="567" t="str">
        <f>IF(B1713&lt;&gt;"",IF(AND(B1713&gt;=_TM1,B1713&lt;=_TM2,OR(TH!L1713="1111",TH!M1713="1111")),TH!D1713,""),"")</f>
        <v/>
      </c>
      <c r="B1713" s="568" t="str">
        <f t="shared" si="150"/>
        <v/>
      </c>
      <c r="C1713" s="349"/>
      <c r="D1713" s="574"/>
      <c r="E1713" s="349"/>
      <c r="F1713" s="280"/>
      <c r="G1713" s="578"/>
      <c r="H1713" s="507"/>
      <c r="I1713" s="340"/>
      <c r="J1713" s="340"/>
      <c r="K1713" s="569"/>
      <c r="L1713" s="576"/>
      <c r="M1713" s="576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2"/>
      <c r="AB1713" s="573"/>
    </row>
    <row r="1714" spans="1:28" s="539" customFormat="1" ht="15.75" customHeight="1">
      <c r="A1714" s="567" t="str">
        <f>IF(B1714&lt;&gt;"",IF(AND(B1714&gt;=_TM1,B1714&lt;=_TM2,OR(TH!L1714="1111",TH!M1714="1111")),TH!D1714,""),"")</f>
        <v/>
      </c>
      <c r="B1714" s="568" t="str">
        <f t="shared" si="150"/>
        <v/>
      </c>
      <c r="C1714" s="349"/>
      <c r="D1714" s="574"/>
      <c r="E1714" s="349"/>
      <c r="F1714" s="280"/>
      <c r="G1714" s="578"/>
      <c r="H1714" s="507"/>
      <c r="I1714" s="340"/>
      <c r="J1714" s="340"/>
      <c r="K1714" s="569"/>
      <c r="L1714" s="576"/>
      <c r="M1714" s="576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2"/>
      <c r="AB1714" s="573"/>
    </row>
    <row r="1715" spans="1:28" s="539" customFormat="1" ht="15.75" customHeight="1">
      <c r="A1715" s="567" t="str">
        <f>IF(B1715&lt;&gt;"",IF(AND(B1715&gt;=_TM1,B1715&lt;=_TM2,OR(TH!L1715="1111",TH!M1715="1111")),TH!D1715,""),"")</f>
        <v/>
      </c>
      <c r="B1715" s="568" t="str">
        <f t="shared" si="150"/>
        <v/>
      </c>
      <c r="C1715" s="349"/>
      <c r="D1715" s="574"/>
      <c r="E1715" s="349"/>
      <c r="F1715" s="280"/>
      <c r="G1715" s="57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2"/>
      <c r="AB1715" s="573"/>
    </row>
    <row r="1716" spans="1:28" s="539" customFormat="1" ht="15.75" customHeight="1">
      <c r="A1716" s="567" t="str">
        <f>IF(B1716&lt;&gt;"",IF(AND(B1716&gt;=_TM1,B1716&lt;=_TM2,OR(TH!L1716="1111",TH!M1716="1111")),TH!D1716,""),"")</f>
        <v/>
      </c>
      <c r="B1716" s="568" t="str">
        <f t="shared" si="150"/>
        <v/>
      </c>
      <c r="C1716" s="349"/>
      <c r="D1716" s="574"/>
      <c r="E1716" s="349"/>
      <c r="F1716" s="280"/>
      <c r="G1716" s="578"/>
      <c r="H1716" s="507"/>
      <c r="I1716" s="340"/>
      <c r="J1716" s="340"/>
      <c r="K1716" s="569"/>
      <c r="L1716" s="576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2"/>
      <c r="AB1716" s="573"/>
    </row>
    <row r="1717" spans="1:28" s="539" customFormat="1" ht="15.75" customHeight="1">
      <c r="A1717" s="567" t="str">
        <f>IF(B1717&lt;&gt;"",IF(AND(B1717&gt;=_TM1,B1717&lt;=_TM2,OR(TH!L1717="1111",TH!M1717="1111")),TH!D1717,""),"")</f>
        <v/>
      </c>
      <c r="B1717" s="568" t="str">
        <f t="shared" si="150"/>
        <v/>
      </c>
      <c r="C1717" s="349"/>
      <c r="D1717" s="574"/>
      <c r="E1717" s="349"/>
      <c r="F1717" s="280"/>
      <c r="G1717" s="578"/>
      <c r="H1717" s="507"/>
      <c r="I1717" s="340"/>
      <c r="J1717" s="340"/>
      <c r="K1717" s="569"/>
      <c r="L1717" s="576"/>
      <c r="M1717" s="576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2"/>
      <c r="AB1717" s="573"/>
    </row>
    <row r="1718" spans="1:28" s="539" customFormat="1" ht="15.75" customHeight="1">
      <c r="A1718" s="567" t="str">
        <f>IF(B1718&lt;&gt;"",IF(AND(B1718&gt;=_TM1,B1718&lt;=_TM2,OR(TH!L1718="1111",TH!M1718="1111")),TH!D1718,""),"")</f>
        <v/>
      </c>
      <c r="B1718" s="568" t="str">
        <f t="shared" si="150"/>
        <v/>
      </c>
      <c r="C1718" s="349"/>
      <c r="D1718" s="574"/>
      <c r="E1718" s="349"/>
      <c r="F1718" s="280"/>
      <c r="G1718" s="578"/>
      <c r="H1718" s="507"/>
      <c r="I1718" s="340"/>
      <c r="J1718" s="340"/>
      <c r="K1718" s="569"/>
      <c r="L1718" s="576"/>
      <c r="M1718" s="576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2"/>
      <c r="AB1718" s="573"/>
    </row>
    <row r="1719" spans="1:28" s="539" customFormat="1" ht="15.75" customHeight="1">
      <c r="A1719" s="567" t="str">
        <f>IF(B1719&lt;&gt;"",IF(AND(B1719&gt;=_TM1,B1719&lt;=_TM2,OR(TH!L1719="1111",TH!M1719="1111")),TH!D1719,""),"")</f>
        <v/>
      </c>
      <c r="B1719" s="568" t="str">
        <f t="shared" si="150"/>
        <v/>
      </c>
      <c r="C1719" s="349"/>
      <c r="D1719" s="574"/>
      <c r="E1719" s="349"/>
      <c r="F1719" s="280"/>
      <c r="G1719" s="578"/>
      <c r="H1719" s="507"/>
      <c r="I1719" s="340"/>
      <c r="J1719" s="340"/>
      <c r="K1719" s="569"/>
      <c r="L1719" s="576"/>
      <c r="M1719" s="576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2"/>
      <c r="AB1719" s="573"/>
    </row>
    <row r="1720" spans="1:28" s="539" customFormat="1" ht="15.75" customHeight="1">
      <c r="A1720" s="567" t="str">
        <f>IF(B1720&lt;&gt;"",IF(AND(B1720&gt;=_TM1,B1720&lt;=_TM2,OR(TH!L1720="1111",TH!M1720="1111")),TH!D1720,""),"")</f>
        <v/>
      </c>
      <c r="B1720" s="568" t="str">
        <f t="shared" si="150"/>
        <v/>
      </c>
      <c r="C1720" s="349"/>
      <c r="D1720" s="574"/>
      <c r="E1720" s="349"/>
      <c r="F1720" s="280"/>
      <c r="G1720" s="578"/>
      <c r="H1720" s="507"/>
      <c r="I1720" s="340"/>
      <c r="J1720" s="340"/>
      <c r="K1720" s="569"/>
      <c r="L1720" s="576"/>
      <c r="M1720" s="576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2"/>
      <c r="AB1720" s="573"/>
    </row>
    <row r="1721" spans="1:28" s="539" customFormat="1" ht="15.75" customHeight="1">
      <c r="A1721" s="567" t="str">
        <f>IF(B1721&lt;&gt;"",IF(AND(B1721&gt;=_TM1,B1721&lt;=_TM2,OR(TH!L1721="1111",TH!M1721="1111")),TH!D1721,""),"")</f>
        <v/>
      </c>
      <c r="B1721" s="568" t="str">
        <f t="shared" si="150"/>
        <v/>
      </c>
      <c r="C1721" s="349"/>
      <c r="D1721" s="574"/>
      <c r="E1721" s="349"/>
      <c r="F1721" s="279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72"/>
      <c r="AB1721" s="573"/>
    </row>
    <row r="1722" spans="1:28" s="539" customFormat="1" ht="15.75" customHeight="1">
      <c r="A1722" s="567" t="str">
        <f>IF(B1722&lt;&gt;"",IF(AND(B1722&gt;=_TM1,B1722&lt;=_TM2,OR(TH!L1722="1111",TH!M1722="1111")),TH!D1722,""),"")</f>
        <v/>
      </c>
      <c r="B1722" s="568" t="str">
        <f t="shared" si="150"/>
        <v/>
      </c>
      <c r="C1722" s="349"/>
      <c r="D1722" s="574"/>
      <c r="E1722" s="349"/>
      <c r="F1722" s="280"/>
      <c r="G1722" s="578"/>
      <c r="H1722" s="507"/>
      <c r="I1722" s="340"/>
      <c r="J1722" s="340"/>
      <c r="K1722" s="569"/>
      <c r="L1722" s="576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72"/>
      <c r="AB1722" s="573"/>
    </row>
    <row r="1723" spans="1:28" s="539" customFormat="1" ht="15.75" customHeight="1">
      <c r="A1723" s="567" t="str">
        <f>IF(B1723&lt;&gt;"",IF(AND(B1723&gt;=_TM1,B1723&lt;=_TM2,OR(TH!L1723="1111",TH!M1723="1111")),TH!D1723,""),"")</f>
        <v/>
      </c>
      <c r="B1723" s="568" t="str">
        <f t="shared" si="150"/>
        <v/>
      </c>
      <c r="C1723" s="349"/>
      <c r="D1723" s="574"/>
      <c r="E1723" s="349"/>
      <c r="F1723" s="279"/>
      <c r="G1723" s="578"/>
      <c r="H1723" s="507"/>
      <c r="I1723" s="340"/>
      <c r="J1723" s="340"/>
      <c r="K1723" s="569"/>
      <c r="L1723" s="576"/>
      <c r="M1723" s="576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72"/>
      <c r="AB1723" s="573"/>
    </row>
    <row r="1724" spans="1:28" s="539" customFormat="1" ht="15.75" customHeight="1">
      <c r="A1724" s="567" t="str">
        <f>IF(B1724&lt;&gt;"",IF(AND(B1724&gt;=_TM1,B1724&lt;=_TM2,OR(TH!L1724="1111",TH!M1724="1111")),TH!D1724,""),"")</f>
        <v/>
      </c>
      <c r="B1724" s="568" t="str">
        <f t="shared" si="150"/>
        <v/>
      </c>
      <c r="C1724" s="349"/>
      <c r="D1724" s="574"/>
      <c r="E1724" s="349"/>
      <c r="F1724" s="279"/>
      <c r="G1724" s="578"/>
      <c r="H1724" s="507"/>
      <c r="I1724" s="340"/>
      <c r="J1724" s="340"/>
      <c r="K1724" s="569"/>
      <c r="L1724" s="576"/>
      <c r="M1724" s="576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72"/>
      <c r="AB1724" s="573"/>
    </row>
    <row r="1725" spans="1:28" s="539" customFormat="1" ht="15.75" customHeight="1">
      <c r="A1725" s="567" t="str">
        <f>IF(B1725&lt;&gt;"",IF(AND(B1725&gt;=_TM1,B1725&lt;=_TM2,OR(TH!L1725="1111",TH!M1725="1111")),TH!D1725,""),"")</f>
        <v/>
      </c>
      <c r="B1725" s="568" t="str">
        <f t="shared" si="150"/>
        <v/>
      </c>
      <c r="C1725" s="349"/>
      <c r="D1725" s="574"/>
      <c r="E1725" s="349"/>
      <c r="F1725" s="279"/>
      <c r="G1725" s="578"/>
      <c r="H1725" s="507"/>
      <c r="I1725" s="340"/>
      <c r="J1725" s="340"/>
      <c r="K1725" s="569"/>
      <c r="L1725" s="576"/>
      <c r="M1725" s="576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72"/>
      <c r="AB1725" s="573"/>
    </row>
    <row r="1726" spans="1:28" s="539" customFormat="1" ht="15.75" customHeight="1">
      <c r="A1726" s="567" t="str">
        <f>IF(B1726&lt;&gt;"",IF(AND(B1726&gt;=_TM1,B1726&lt;=_TM2,OR(TH!L1726="1111",TH!M1726="1111")),TH!D1726,""),"")</f>
        <v/>
      </c>
      <c r="B1726" s="568" t="str">
        <f t="shared" si="150"/>
        <v/>
      </c>
      <c r="C1726" s="349"/>
      <c r="D1726" s="574"/>
      <c r="E1726" s="349"/>
      <c r="F1726" s="279"/>
      <c r="G1726" s="578"/>
      <c r="H1726" s="507"/>
      <c r="I1726" s="340"/>
      <c r="J1726" s="340"/>
      <c r="K1726" s="569"/>
      <c r="L1726" s="576"/>
      <c r="M1726" s="576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72"/>
      <c r="AB1726" s="573"/>
    </row>
    <row r="1727" spans="1:28" s="539" customFormat="1" ht="15.75" customHeight="1">
      <c r="A1727" s="567" t="str">
        <f>IF(B1727&lt;&gt;"",IF(AND(B1727&gt;=_TM1,B1727&lt;=_TM2,OR(TH!L1727="1111",TH!M1727="1111")),TH!D1727,""),"")</f>
        <v/>
      </c>
      <c r="B1727" s="568" t="str">
        <f t="shared" si="150"/>
        <v/>
      </c>
      <c r="C1727" s="349"/>
      <c r="D1727" s="574"/>
      <c r="E1727" s="349"/>
      <c r="F1727" s="279"/>
      <c r="G1727" s="578"/>
      <c r="H1727" s="507"/>
      <c r="I1727" s="340"/>
      <c r="J1727" s="340"/>
      <c r="K1727" s="569"/>
      <c r="L1727" s="576"/>
      <c r="M1727" s="576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72"/>
      <c r="AB1727" s="573"/>
    </row>
    <row r="1728" spans="1:28" s="539" customFormat="1" ht="15.75" customHeight="1">
      <c r="A1728" s="567" t="str">
        <f>IF(B1728&lt;&gt;"",IF(AND(B1728&gt;=_TM1,B1728&lt;=_TM2,OR(TH!L1728="1111",TH!M1728="1111")),TH!D1728,""),"")</f>
        <v/>
      </c>
      <c r="B1728" s="568" t="str">
        <f t="shared" si="150"/>
        <v/>
      </c>
      <c r="C1728" s="349"/>
      <c r="D1728" s="574"/>
      <c r="E1728" s="349"/>
      <c r="F1728" s="275"/>
      <c r="G1728" s="578"/>
      <c r="H1728" s="507"/>
      <c r="I1728" s="340"/>
      <c r="J1728" s="340"/>
      <c r="K1728" s="569"/>
      <c r="L1728" s="576"/>
      <c r="M1728" s="576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72"/>
      <c r="AB1728" s="573"/>
    </row>
    <row r="1729" spans="1:28" s="539" customFormat="1" ht="15.75" customHeight="1">
      <c r="A1729" s="567" t="str">
        <f>IF(B1729&lt;&gt;"",IF(AND(B1729&gt;=_TM1,B1729&lt;=_TM2,OR(TH!L1729="1111",TH!M1729="1111")),TH!D1729,""),"")</f>
        <v/>
      </c>
      <c r="B1729" s="568" t="str">
        <f t="shared" si="150"/>
        <v/>
      </c>
      <c r="C1729" s="349"/>
      <c r="D1729" s="574"/>
      <c r="E1729" s="349"/>
      <c r="F1729" s="279"/>
      <c r="G1729" s="578"/>
      <c r="H1729" s="507"/>
      <c r="I1729" s="340"/>
      <c r="J1729" s="340"/>
      <c r="K1729" s="569"/>
      <c r="L1729" s="576"/>
      <c r="M1729" s="576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72"/>
      <c r="AB1729" s="573"/>
    </row>
    <row r="1730" spans="1:28" s="539" customFormat="1" ht="15.75" customHeight="1">
      <c r="A1730" s="567" t="str">
        <f>IF(B1730&lt;&gt;"",IF(AND(B1730&gt;=_TM1,B1730&lt;=_TM2,OR(TH!L1730="1111",TH!M1730="1111")),TH!D1730,""),"")</f>
        <v/>
      </c>
      <c r="B1730" s="568" t="str">
        <f t="shared" si="150"/>
        <v/>
      </c>
      <c r="C1730" s="349"/>
      <c r="D1730" s="574"/>
      <c r="E1730" s="349"/>
      <c r="F1730" s="277"/>
      <c r="G1730" s="578"/>
      <c r="H1730" s="507"/>
      <c r="I1730" s="340"/>
      <c r="J1730" s="340"/>
      <c r="K1730" s="569"/>
      <c r="L1730" s="576"/>
      <c r="M1730" s="576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72"/>
      <c r="AB1730" s="573"/>
    </row>
    <row r="1731" spans="1:28" s="539" customFormat="1" ht="15.75" customHeight="1">
      <c r="A1731" s="567" t="str">
        <f>IF(B1731&lt;&gt;"",IF(AND(B1731&gt;=_TM1,B1731&lt;=_TM2,OR(TH!L1731="1111",TH!M1731="1111")),TH!D1731,""),"")</f>
        <v/>
      </c>
      <c r="B1731" s="568" t="str">
        <f t="shared" si="150"/>
        <v/>
      </c>
      <c r="C1731" s="349"/>
      <c r="D1731" s="574"/>
      <c r="E1731" s="349"/>
      <c r="F1731" s="279"/>
      <c r="G1731" s="578"/>
      <c r="H1731" s="507"/>
      <c r="I1731" s="340"/>
      <c r="J1731" s="340"/>
      <c r="K1731" s="569"/>
      <c r="L1731" s="576"/>
      <c r="M1731" s="576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72"/>
      <c r="AB1731" s="573"/>
    </row>
    <row r="1732" spans="1:28" s="539" customFormat="1" ht="15.75" customHeight="1">
      <c r="A1732" s="567" t="str">
        <f>IF(B1732&lt;&gt;"",IF(AND(B1732&gt;=_TM1,B1732&lt;=_TM2,OR(TH!L1732="1111",TH!M1732="1111")),TH!D1732,""),"")</f>
        <v/>
      </c>
      <c r="B1732" s="568" t="str">
        <f t="shared" si="150"/>
        <v/>
      </c>
      <c r="C1732" s="349"/>
      <c r="D1732" s="574"/>
      <c r="E1732" s="349"/>
      <c r="F1732" s="280"/>
      <c r="G1732" s="578"/>
      <c r="H1732" s="507"/>
      <c r="I1732" s="340"/>
      <c r="J1732" s="340"/>
      <c r="K1732" s="569"/>
      <c r="L1732" s="576"/>
      <c r="M1732" s="576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72"/>
      <c r="AB1732" s="573"/>
    </row>
    <row r="1733" spans="1:28" s="539" customFormat="1" ht="15.75" customHeight="1">
      <c r="A1733" s="567" t="str">
        <f>IF(B1733&lt;&gt;"",IF(AND(B1733&gt;=_TM1,B1733&lt;=_TM2,OR(TH!L1733="1111",TH!M1733="1111")),TH!D1733,""),"")</f>
        <v/>
      </c>
      <c r="B1733" s="568" t="str">
        <f t="shared" si="150"/>
        <v/>
      </c>
      <c r="C1733" s="349"/>
      <c r="D1733" s="574"/>
      <c r="E1733" s="349"/>
      <c r="F1733" s="280"/>
      <c r="G1733" s="578"/>
      <c r="H1733" s="507"/>
      <c r="I1733" s="340"/>
      <c r="J1733" s="340"/>
      <c r="K1733" s="569"/>
      <c r="L1733" s="576"/>
      <c r="M1733" s="576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72"/>
      <c r="AB1733" s="573"/>
    </row>
    <row r="1734" spans="1:28" s="539" customFormat="1" ht="15.75" customHeight="1">
      <c r="A1734" s="567" t="str">
        <f>IF(B1734&lt;&gt;"",IF(AND(B1734&gt;=_TM1,B1734&lt;=_TM2,OR(TH!L1734="1111",TH!M1734="1111")),TH!D1734,""),"")</f>
        <v/>
      </c>
      <c r="B1734" s="568" t="str">
        <f t="shared" si="150"/>
        <v/>
      </c>
      <c r="C1734" s="349"/>
      <c r="D1734" s="574"/>
      <c r="E1734" s="349"/>
      <c r="F1734" s="280"/>
      <c r="G1734" s="578"/>
      <c r="H1734" s="507"/>
      <c r="I1734" s="340"/>
      <c r="J1734" s="340"/>
      <c r="K1734" s="569"/>
      <c r="L1734" s="576"/>
      <c r="M1734" s="576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72"/>
      <c r="AB1734" s="573"/>
    </row>
    <row r="1735" spans="1:28" s="539" customFormat="1" ht="15.75" customHeight="1">
      <c r="A1735" s="567" t="str">
        <f>IF(B1735&lt;&gt;"",IF(AND(B1735&gt;=_TM1,B1735&lt;=_TM2,OR(TH!L1735="1111",TH!M1735="1111")),TH!D1735,""),"")</f>
        <v/>
      </c>
      <c r="B1735" s="568" t="str">
        <f t="shared" si="150"/>
        <v/>
      </c>
      <c r="C1735" s="349"/>
      <c r="D1735" s="574"/>
      <c r="E1735" s="349"/>
      <c r="F1735" s="280"/>
      <c r="G1735" s="578"/>
      <c r="H1735" s="507"/>
      <c r="I1735" s="340"/>
      <c r="J1735" s="340"/>
      <c r="K1735" s="569"/>
      <c r="L1735" s="576"/>
      <c r="M1735" s="576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72"/>
      <c r="AB1735" s="573"/>
    </row>
    <row r="1736" spans="1:28" s="539" customFormat="1" ht="15.75" customHeight="1">
      <c r="A1736" s="567" t="str">
        <f>IF(B1736&lt;&gt;"",IF(AND(B1736&gt;=_TM1,B1736&lt;=_TM2,OR(TH!L1736="1111",TH!M1736="1111")),TH!D1736,""),"")</f>
        <v/>
      </c>
      <c r="B1736" s="568" t="str">
        <f t="shared" si="150"/>
        <v/>
      </c>
      <c r="C1736" s="349"/>
      <c r="D1736" s="574"/>
      <c r="E1736" s="349"/>
      <c r="F1736" s="280"/>
      <c r="G1736" s="578"/>
      <c r="H1736" s="507"/>
      <c r="I1736" s="340"/>
      <c r="J1736" s="340"/>
      <c r="K1736" s="569"/>
      <c r="L1736" s="576"/>
      <c r="M1736" s="576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2"/>
      <c r="AB1736" s="573"/>
    </row>
    <row r="1737" spans="1:28" s="539" customFormat="1" ht="15.75" customHeight="1">
      <c r="A1737" s="567" t="str">
        <f>IF(B1737&lt;&gt;"",IF(AND(B1737&gt;=_TM1,B1737&lt;=_TM2,OR(TH!L1737="1111",TH!M1737="1111")),TH!D1737,""),"")</f>
        <v/>
      </c>
      <c r="B1737" s="568" t="str">
        <f t="shared" si="150"/>
        <v/>
      </c>
      <c r="C1737" s="349"/>
      <c r="D1737" s="574"/>
      <c r="E1737" s="349"/>
      <c r="F1737" s="280"/>
      <c r="G1737" s="578"/>
      <c r="H1737" s="507"/>
      <c r="I1737" s="340"/>
      <c r="J1737" s="340"/>
      <c r="K1737" s="569"/>
      <c r="L1737" s="576"/>
      <c r="M1737" s="576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2"/>
      <c r="AB1737" s="573"/>
    </row>
    <row r="1738" spans="1:28" s="539" customFormat="1" ht="15.75" customHeight="1">
      <c r="A1738" s="567" t="str">
        <f>IF(B1738&lt;&gt;"",IF(AND(B1738&gt;=_TM1,B1738&lt;=_TM2,OR(TH!L1738="1111",TH!M1738="1111")),TH!D1738,""),"")</f>
        <v/>
      </c>
      <c r="B1738" s="568" t="str">
        <f t="shared" si="150"/>
        <v/>
      </c>
      <c r="C1738" s="349"/>
      <c r="D1738" s="574"/>
      <c r="E1738" s="349"/>
      <c r="F1738" s="280"/>
      <c r="G1738" s="578"/>
      <c r="H1738" s="507"/>
      <c r="I1738" s="340"/>
      <c r="J1738" s="340"/>
      <c r="K1738" s="569"/>
      <c r="L1738" s="576"/>
      <c r="M1738" s="576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2"/>
      <c r="AB1738" s="573"/>
    </row>
    <row r="1739" spans="1:28" s="539" customFormat="1" ht="15.75" customHeight="1">
      <c r="A1739" s="567" t="str">
        <f>IF(B1739&lt;&gt;"",IF(AND(B1739&gt;=_TM1,B1739&lt;=_TM2,OR(TH!L1739="1111",TH!M1739="1111")),TH!D1739,""),"")</f>
        <v/>
      </c>
      <c r="B1739" s="568" t="str">
        <f t="shared" si="150"/>
        <v/>
      </c>
      <c r="C1739" s="349"/>
      <c r="D1739" s="574"/>
      <c r="E1739" s="349"/>
      <c r="F1739" s="279"/>
      <c r="G1739" s="578"/>
      <c r="H1739" s="507"/>
      <c r="I1739" s="340"/>
      <c r="J1739" s="340"/>
      <c r="K1739" s="569"/>
      <c r="L1739" s="576"/>
      <c r="M1739" s="576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2"/>
      <c r="AB1739" s="573"/>
    </row>
    <row r="1740" spans="1:28" s="539" customFormat="1" ht="15.75" customHeight="1">
      <c r="A1740" s="567" t="str">
        <f>IF(B1740&lt;&gt;"",IF(AND(B1740&gt;=_TM1,B1740&lt;=_TM2,OR(TH!L1740="1111",TH!M1740="1111")),TH!D1740,""),"")</f>
        <v/>
      </c>
      <c r="B1740" s="568" t="str">
        <f t="shared" si="150"/>
        <v/>
      </c>
      <c r="C1740" s="349"/>
      <c r="D1740" s="574"/>
      <c r="E1740" s="349"/>
      <c r="F1740" s="280"/>
      <c r="G1740" s="578"/>
      <c r="H1740" s="507"/>
      <c r="I1740" s="340"/>
      <c r="J1740" s="340"/>
      <c r="K1740" s="569"/>
      <c r="L1740" s="576"/>
      <c r="M1740" s="576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2"/>
      <c r="AB1740" s="573"/>
    </row>
    <row r="1741" spans="1:28" s="539" customFormat="1" ht="15.75" customHeight="1">
      <c r="A1741" s="567" t="str">
        <f>IF(B1741&lt;&gt;"",IF(AND(B1741&gt;=_TM1,B1741&lt;=_TM2,OR(TH!L1741="1111",TH!M1741="1111")),TH!D1741,""),"")</f>
        <v/>
      </c>
      <c r="B1741" s="568" t="str">
        <f t="shared" si="150"/>
        <v/>
      </c>
      <c r="C1741" s="349"/>
      <c r="D1741" s="574"/>
      <c r="E1741" s="349"/>
      <c r="F1741" s="280"/>
      <c r="G1741" s="578"/>
      <c r="H1741" s="507"/>
      <c r="I1741" s="340"/>
      <c r="J1741" s="340"/>
      <c r="K1741" s="569"/>
      <c r="L1741" s="576"/>
      <c r="M1741" s="576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2"/>
      <c r="AB1741" s="573"/>
    </row>
    <row r="1742" spans="1:28" s="539" customFormat="1" ht="15.75" customHeight="1">
      <c r="A1742" s="567" t="str">
        <f>IF(B1742&lt;&gt;"",IF(AND(B1742&gt;=_TM1,B1742&lt;=_TM2,OR(TH!L1742="1111",TH!M1742="1111")),TH!D1742,""),"")</f>
        <v/>
      </c>
      <c r="B1742" s="568" t="str">
        <f t="shared" si="150"/>
        <v/>
      </c>
      <c r="C1742" s="349"/>
      <c r="D1742" s="574"/>
      <c r="E1742" s="349"/>
      <c r="F1742" s="280"/>
      <c r="G1742" s="578"/>
      <c r="H1742" s="507"/>
      <c r="I1742" s="340"/>
      <c r="J1742" s="340"/>
      <c r="K1742" s="569"/>
      <c r="L1742" s="576"/>
      <c r="M1742" s="576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2"/>
      <c r="AB1742" s="573"/>
    </row>
    <row r="1743" spans="1:28" s="539" customFormat="1" ht="15.75" customHeight="1">
      <c r="A1743" s="567" t="str">
        <f>IF(B1743&lt;&gt;"",IF(AND(B1743&gt;=_TM1,B1743&lt;=_TM2,OR(TH!L1743="1111",TH!M1743="1111")),TH!D1743,""),"")</f>
        <v/>
      </c>
      <c r="B1743" s="568" t="str">
        <f t="shared" si="150"/>
        <v/>
      </c>
      <c r="C1743" s="349"/>
      <c r="D1743" s="574"/>
      <c r="E1743" s="349"/>
      <c r="F1743" s="280"/>
      <c r="G1743" s="578"/>
      <c r="H1743" s="507"/>
      <c r="I1743" s="340"/>
      <c r="J1743" s="340"/>
      <c r="K1743" s="569"/>
      <c r="L1743" s="576"/>
      <c r="M1743" s="576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2"/>
      <c r="AB1743" s="573"/>
    </row>
    <row r="1744" spans="1:28" s="539" customFormat="1" ht="15.75" customHeight="1">
      <c r="A1744" s="567" t="str">
        <f>IF(B1744&lt;&gt;"",IF(AND(B1744&gt;=_TM1,B1744&lt;=_TM2,OR(TH!L1744="1111",TH!M1744="1111")),TH!D1744,""),"")</f>
        <v/>
      </c>
      <c r="B1744" s="568" t="str">
        <f t="shared" si="150"/>
        <v/>
      </c>
      <c r="C1744" s="349"/>
      <c r="D1744" s="574"/>
      <c r="E1744" s="349"/>
      <c r="F1744" s="280"/>
      <c r="G1744" s="578"/>
      <c r="H1744" s="507"/>
      <c r="I1744" s="340"/>
      <c r="J1744" s="340"/>
      <c r="K1744" s="569"/>
      <c r="L1744" s="576"/>
      <c r="M1744" s="576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2"/>
      <c r="AB1744" s="573"/>
    </row>
    <row r="1745" spans="1:28" s="539" customFormat="1" ht="15.75" customHeight="1">
      <c r="A1745" s="567" t="str">
        <f>IF(B1745&lt;&gt;"",IF(AND(B1745&gt;=_TM1,B1745&lt;=_TM2,OR(TH!L1745="1111",TH!M1745="1111")),TH!D1745,""),"")</f>
        <v/>
      </c>
      <c r="B1745" s="568" t="str">
        <f t="shared" si="150"/>
        <v/>
      </c>
      <c r="C1745" s="349"/>
      <c r="D1745" s="574"/>
      <c r="E1745" s="349"/>
      <c r="F1745" s="280"/>
      <c r="G1745" s="578"/>
      <c r="H1745" s="507"/>
      <c r="I1745" s="340"/>
      <c r="J1745" s="340"/>
      <c r="K1745" s="569"/>
      <c r="L1745" s="576"/>
      <c r="M1745" s="576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2"/>
      <c r="AB1745" s="573"/>
    </row>
    <row r="1746" spans="1:28" s="539" customFormat="1" ht="15.75" customHeight="1">
      <c r="A1746" s="567" t="str">
        <f>IF(B1746&lt;&gt;"",IF(AND(B1746&gt;=_TM1,B1746&lt;=_TM2,OR(TH!L1746="1111",TH!M1746="1111")),TH!D1746,""),"")</f>
        <v/>
      </c>
      <c r="B1746" s="568" t="str">
        <f t="shared" si="150"/>
        <v/>
      </c>
      <c r="C1746" s="349"/>
      <c r="D1746" s="574"/>
      <c r="E1746" s="349"/>
      <c r="F1746" s="280"/>
      <c r="G1746" s="578"/>
      <c r="H1746" s="507"/>
      <c r="I1746" s="340"/>
      <c r="J1746" s="340"/>
      <c r="K1746" s="569"/>
      <c r="L1746" s="576"/>
      <c r="M1746" s="576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2"/>
      <c r="AB1746" s="573"/>
    </row>
    <row r="1747" spans="1:28" s="539" customFormat="1" ht="15.75" customHeight="1">
      <c r="A1747" s="567" t="str">
        <f>IF(B1747&lt;&gt;"",IF(AND(B1747&gt;=_TM1,B1747&lt;=_TM2,OR(TH!L1747="1111",TH!M1747="1111")),TH!D1747,""),"")</f>
        <v/>
      </c>
      <c r="B1747" s="568" t="str">
        <f t="shared" si="150"/>
        <v/>
      </c>
      <c r="C1747" s="349"/>
      <c r="D1747" s="574"/>
      <c r="E1747" s="349"/>
      <c r="F1747" s="279"/>
      <c r="G1747" s="578"/>
      <c r="H1747" s="507"/>
      <c r="I1747" s="340"/>
      <c r="J1747" s="340"/>
      <c r="K1747" s="569"/>
      <c r="L1747" s="576"/>
      <c r="M1747" s="576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2"/>
      <c r="AB1747" s="573"/>
    </row>
    <row r="1748" spans="1:28" s="539" customFormat="1" ht="15.75" customHeight="1">
      <c r="A1748" s="567" t="str">
        <f>IF(B1748&lt;&gt;"",IF(AND(B1748&gt;=_TM1,B1748&lt;=_TM2,OR(TH!L1748="1111",TH!M1748="1111")),TH!D1748,""),"")</f>
        <v/>
      </c>
      <c r="B1748" s="568" t="str">
        <f t="shared" si="150"/>
        <v/>
      </c>
      <c r="C1748" s="349"/>
      <c r="D1748" s="574"/>
      <c r="E1748" s="349"/>
      <c r="F1748" s="279"/>
      <c r="G1748" s="578"/>
      <c r="H1748" s="507"/>
      <c r="I1748" s="340"/>
      <c r="J1748" s="340"/>
      <c r="K1748" s="569"/>
      <c r="L1748" s="576"/>
      <c r="M1748" s="576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2"/>
      <c r="AB1748" s="573"/>
    </row>
    <row r="1749" spans="1:28" s="539" customFormat="1" ht="15.75" customHeight="1">
      <c r="A1749" s="567" t="str">
        <f>IF(B1749&lt;&gt;"",IF(AND(B1749&gt;=_TM1,B1749&lt;=_TM2,OR(TH!L1749="1111",TH!M1749="1111")),TH!D1749,""),"")</f>
        <v/>
      </c>
      <c r="B1749" s="568" t="str">
        <f t="shared" si="150"/>
        <v/>
      </c>
      <c r="C1749" s="349"/>
      <c r="D1749" s="574"/>
      <c r="E1749" s="349"/>
      <c r="F1749" s="279"/>
      <c r="G1749" s="578"/>
      <c r="H1749" s="507"/>
      <c r="I1749" s="340"/>
      <c r="J1749" s="340"/>
      <c r="K1749" s="569"/>
      <c r="L1749" s="576"/>
      <c r="M1749" s="576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2"/>
      <c r="AB1749" s="573"/>
    </row>
    <row r="1750" spans="1:28" s="539" customFormat="1" ht="15.75" customHeight="1">
      <c r="A1750" s="567" t="str">
        <f>IF(B1750&lt;&gt;"",IF(AND(B1750&gt;=_TM1,B1750&lt;=_TM2,OR(TH!L1750="1111",TH!M1750="1111")),TH!D1750,""),"")</f>
        <v/>
      </c>
      <c r="B1750" s="568" t="str">
        <f t="shared" si="150"/>
        <v/>
      </c>
      <c r="C1750" s="349"/>
      <c r="D1750" s="574"/>
      <c r="E1750" s="349"/>
      <c r="F1750" s="279"/>
      <c r="G1750" s="578"/>
      <c r="H1750" s="507"/>
      <c r="I1750" s="314"/>
      <c r="J1750" s="340"/>
      <c r="K1750" s="569"/>
      <c r="L1750" s="576"/>
      <c r="M1750" s="576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2"/>
      <c r="AB1750" s="573"/>
    </row>
    <row r="1751" spans="1:28" s="539" customFormat="1" ht="15.75" customHeight="1">
      <c r="A1751" s="567" t="str">
        <f>IF(B1751&lt;&gt;"",IF(AND(B1751&gt;=_TM1,B1751&lt;=_TM2,OR(TH!L1751="1111",TH!M1751="1111")),TH!D1751,""),"")</f>
        <v/>
      </c>
      <c r="B1751" s="568" t="str">
        <f t="shared" si="150"/>
        <v/>
      </c>
      <c r="C1751" s="349"/>
      <c r="D1751" s="574"/>
      <c r="E1751" s="349"/>
      <c r="F1751" s="279"/>
      <c r="G1751" s="578"/>
      <c r="H1751" s="507"/>
      <c r="I1751" s="314"/>
      <c r="J1751" s="340"/>
      <c r="K1751" s="569"/>
      <c r="L1751" s="576"/>
      <c r="M1751" s="576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2"/>
      <c r="AB1751" s="573"/>
    </row>
    <row r="1752" spans="1:28" s="539" customFormat="1" ht="15.75" customHeight="1">
      <c r="A1752" s="567" t="str">
        <f>IF(B1752&lt;&gt;"",IF(AND(B1752&gt;=_TM1,B1752&lt;=_TM2,OR(TH!L1752="1111",TH!M1752="1111")),TH!D1752,""),"")</f>
        <v/>
      </c>
      <c r="B1752" s="568" t="str">
        <f t="shared" si="150"/>
        <v/>
      </c>
      <c r="C1752" s="349"/>
      <c r="D1752" s="574"/>
      <c r="E1752" s="349"/>
      <c r="F1752" s="280"/>
      <c r="G1752" s="578"/>
      <c r="H1752" s="507"/>
      <c r="I1752" s="340"/>
      <c r="J1752" s="340"/>
      <c r="K1752" s="569"/>
      <c r="L1752" s="576"/>
      <c r="M1752" s="576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2"/>
      <c r="AB1752" s="573"/>
    </row>
    <row r="1753" spans="1:28" s="539" customFormat="1" ht="15.75" customHeight="1">
      <c r="A1753" s="567" t="str">
        <f>IF(B1753&lt;&gt;"",IF(AND(B1753&gt;=_TM1,B1753&lt;=_TM2,OR(TH!L1753="1111",TH!M1753="1111")),TH!D1753,""),"")</f>
        <v/>
      </c>
      <c r="B1753" s="568" t="str">
        <f t="shared" si="150"/>
        <v/>
      </c>
      <c r="C1753" s="349"/>
      <c r="D1753" s="574"/>
      <c r="E1753" s="349"/>
      <c r="F1753" s="277"/>
      <c r="G1753" s="578"/>
      <c r="H1753" s="507"/>
      <c r="I1753" s="340"/>
      <c r="J1753" s="340"/>
      <c r="K1753" s="569"/>
      <c r="L1753" s="576"/>
      <c r="M1753" s="576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2"/>
      <c r="AB1753" s="573"/>
    </row>
    <row r="1754" spans="1:28" s="539" customFormat="1" ht="15.75" customHeight="1">
      <c r="A1754" s="567" t="str">
        <f>IF(B1754&lt;&gt;"",IF(AND(B1754&gt;=_TM1,B1754&lt;=_TM2,OR(TH!L1754="1111",TH!M1754="1111")),TH!D1754,""),"")</f>
        <v/>
      </c>
      <c r="B1754" s="568" t="str">
        <f t="shared" si="150"/>
        <v/>
      </c>
      <c r="C1754" s="349"/>
      <c r="D1754" s="574"/>
      <c r="E1754" s="349"/>
      <c r="F1754" s="277"/>
      <c r="G1754" s="578"/>
      <c r="H1754" s="507"/>
      <c r="I1754" s="340"/>
      <c r="J1754" s="340"/>
      <c r="K1754" s="569"/>
      <c r="L1754" s="576"/>
      <c r="M1754" s="576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2"/>
      <c r="AB1754" s="573"/>
    </row>
    <row r="1755" spans="1:28" s="539" customFormat="1" ht="15.75" customHeight="1">
      <c r="A1755" s="567" t="str">
        <f>IF(B1755&lt;&gt;"",IF(AND(B1755&gt;=_TM1,B1755&lt;=_TM2,OR(TH!L1755="1111",TH!M1755="1111")),TH!D1755,""),"")</f>
        <v/>
      </c>
      <c r="B1755" s="568" t="str">
        <f t="shared" si="150"/>
        <v/>
      </c>
      <c r="C1755" s="349"/>
      <c r="D1755" s="574"/>
      <c r="E1755" s="349"/>
      <c r="F1755" s="277"/>
      <c r="G1755" s="578"/>
      <c r="H1755" s="507"/>
      <c r="I1755" s="340"/>
      <c r="J1755" s="340"/>
      <c r="K1755" s="569"/>
      <c r="L1755" s="576"/>
      <c r="M1755" s="576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2"/>
      <c r="AB1755" s="573"/>
    </row>
    <row r="1756" spans="1:28" s="539" customFormat="1" ht="15.75" customHeight="1">
      <c r="A1756" s="567" t="str">
        <f>IF(B1756&lt;&gt;"",IF(AND(B1756&gt;=_TM1,B1756&lt;=_TM2,OR(TH!L1756="1111",TH!M1756="1111")),TH!D1756,""),"")</f>
        <v/>
      </c>
      <c r="B1756" s="568" t="str">
        <f t="shared" si="150"/>
        <v/>
      </c>
      <c r="C1756" s="349"/>
      <c r="D1756" s="574"/>
      <c r="E1756" s="349"/>
      <c r="F1756" s="277"/>
      <c r="G1756" s="578"/>
      <c r="H1756" s="507"/>
      <c r="I1756" s="580"/>
      <c r="J1756" s="340"/>
      <c r="K1756" s="569"/>
      <c r="L1756" s="576"/>
      <c r="M1756" s="576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72"/>
      <c r="AB1756" s="573"/>
    </row>
    <row r="1757" spans="1:28" s="539" customFormat="1" ht="15.75" customHeight="1">
      <c r="A1757" s="567" t="str">
        <f>IF(B1757&lt;&gt;"",IF(AND(B1757&gt;=_TM1,B1757&lt;=_TM2,OR(TH!L1757="1111",TH!M1757="1111")),TH!D1757,""),"")</f>
        <v/>
      </c>
      <c r="B1757" s="568" t="str">
        <f t="shared" si="150"/>
        <v/>
      </c>
      <c r="C1757" s="349"/>
      <c r="D1757" s="574"/>
      <c r="E1757" s="349"/>
      <c r="F1757" s="278"/>
      <c r="G1757" s="578"/>
      <c r="H1757" s="507"/>
      <c r="I1757" s="340"/>
      <c r="J1757" s="340"/>
      <c r="K1757" s="569"/>
      <c r="L1757" s="576"/>
      <c r="M1757" s="576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72"/>
      <c r="AB1757" s="573"/>
    </row>
    <row r="1758" spans="1:28" s="539" customFormat="1" ht="15.75" customHeight="1">
      <c r="A1758" s="567" t="str">
        <f>IF(B1758&lt;&gt;"",IF(AND(B1758&gt;=_TM1,B1758&lt;=_TM2,OR(TH!L1758="1111",TH!M1758="1111")),TH!D1758,""),"")</f>
        <v/>
      </c>
      <c r="B1758" s="568" t="str">
        <f t="shared" si="150"/>
        <v/>
      </c>
      <c r="C1758" s="349"/>
      <c r="D1758" s="574"/>
      <c r="E1758" s="349"/>
      <c r="F1758" s="278"/>
      <c r="G1758" s="578"/>
      <c r="H1758" s="507"/>
      <c r="I1758" s="340"/>
      <c r="J1758" s="340"/>
      <c r="K1758" s="569"/>
      <c r="L1758" s="576"/>
      <c r="M1758" s="576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72"/>
      <c r="AB1758" s="573"/>
    </row>
    <row r="1759" spans="1:28" s="539" customFormat="1" ht="15.75" customHeight="1">
      <c r="A1759" s="567" t="str">
        <f>IF(B1759&lt;&gt;"",IF(AND(B1759&gt;=_TM1,B1759&lt;=_TM2,OR(TH!L1759="1111",TH!M1759="1111")),TH!D1759,""),"")</f>
        <v/>
      </c>
      <c r="B1759" s="568" t="str">
        <f t="shared" ref="B1759:B1822" si="151">IF(C1759&lt;&gt;"",MONTH(C1759),"")</f>
        <v/>
      </c>
      <c r="C1759" s="349"/>
      <c r="D1759" s="574"/>
      <c r="E1759" s="349"/>
      <c r="F1759" s="277"/>
      <c r="G1759" s="578"/>
      <c r="H1759" s="507"/>
      <c r="I1759" s="340"/>
      <c r="J1759" s="340"/>
      <c r="K1759" s="569"/>
      <c r="L1759" s="576"/>
      <c r="M1759" s="576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72"/>
      <c r="AB1759" s="573"/>
    </row>
    <row r="1760" spans="1:28" s="539" customFormat="1" ht="15.75" customHeight="1">
      <c r="A1760" s="567" t="str">
        <f>IF(B1760&lt;&gt;"",IF(AND(B1760&gt;=_TM1,B1760&lt;=_TM2,OR(TH!L1760="1111",TH!M1760="1111")),TH!D1760,""),"")</f>
        <v/>
      </c>
      <c r="B1760" s="568" t="str">
        <f t="shared" si="151"/>
        <v/>
      </c>
      <c r="C1760" s="349"/>
      <c r="D1760" s="574"/>
      <c r="E1760" s="349"/>
      <c r="F1760" s="279"/>
      <c r="G1760" s="578"/>
      <c r="H1760" s="507"/>
      <c r="I1760" s="340"/>
      <c r="J1760" s="340"/>
      <c r="K1760" s="569"/>
      <c r="L1760" s="576"/>
      <c r="M1760" s="576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72"/>
      <c r="AB1760" s="573"/>
    </row>
    <row r="1761" spans="1:28" s="539" customFormat="1" ht="15.75" customHeight="1">
      <c r="A1761" s="567" t="str">
        <f>IF(B1761&lt;&gt;"",IF(AND(B1761&gt;=_TM1,B1761&lt;=_TM2,OR(TH!L1761="1111",TH!M1761="1111")),TH!D1761,""),"")</f>
        <v/>
      </c>
      <c r="B1761" s="568" t="str">
        <f t="shared" si="151"/>
        <v/>
      </c>
      <c r="C1761" s="349"/>
      <c r="D1761" s="574"/>
      <c r="E1761" s="349"/>
      <c r="F1761" s="275"/>
      <c r="G1761" s="578"/>
      <c r="H1761" s="507"/>
      <c r="I1761" s="340"/>
      <c r="J1761" s="340"/>
      <c r="K1761" s="569"/>
      <c r="L1761" s="576"/>
      <c r="M1761" s="576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72"/>
      <c r="AB1761" s="573"/>
    </row>
    <row r="1762" spans="1:28" s="539" customFormat="1" ht="15.75" customHeight="1">
      <c r="A1762" s="567" t="str">
        <f>IF(B1762&lt;&gt;"",IF(AND(B1762&gt;=_TM1,B1762&lt;=_TM2,OR(TH!L1762="1111",TH!M1762="1111")),TH!D1762,""),"")</f>
        <v/>
      </c>
      <c r="B1762" s="568" t="str">
        <f t="shared" si="151"/>
        <v/>
      </c>
      <c r="C1762" s="349"/>
      <c r="D1762" s="574"/>
      <c r="E1762" s="349"/>
      <c r="F1762" s="275"/>
      <c r="G1762" s="578"/>
      <c r="H1762" s="507"/>
      <c r="I1762" s="314"/>
      <c r="J1762" s="314"/>
      <c r="K1762" s="569"/>
      <c r="L1762" s="576"/>
      <c r="M1762" s="576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72"/>
      <c r="AB1762" s="573"/>
    </row>
    <row r="1763" spans="1:28" s="539" customFormat="1" ht="15.75" customHeight="1">
      <c r="A1763" s="567" t="str">
        <f>IF(B1763&lt;&gt;"",IF(AND(B1763&gt;=_TM1,B1763&lt;=_TM2,OR(TH!L1763="1111",TH!M1763="1111")),TH!D1763,""),"")</f>
        <v/>
      </c>
      <c r="B1763" s="568" t="str">
        <f t="shared" si="151"/>
        <v/>
      </c>
      <c r="C1763" s="349"/>
      <c r="D1763" s="574"/>
      <c r="E1763" s="349"/>
      <c r="F1763" s="280"/>
      <c r="G1763" s="578"/>
      <c r="H1763" s="507"/>
      <c r="I1763" s="340"/>
      <c r="J1763" s="340"/>
      <c r="K1763" s="569"/>
      <c r="L1763" s="576"/>
      <c r="M1763" s="576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72"/>
      <c r="AB1763" s="573"/>
    </row>
    <row r="1764" spans="1:28" s="539" customFormat="1" ht="15.75" customHeight="1">
      <c r="A1764" s="567" t="str">
        <f>IF(B1764&lt;&gt;"",IF(AND(B1764&gt;=_TM1,B1764&lt;=_TM2,OR(TH!L1764="1111",TH!M1764="1111")),TH!D1764,""),"")</f>
        <v/>
      </c>
      <c r="B1764" s="568" t="str">
        <f t="shared" si="151"/>
        <v/>
      </c>
      <c r="C1764" s="349"/>
      <c r="D1764" s="574"/>
      <c r="E1764" s="349"/>
      <c r="F1764" s="280"/>
      <c r="G1764" s="578"/>
      <c r="H1764" s="507"/>
      <c r="I1764" s="340"/>
      <c r="J1764" s="340"/>
      <c r="K1764" s="569"/>
      <c r="L1764" s="576"/>
      <c r="M1764" s="576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72"/>
      <c r="AB1764" s="573"/>
    </row>
    <row r="1765" spans="1:28" s="539" customFormat="1" ht="15.75" customHeight="1">
      <c r="A1765" s="567" t="str">
        <f>IF(B1765&lt;&gt;"",IF(AND(B1765&gt;=_TM1,B1765&lt;=_TM2,OR(TH!L1765="1111",TH!M1765="1111")),TH!D1765,""),"")</f>
        <v/>
      </c>
      <c r="B1765" s="568" t="str">
        <f t="shared" si="151"/>
        <v/>
      </c>
      <c r="C1765" s="349"/>
      <c r="D1765" s="574"/>
      <c r="E1765" s="349"/>
      <c r="F1765" s="279"/>
      <c r="G1765" s="578"/>
      <c r="H1765" s="507"/>
      <c r="I1765" s="340"/>
      <c r="J1765" s="340"/>
      <c r="K1765" s="569"/>
      <c r="L1765" s="576"/>
      <c r="M1765" s="576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72"/>
      <c r="AB1765" s="573"/>
    </row>
    <row r="1766" spans="1:28" s="539" customFormat="1" ht="15.75" customHeight="1">
      <c r="A1766" s="567" t="str">
        <f>IF(B1766&lt;&gt;"",IF(AND(B1766&gt;=_TM1,B1766&lt;=_TM2,OR(TH!L1766="1111",TH!M1766="1111")),TH!D1766,""),"")</f>
        <v/>
      </c>
      <c r="B1766" s="568" t="str">
        <f t="shared" si="151"/>
        <v/>
      </c>
      <c r="C1766" s="349"/>
      <c r="D1766" s="574"/>
      <c r="E1766" s="349"/>
      <c r="F1766" s="279"/>
      <c r="G1766" s="578"/>
      <c r="H1766" s="507"/>
      <c r="I1766" s="340"/>
      <c r="J1766" s="340"/>
      <c r="K1766" s="569"/>
      <c r="L1766" s="576"/>
      <c r="M1766" s="576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72"/>
      <c r="AB1766" s="573"/>
    </row>
    <row r="1767" spans="1:28" s="539" customFormat="1" ht="15.75" customHeight="1">
      <c r="A1767" s="567" t="str">
        <f>IF(B1767&lt;&gt;"",IF(AND(B1767&gt;=_TM1,B1767&lt;=_TM2,OR(TH!L1767="1111",TH!M1767="1111")),TH!D1767,""),"")</f>
        <v/>
      </c>
      <c r="B1767" s="568" t="str">
        <f t="shared" si="151"/>
        <v/>
      </c>
      <c r="C1767" s="349"/>
      <c r="D1767" s="574"/>
      <c r="E1767" s="349"/>
      <c r="F1767" s="279"/>
      <c r="G1767" s="578"/>
      <c r="H1767" s="507"/>
      <c r="I1767" s="340"/>
      <c r="J1767" s="340"/>
      <c r="K1767" s="569"/>
      <c r="L1767" s="576"/>
      <c r="M1767" s="576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72"/>
      <c r="AB1767" s="573"/>
    </row>
    <row r="1768" spans="1:28" s="539" customFormat="1" ht="15.75" customHeight="1">
      <c r="A1768" s="567" t="str">
        <f>IF(B1768&lt;&gt;"",IF(AND(B1768&gt;=_TM1,B1768&lt;=_TM2,OR(TH!L1768="1111",TH!M1768="1111")),TH!D1768,""),"")</f>
        <v/>
      </c>
      <c r="B1768" s="568" t="str">
        <f t="shared" si="151"/>
        <v/>
      </c>
      <c r="C1768" s="349"/>
      <c r="D1768" s="574"/>
      <c r="E1768" s="349"/>
      <c r="F1768" s="279"/>
      <c r="G1768" s="578"/>
      <c r="H1768" s="507"/>
      <c r="I1768" s="340"/>
      <c r="J1768" s="340"/>
      <c r="K1768" s="569"/>
      <c r="L1768" s="576"/>
      <c r="M1768" s="576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72"/>
      <c r="AB1768" s="573"/>
    </row>
    <row r="1769" spans="1:28" s="539" customFormat="1" ht="15.75" customHeight="1">
      <c r="A1769" s="567" t="str">
        <f>IF(B1769&lt;&gt;"",IF(AND(B1769&gt;=_TM1,B1769&lt;=_TM2,OR(TH!L1769="1111",TH!M1769="1111")),TH!D1769,""),"")</f>
        <v/>
      </c>
      <c r="B1769" s="568" t="str">
        <f t="shared" si="151"/>
        <v/>
      </c>
      <c r="C1769" s="349"/>
      <c r="D1769" s="574"/>
      <c r="E1769" s="349"/>
      <c r="F1769" s="279"/>
      <c r="G1769" s="578"/>
      <c r="H1769" s="507"/>
      <c r="I1769" s="340"/>
      <c r="J1769" s="340"/>
      <c r="K1769" s="569"/>
      <c r="L1769" s="576"/>
      <c r="M1769" s="576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72"/>
      <c r="AB1769" s="573"/>
    </row>
    <row r="1770" spans="1:28" s="539" customFormat="1" ht="15.75" customHeight="1">
      <c r="A1770" s="567" t="str">
        <f>IF(B1770&lt;&gt;"",IF(AND(B1770&gt;=_TM1,B1770&lt;=_TM2,OR(TH!L1770="1111",TH!M1770="1111")),TH!D1770,""),"")</f>
        <v/>
      </c>
      <c r="B1770" s="568" t="str">
        <f t="shared" si="151"/>
        <v/>
      </c>
      <c r="C1770" s="349"/>
      <c r="D1770" s="574"/>
      <c r="E1770" s="349"/>
      <c r="F1770" s="279"/>
      <c r="G1770" s="578"/>
      <c r="H1770" s="507"/>
      <c r="I1770" s="340"/>
      <c r="J1770" s="340"/>
      <c r="K1770" s="569"/>
      <c r="L1770" s="576"/>
      <c r="M1770" s="576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72"/>
      <c r="AB1770" s="573"/>
    </row>
    <row r="1771" spans="1:28" s="539" customFormat="1" ht="15.75" customHeight="1">
      <c r="A1771" s="567" t="str">
        <f>IF(B1771&lt;&gt;"",IF(AND(B1771&gt;=_TM1,B1771&lt;=_TM2,OR(TH!L1771="1111",TH!M1771="1111")),TH!D1771,""),"")</f>
        <v/>
      </c>
      <c r="B1771" s="568" t="str">
        <f t="shared" si="151"/>
        <v/>
      </c>
      <c r="C1771" s="349"/>
      <c r="D1771" s="574"/>
      <c r="E1771" s="349"/>
      <c r="F1771" s="279"/>
      <c r="G1771" s="578"/>
      <c r="H1771" s="507"/>
      <c r="I1771" s="340"/>
      <c r="J1771" s="340"/>
      <c r="K1771" s="569"/>
      <c r="L1771" s="576"/>
      <c r="M1771" s="576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72"/>
      <c r="AB1771" s="573"/>
    </row>
    <row r="1772" spans="1:28" s="539" customFormat="1" ht="15.75" customHeight="1">
      <c r="A1772" s="567" t="str">
        <f>IF(B1772&lt;&gt;"",IF(AND(B1772&gt;=_TM1,B1772&lt;=_TM2,OR(TH!L1772="1111",TH!M1772="1111")),TH!D1772,""),"")</f>
        <v/>
      </c>
      <c r="B1772" s="568" t="str">
        <f t="shared" si="151"/>
        <v/>
      </c>
      <c r="C1772" s="349"/>
      <c r="D1772" s="574"/>
      <c r="E1772" s="349"/>
      <c r="F1772" s="279"/>
      <c r="G1772" s="578"/>
      <c r="H1772" s="507"/>
      <c r="I1772" s="340"/>
      <c r="J1772" s="340"/>
      <c r="K1772" s="569"/>
      <c r="L1772" s="576"/>
      <c r="M1772" s="576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72"/>
      <c r="AB1772" s="573"/>
    </row>
    <row r="1773" spans="1:28" s="539" customFormat="1" ht="15.75" customHeight="1">
      <c r="A1773" s="567" t="str">
        <f>IF(B1773&lt;&gt;"",IF(AND(B1773&gt;=_TM1,B1773&lt;=_TM2,OR(TH!L1773="1111",TH!M1773="1111")),TH!D1773,""),"")</f>
        <v/>
      </c>
      <c r="B1773" s="568" t="str">
        <f t="shared" si="151"/>
        <v/>
      </c>
      <c r="C1773" s="349"/>
      <c r="D1773" s="574"/>
      <c r="E1773" s="349"/>
      <c r="F1773" s="279"/>
      <c r="G1773" s="578"/>
      <c r="H1773" s="507"/>
      <c r="I1773" s="340"/>
      <c r="J1773" s="340"/>
      <c r="K1773" s="569"/>
      <c r="L1773" s="576"/>
      <c r="M1773" s="576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72"/>
      <c r="AB1773" s="573"/>
    </row>
    <row r="1774" spans="1:28" s="539" customFormat="1" ht="15.75" customHeight="1">
      <c r="A1774" s="567" t="str">
        <f>IF(B1774&lt;&gt;"",IF(AND(B1774&gt;=_TM1,B1774&lt;=_TM2,OR(TH!L1774="1111",TH!M1774="1111")),TH!D1774,""),"")</f>
        <v/>
      </c>
      <c r="B1774" s="568" t="str">
        <f t="shared" si="151"/>
        <v/>
      </c>
      <c r="C1774" s="349"/>
      <c r="D1774" s="574"/>
      <c r="E1774" s="349"/>
      <c r="F1774" s="279"/>
      <c r="G1774" s="578"/>
      <c r="H1774" s="507"/>
      <c r="I1774" s="340"/>
      <c r="J1774" s="340"/>
      <c r="K1774" s="569"/>
      <c r="L1774" s="576"/>
      <c r="M1774" s="576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72"/>
      <c r="AB1774" s="573"/>
    </row>
    <row r="1775" spans="1:28" s="539" customFormat="1" ht="15.75" customHeight="1">
      <c r="A1775" s="567" t="str">
        <f>IF(B1775&lt;&gt;"",IF(AND(B1775&gt;=_TM1,B1775&lt;=_TM2,OR(TH!L1775="1111",TH!M1775="1111")),TH!D1775,""),"")</f>
        <v/>
      </c>
      <c r="B1775" s="568" t="str">
        <f t="shared" si="151"/>
        <v/>
      </c>
      <c r="C1775" s="349"/>
      <c r="D1775" s="574"/>
      <c r="E1775" s="349"/>
      <c r="F1775" s="279"/>
      <c r="G1775" s="578"/>
      <c r="H1775" s="507"/>
      <c r="I1775" s="314"/>
      <c r="J1775" s="314"/>
      <c r="K1775" s="569"/>
      <c r="L1775" s="576"/>
      <c r="M1775" s="576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72"/>
      <c r="AB1775" s="573"/>
    </row>
    <row r="1776" spans="1:28" s="539" customFormat="1" ht="15.75" customHeight="1">
      <c r="A1776" s="567" t="str">
        <f>IF(B1776&lt;&gt;"",IF(AND(B1776&gt;=_TM1,B1776&lt;=_TM2,OR(TH!L1776="1111",TH!M1776="1111")),TH!D1776,""),"")</f>
        <v/>
      </c>
      <c r="B1776" s="568" t="str">
        <f t="shared" si="151"/>
        <v/>
      </c>
      <c r="C1776" s="349"/>
      <c r="D1776" s="574"/>
      <c r="E1776" s="349"/>
      <c r="F1776" s="279"/>
      <c r="G1776" s="578"/>
      <c r="H1776" s="507"/>
      <c r="I1776" s="340"/>
      <c r="J1776" s="340"/>
      <c r="K1776" s="569"/>
      <c r="L1776" s="576"/>
      <c r="M1776" s="576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72"/>
      <c r="AB1776" s="573"/>
    </row>
    <row r="1777" spans="1:28" s="539" customFormat="1" ht="15.75" customHeight="1">
      <c r="A1777" s="567" t="str">
        <f>IF(B1777&lt;&gt;"",IF(AND(B1777&gt;=_TM1,B1777&lt;=_TM2,OR(TH!L1777="1111",TH!M1777="1111")),TH!D1777,""),"")</f>
        <v/>
      </c>
      <c r="B1777" s="568" t="str">
        <f t="shared" si="151"/>
        <v/>
      </c>
      <c r="C1777" s="349"/>
      <c r="D1777" s="574"/>
      <c r="E1777" s="349"/>
      <c r="F1777" s="279"/>
      <c r="G1777" s="578"/>
      <c r="H1777" s="507"/>
      <c r="I1777" s="340"/>
      <c r="J1777" s="340"/>
      <c r="K1777" s="569"/>
      <c r="L1777" s="576"/>
      <c r="M1777" s="576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72"/>
      <c r="AB1777" s="573"/>
    </row>
    <row r="1778" spans="1:28" s="539" customFormat="1" ht="15.75" customHeight="1">
      <c r="A1778" s="567" t="str">
        <f>IF(B1778&lt;&gt;"",IF(AND(B1778&gt;=_TM1,B1778&lt;=_TM2,OR(TH!L1778="1111",TH!M1778="1111")),TH!D1778,""),"")</f>
        <v/>
      </c>
      <c r="B1778" s="568" t="str">
        <f t="shared" si="151"/>
        <v/>
      </c>
      <c r="C1778" s="349"/>
      <c r="D1778" s="574"/>
      <c r="E1778" s="349"/>
      <c r="F1778" s="279"/>
      <c r="G1778" s="578"/>
      <c r="H1778" s="507"/>
      <c r="I1778" s="314"/>
      <c r="J1778" s="314"/>
      <c r="K1778" s="569"/>
      <c r="L1778" s="576"/>
      <c r="M1778" s="576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72"/>
      <c r="AB1778" s="573"/>
    </row>
    <row r="1779" spans="1:28" s="539" customFormat="1" ht="15.75" customHeight="1">
      <c r="A1779" s="567" t="str">
        <f>IF(B1779&lt;&gt;"",IF(AND(B1779&gt;=_TM1,B1779&lt;=_TM2,OR(TH!L1779="1111",TH!M1779="1111")),TH!D1779,""),"")</f>
        <v/>
      </c>
      <c r="B1779" s="568" t="str">
        <f t="shared" si="151"/>
        <v/>
      </c>
      <c r="C1779" s="349"/>
      <c r="D1779" s="574"/>
      <c r="E1779" s="349"/>
      <c r="F1779" s="279"/>
      <c r="G1779" s="578"/>
      <c r="H1779" s="507"/>
      <c r="I1779" s="340"/>
      <c r="J1779" s="340"/>
      <c r="K1779" s="569"/>
      <c r="L1779" s="576"/>
      <c r="M1779" s="576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2"/>
      <c r="AB1779" s="573"/>
    </row>
    <row r="1780" spans="1:28" s="539" customFormat="1" ht="15.75" customHeight="1">
      <c r="A1780" s="567" t="str">
        <f>IF(B1780&lt;&gt;"",IF(AND(B1780&gt;=_TM1,B1780&lt;=_TM2,OR(TH!L1780="1111",TH!M1780="1111")),TH!D1780,""),"")</f>
        <v/>
      </c>
      <c r="B1780" s="568" t="str">
        <f t="shared" si="151"/>
        <v/>
      </c>
      <c r="C1780" s="349"/>
      <c r="D1780" s="574"/>
      <c r="E1780" s="349"/>
      <c r="F1780" s="279"/>
      <c r="G1780" s="578"/>
      <c r="H1780" s="507"/>
      <c r="I1780" s="340"/>
      <c r="J1780" s="340"/>
      <c r="K1780" s="569"/>
      <c r="L1780" s="576"/>
      <c r="M1780" s="576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2"/>
      <c r="AB1780" s="573"/>
    </row>
    <row r="1781" spans="1:28" s="539" customFormat="1" ht="15.75" customHeight="1">
      <c r="A1781" s="567" t="str">
        <f>IF(B1781&lt;&gt;"",IF(AND(B1781&gt;=_TM1,B1781&lt;=_TM2,OR(TH!L1781="1111",TH!M1781="1111")),TH!D1781,""),"")</f>
        <v/>
      </c>
      <c r="B1781" s="568" t="str">
        <f t="shared" si="151"/>
        <v/>
      </c>
      <c r="C1781" s="349"/>
      <c r="D1781" s="574"/>
      <c r="E1781" s="349"/>
      <c r="F1781" s="279"/>
      <c r="G1781" s="578"/>
      <c r="H1781" s="507"/>
      <c r="I1781" s="340"/>
      <c r="J1781" s="340"/>
      <c r="K1781" s="569"/>
      <c r="L1781" s="576"/>
      <c r="M1781" s="576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2"/>
      <c r="AB1781" s="573"/>
    </row>
    <row r="1782" spans="1:28" s="539" customFormat="1" ht="15.75" customHeight="1">
      <c r="A1782" s="567" t="str">
        <f>IF(B1782&lt;&gt;"",IF(AND(B1782&gt;=_TM1,B1782&lt;=_TM2,OR(TH!L1782="1111",TH!M1782="1111")),TH!D1782,""),"")</f>
        <v/>
      </c>
      <c r="B1782" s="568" t="str">
        <f t="shared" si="151"/>
        <v/>
      </c>
      <c r="C1782" s="349"/>
      <c r="D1782" s="574"/>
      <c r="E1782" s="349"/>
      <c r="F1782" s="279"/>
      <c r="G1782" s="578"/>
      <c r="H1782" s="507"/>
      <c r="I1782" s="340"/>
      <c r="J1782" s="340"/>
      <c r="K1782" s="569"/>
      <c r="L1782" s="576"/>
      <c r="M1782" s="576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2"/>
      <c r="AB1782" s="573"/>
    </row>
    <row r="1783" spans="1:28" s="539" customFormat="1" ht="15.75" customHeight="1">
      <c r="A1783" s="567" t="str">
        <f>IF(B1783&lt;&gt;"",IF(AND(B1783&gt;=_TM1,B1783&lt;=_TM2,OR(TH!L1783="1111",TH!M1783="1111")),TH!D1783,""),"")</f>
        <v/>
      </c>
      <c r="B1783" s="568" t="str">
        <f t="shared" si="151"/>
        <v/>
      </c>
      <c r="C1783" s="349"/>
      <c r="D1783" s="574"/>
      <c r="E1783" s="349"/>
      <c r="F1783" s="280"/>
      <c r="G1783" s="578"/>
      <c r="H1783" s="507"/>
      <c r="I1783" s="340"/>
      <c r="J1783" s="340"/>
      <c r="K1783" s="569"/>
      <c r="L1783" s="576"/>
      <c r="M1783" s="576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2"/>
      <c r="AB1783" s="573"/>
    </row>
    <row r="1784" spans="1:28" s="539" customFormat="1" ht="15.75" customHeight="1">
      <c r="A1784" s="567" t="str">
        <f>IF(B1784&lt;&gt;"",IF(AND(B1784&gt;=_TM1,B1784&lt;=_TM2,OR(TH!L1784="1111",TH!M1784="1111")),TH!D1784,""),"")</f>
        <v/>
      </c>
      <c r="B1784" s="568" t="str">
        <f t="shared" si="151"/>
        <v/>
      </c>
      <c r="C1784" s="349"/>
      <c r="D1784" s="574"/>
      <c r="E1784" s="349"/>
      <c r="F1784" s="280"/>
      <c r="G1784" s="578"/>
      <c r="H1784" s="507"/>
      <c r="I1784" s="340"/>
      <c r="J1784" s="340"/>
      <c r="K1784" s="569"/>
      <c r="L1784" s="576"/>
      <c r="M1784" s="576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2"/>
      <c r="AB1784" s="573"/>
    </row>
    <row r="1785" spans="1:28" s="539" customFormat="1" ht="15.75" customHeight="1">
      <c r="A1785" s="567" t="str">
        <f>IF(B1785&lt;&gt;"",IF(AND(B1785&gt;=_TM1,B1785&lt;=_TM2,OR(TH!L1785="1111",TH!M1785="1111")),TH!D1785,""),"")</f>
        <v/>
      </c>
      <c r="B1785" s="568" t="str">
        <f t="shared" si="151"/>
        <v/>
      </c>
      <c r="C1785" s="349"/>
      <c r="D1785" s="574"/>
      <c r="E1785" s="349"/>
      <c r="F1785" s="280"/>
      <c r="G1785" s="578"/>
      <c r="H1785" s="507"/>
      <c r="I1785" s="340"/>
      <c r="J1785" s="340"/>
      <c r="K1785" s="569"/>
      <c r="L1785" s="576"/>
      <c r="M1785" s="576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2"/>
      <c r="AB1785" s="573"/>
    </row>
    <row r="1786" spans="1:28" s="539" customFormat="1" ht="15.75" customHeight="1">
      <c r="A1786" s="567" t="str">
        <f>IF(B1786&lt;&gt;"",IF(AND(B1786&gt;=_TM1,B1786&lt;=_TM2,OR(TH!L1786="1111",TH!M1786="1111")),TH!D1786,""),"")</f>
        <v/>
      </c>
      <c r="B1786" s="568" t="str">
        <f t="shared" si="151"/>
        <v/>
      </c>
      <c r="C1786" s="349"/>
      <c r="D1786" s="574"/>
      <c r="E1786" s="349"/>
      <c r="F1786" s="280"/>
      <c r="G1786" s="578"/>
      <c r="H1786" s="507"/>
      <c r="I1786" s="340"/>
      <c r="J1786" s="340"/>
      <c r="K1786" s="569"/>
      <c r="L1786" s="576"/>
      <c r="M1786" s="576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2"/>
      <c r="AB1786" s="573"/>
    </row>
    <row r="1787" spans="1:28" s="539" customFormat="1" ht="15.75" customHeight="1">
      <c r="A1787" s="567" t="str">
        <f>IF(B1787&lt;&gt;"",IF(AND(B1787&gt;=_TM1,B1787&lt;=_TM2,OR(TH!L1787="1111",TH!M1787="1111")),TH!D1787,""),"")</f>
        <v/>
      </c>
      <c r="B1787" s="568" t="str">
        <f t="shared" si="151"/>
        <v/>
      </c>
      <c r="C1787" s="349"/>
      <c r="D1787" s="574"/>
      <c r="E1787" s="349"/>
      <c r="F1787" s="280"/>
      <c r="G1787" s="578"/>
      <c r="H1787" s="507"/>
      <c r="I1787" s="340"/>
      <c r="J1787" s="340"/>
      <c r="K1787" s="569"/>
      <c r="L1787" s="576"/>
      <c r="M1787" s="576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2"/>
      <c r="AB1787" s="573"/>
    </row>
    <row r="1788" spans="1:28" s="539" customFormat="1" ht="15.75" customHeight="1">
      <c r="A1788" s="567" t="str">
        <f>IF(B1788&lt;&gt;"",IF(AND(B1788&gt;=_TM1,B1788&lt;=_TM2,OR(TH!L1788="1111",TH!M1788="1111")),TH!D1788,""),"")</f>
        <v/>
      </c>
      <c r="B1788" s="568" t="str">
        <f t="shared" si="151"/>
        <v/>
      </c>
      <c r="C1788" s="349"/>
      <c r="D1788" s="574"/>
      <c r="E1788" s="349"/>
      <c r="F1788" s="280"/>
      <c r="G1788" s="578"/>
      <c r="H1788" s="507"/>
      <c r="I1788" s="340"/>
      <c r="J1788" s="340"/>
      <c r="K1788" s="569"/>
      <c r="L1788" s="576"/>
      <c r="M1788" s="576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2"/>
      <c r="AB1788" s="573"/>
    </row>
    <row r="1789" spans="1:28" s="539" customFormat="1" ht="15.75" customHeight="1">
      <c r="A1789" s="567" t="str">
        <f>IF(B1789&lt;&gt;"",IF(AND(B1789&gt;=_TM1,B1789&lt;=_TM2,OR(TH!L1789="1111",TH!M1789="1111")),TH!D1789,""),"")</f>
        <v/>
      </c>
      <c r="B1789" s="568" t="str">
        <f t="shared" si="151"/>
        <v/>
      </c>
      <c r="C1789" s="349"/>
      <c r="D1789" s="574"/>
      <c r="E1789" s="349"/>
      <c r="F1789" s="280"/>
      <c r="G1789" s="578"/>
      <c r="H1789" s="507"/>
      <c r="I1789" s="340"/>
      <c r="J1789" s="340"/>
      <c r="K1789" s="569"/>
      <c r="L1789" s="576"/>
      <c r="M1789" s="576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2"/>
      <c r="AB1789" s="573"/>
    </row>
    <row r="1790" spans="1:28" s="539" customFormat="1" ht="15.75" customHeight="1">
      <c r="A1790" s="567" t="str">
        <f>IF(B1790&lt;&gt;"",IF(AND(B1790&gt;=_TM1,B1790&lt;=_TM2,OR(TH!L1790="1111",TH!M1790="1111")),TH!D1790,""),"")</f>
        <v/>
      </c>
      <c r="B1790" s="568" t="str">
        <f t="shared" si="151"/>
        <v/>
      </c>
      <c r="C1790" s="349"/>
      <c r="D1790" s="574"/>
      <c r="E1790" s="349"/>
      <c r="F1790" s="280"/>
      <c r="G1790" s="578"/>
      <c r="H1790" s="507"/>
      <c r="I1790" s="340"/>
      <c r="J1790" s="340"/>
      <c r="K1790" s="569"/>
      <c r="L1790" s="576"/>
      <c r="M1790" s="576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2"/>
      <c r="AB1790" s="573"/>
    </row>
    <row r="1791" spans="1:28" s="539" customFormat="1" ht="15.75" customHeight="1">
      <c r="A1791" s="567" t="str">
        <f>IF(B1791&lt;&gt;"",IF(AND(B1791&gt;=_TM1,B1791&lt;=_TM2,OR(TH!L1791="1111",TH!M1791="1111")),TH!D1791,""),"")</f>
        <v/>
      </c>
      <c r="B1791" s="568" t="str">
        <f t="shared" si="151"/>
        <v/>
      </c>
      <c r="C1791" s="349"/>
      <c r="D1791" s="574"/>
      <c r="E1791" s="349"/>
      <c r="F1791" s="280"/>
      <c r="G1791" s="578"/>
      <c r="H1791" s="507"/>
      <c r="I1791" s="340"/>
      <c r="J1791" s="340"/>
      <c r="K1791" s="569"/>
      <c r="L1791" s="576"/>
      <c r="M1791" s="576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2"/>
      <c r="AB1791" s="573"/>
    </row>
    <row r="1792" spans="1:28" s="539" customFormat="1" ht="15.75" customHeight="1">
      <c r="A1792" s="567" t="str">
        <f>IF(B1792&lt;&gt;"",IF(AND(B1792&gt;=_TM1,B1792&lt;=_TM2,OR(TH!L1792="1111",TH!M1792="1111")),TH!D1792,""),"")</f>
        <v/>
      </c>
      <c r="B1792" s="568" t="str">
        <f t="shared" si="151"/>
        <v/>
      </c>
      <c r="C1792" s="349"/>
      <c r="D1792" s="574"/>
      <c r="E1792" s="349"/>
      <c r="F1792" s="280"/>
      <c r="G1792" s="578"/>
      <c r="H1792" s="507"/>
      <c r="I1792" s="340"/>
      <c r="J1792" s="340"/>
      <c r="K1792" s="569"/>
      <c r="L1792" s="576"/>
      <c r="M1792" s="576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2"/>
      <c r="AB1792" s="573"/>
    </row>
    <row r="1793" spans="1:31" s="539" customFormat="1" ht="15.75" customHeight="1">
      <c r="A1793" s="567" t="str">
        <f>IF(B1793&lt;&gt;"",IF(AND(B1793&gt;=_TM1,B1793&lt;=_TM2,OR(TH!L1793="1111",TH!M1793="1111")),TH!D1793,""),"")</f>
        <v/>
      </c>
      <c r="B1793" s="568" t="str">
        <f t="shared" si="151"/>
        <v/>
      </c>
      <c r="C1793" s="349"/>
      <c r="D1793" s="574"/>
      <c r="E1793" s="349"/>
      <c r="F1793" s="280"/>
      <c r="G1793" s="578"/>
      <c r="H1793" s="507"/>
      <c r="I1793" s="340"/>
      <c r="J1793" s="340"/>
      <c r="K1793" s="569"/>
      <c r="L1793" s="576"/>
      <c r="M1793" s="576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2"/>
      <c r="AB1793" s="573"/>
    </row>
    <row r="1794" spans="1:31" s="573" customFormat="1" ht="15.75" customHeight="1">
      <c r="A1794" s="567" t="str">
        <f>IF(B1794&lt;&gt;"",IF(AND(B1794&gt;=_TM1,B1794&lt;=_TM2,OR(TH!L1794="1111",TH!M1794="1111")),TH!D1794,""),"")</f>
        <v/>
      </c>
      <c r="B1794" s="568" t="str">
        <f t="shared" si="151"/>
        <v/>
      </c>
      <c r="C1794" s="349"/>
      <c r="D1794" s="574"/>
      <c r="E1794" s="349"/>
      <c r="F1794" s="280"/>
      <c r="G1794" s="578"/>
      <c r="H1794" s="507"/>
      <c r="I1794" s="340"/>
      <c r="J1794" s="340"/>
      <c r="K1794" s="569"/>
      <c r="L1794" s="576"/>
      <c r="M1794" s="576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2"/>
      <c r="AC1794" s="539"/>
      <c r="AD1794" s="539"/>
      <c r="AE1794" s="539"/>
    </row>
    <row r="1795" spans="1:31" s="573" customFormat="1" ht="15.75" customHeight="1">
      <c r="A1795" s="567" t="str">
        <f>IF(B1795&lt;&gt;"",IF(AND(B1795&gt;=_TM1,B1795&lt;=_TM2,OR(TH!L1795="1111",TH!M1795="1111")),TH!D1795,""),"")</f>
        <v/>
      </c>
      <c r="B1795" s="568" t="str">
        <f t="shared" si="151"/>
        <v/>
      </c>
      <c r="C1795" s="349"/>
      <c r="D1795" s="574"/>
      <c r="E1795" s="349"/>
      <c r="F1795" s="280"/>
      <c r="G1795" s="578"/>
      <c r="H1795" s="507"/>
      <c r="I1795" s="340"/>
      <c r="J1795" s="340"/>
      <c r="K1795" s="569"/>
      <c r="L1795" s="576"/>
      <c r="M1795" s="576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2"/>
      <c r="AC1795" s="539"/>
      <c r="AD1795" s="539"/>
      <c r="AE1795" s="539"/>
    </row>
    <row r="1796" spans="1:31" s="573" customFormat="1" ht="15.75" customHeight="1">
      <c r="A1796" s="567" t="str">
        <f>IF(B1796&lt;&gt;"",IF(AND(B1796&gt;=_TM1,B1796&lt;=_TM2,OR(TH!L1796="1111",TH!M1796="1111")),TH!D1796,""),"")</f>
        <v/>
      </c>
      <c r="B1796" s="568" t="str">
        <f t="shared" si="151"/>
        <v/>
      </c>
      <c r="C1796" s="349"/>
      <c r="D1796" s="574"/>
      <c r="E1796" s="349"/>
      <c r="F1796" s="280"/>
      <c r="G1796" s="578"/>
      <c r="H1796" s="507"/>
      <c r="I1796" s="340"/>
      <c r="J1796" s="340"/>
      <c r="K1796" s="569"/>
      <c r="L1796" s="576"/>
      <c r="M1796" s="576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2"/>
      <c r="AC1796" s="539"/>
      <c r="AD1796" s="539"/>
      <c r="AE1796" s="539"/>
    </row>
    <row r="1797" spans="1:31" s="573" customFormat="1" ht="15.75" customHeight="1">
      <c r="A1797" s="567" t="str">
        <f>IF(B1797&lt;&gt;"",IF(AND(B1797&gt;=_TM1,B1797&lt;=_TM2,OR(TH!L1797="1111",TH!M1797="1111")),TH!D1797,""),"")</f>
        <v/>
      </c>
      <c r="B1797" s="568" t="str">
        <f t="shared" si="151"/>
        <v/>
      </c>
      <c r="C1797" s="349"/>
      <c r="D1797" s="574"/>
      <c r="E1797" s="349"/>
      <c r="F1797" s="280"/>
      <c r="G1797" s="578"/>
      <c r="H1797" s="507"/>
      <c r="I1797" s="340"/>
      <c r="J1797" s="340"/>
      <c r="K1797" s="569"/>
      <c r="L1797" s="576"/>
      <c r="M1797" s="576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2"/>
      <c r="AC1797" s="539"/>
      <c r="AD1797" s="539"/>
      <c r="AE1797" s="539"/>
    </row>
    <row r="1798" spans="1:31" s="573" customFormat="1" ht="15.75" customHeight="1">
      <c r="A1798" s="567" t="str">
        <f>IF(B1798&lt;&gt;"",IF(AND(B1798&gt;=_TM1,B1798&lt;=_TM2,OR(TH!L1798="1111",TH!M1798="1111")),TH!D1798,""),"")</f>
        <v/>
      </c>
      <c r="B1798" s="568" t="str">
        <f t="shared" si="151"/>
        <v/>
      </c>
      <c r="C1798" s="349"/>
      <c r="D1798" s="574"/>
      <c r="E1798" s="349"/>
      <c r="F1798" s="280"/>
      <c r="G1798" s="578"/>
      <c r="H1798" s="507"/>
      <c r="I1798" s="340"/>
      <c r="J1798" s="340"/>
      <c r="K1798" s="569"/>
      <c r="L1798" s="576"/>
      <c r="M1798" s="576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2"/>
      <c r="AC1798" s="539"/>
      <c r="AD1798" s="539"/>
      <c r="AE1798" s="539"/>
    </row>
    <row r="1799" spans="1:31" s="573" customFormat="1" ht="15.75" customHeight="1">
      <c r="A1799" s="567" t="str">
        <f>IF(B1799&lt;&gt;"",IF(AND(B1799&gt;=_TM1,B1799&lt;=_TM2,OR(TH!L1799="1111",TH!M1799="1111")),TH!D1799,""),"")</f>
        <v/>
      </c>
      <c r="B1799" s="568" t="str">
        <f t="shared" si="151"/>
        <v/>
      </c>
      <c r="C1799" s="349"/>
      <c r="D1799" s="574"/>
      <c r="E1799" s="349"/>
      <c r="F1799" s="280"/>
      <c r="G1799" s="578"/>
      <c r="H1799" s="507"/>
      <c r="I1799" s="340"/>
      <c r="J1799" s="340"/>
      <c r="K1799" s="569"/>
      <c r="L1799" s="576"/>
      <c r="M1799" s="576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2"/>
      <c r="AC1799" s="539"/>
      <c r="AD1799" s="539"/>
      <c r="AE1799" s="539"/>
    </row>
    <row r="1800" spans="1:31" s="573" customFormat="1" ht="15.75" customHeight="1">
      <c r="A1800" s="567" t="str">
        <f>IF(B1800&lt;&gt;"",IF(AND(B1800&gt;=_TM1,B1800&lt;=_TM2,OR(TH!L1800="1111",TH!M1800="1111")),TH!D1800,""),"")</f>
        <v/>
      </c>
      <c r="B1800" s="568" t="str">
        <f t="shared" si="151"/>
        <v/>
      </c>
      <c r="C1800" s="349"/>
      <c r="D1800" s="574"/>
      <c r="E1800" s="349"/>
      <c r="F1800" s="279"/>
      <c r="G1800" s="578"/>
      <c r="H1800" s="507"/>
      <c r="I1800" s="340"/>
      <c r="J1800" s="340"/>
      <c r="K1800" s="569"/>
      <c r="L1800" s="571"/>
      <c r="M1800" s="576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2"/>
      <c r="AC1800" s="539"/>
      <c r="AE1800" s="539"/>
    </row>
    <row r="1801" spans="1:31" s="573" customFormat="1" ht="15.75" customHeight="1">
      <c r="A1801" s="567" t="str">
        <f>IF(B1801&lt;&gt;"",IF(AND(B1801&gt;=_TM1,B1801&lt;=_TM2,OR(TH!L1801="1111",TH!M1801="1111")),TH!D1801,""),"")</f>
        <v/>
      </c>
      <c r="B1801" s="568" t="str">
        <f t="shared" si="151"/>
        <v/>
      </c>
      <c r="C1801" s="349"/>
      <c r="D1801" s="349"/>
      <c r="E1801" s="581"/>
      <c r="F1801" s="279"/>
      <c r="G1801" s="348"/>
      <c r="H1801" s="507"/>
      <c r="I1801" s="340"/>
      <c r="J1801" s="340"/>
      <c r="K1801" s="579"/>
      <c r="L1801" s="570"/>
      <c r="M1801" s="57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2"/>
      <c r="AC1801" s="539"/>
      <c r="AD1801" s="539"/>
      <c r="AE1801" s="539"/>
    </row>
    <row r="1802" spans="1:31" s="573" customFormat="1" ht="15.75" customHeight="1">
      <c r="A1802" s="567" t="str">
        <f>IF(B1802&lt;&gt;"",IF(AND(B1802&gt;=_TM1,B1802&lt;=_TM2,OR(TH!L1802="1111",TH!M1802="1111")),TH!D1802,""),"")</f>
        <v/>
      </c>
      <c r="B1802" s="568" t="str">
        <f t="shared" si="151"/>
        <v/>
      </c>
      <c r="C1802" s="349"/>
      <c r="D1802" s="349"/>
      <c r="E1802" s="581"/>
      <c r="F1802" s="279"/>
      <c r="G1802" s="348"/>
      <c r="H1802" s="506"/>
      <c r="I1802" s="340"/>
      <c r="J1802" s="340"/>
      <c r="K1802" s="579"/>
      <c r="L1802" s="570"/>
      <c r="M1802" s="57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2"/>
      <c r="AC1802" s="539"/>
      <c r="AD1802" s="539"/>
      <c r="AE1802" s="539"/>
    </row>
    <row r="1803" spans="1:31" s="573" customFormat="1" ht="15.75" customHeight="1">
      <c r="A1803" s="567" t="str">
        <f>IF(B1803&lt;&gt;"",IF(AND(B1803&gt;=_TM1,B1803&lt;=_TM2,OR(TH!L1803="1111",TH!M1803="1111")),TH!D1803,""),"")</f>
        <v/>
      </c>
      <c r="B1803" s="568" t="str">
        <f t="shared" si="151"/>
        <v/>
      </c>
      <c r="C1803" s="349"/>
      <c r="D1803" s="349"/>
      <c r="E1803" s="581"/>
      <c r="F1803" s="279"/>
      <c r="G1803" s="348"/>
      <c r="H1803" s="507"/>
      <c r="I1803" s="340"/>
      <c r="J1803" s="340"/>
      <c r="K1803" s="579"/>
      <c r="L1803" s="570"/>
      <c r="M1803" s="57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2"/>
      <c r="AC1803" s="539"/>
      <c r="AD1803" s="539"/>
      <c r="AE1803" s="539"/>
    </row>
    <row r="1804" spans="1:31" s="573" customFormat="1" ht="15.75" customHeight="1">
      <c r="A1804" s="567" t="str">
        <f>IF(B1804&lt;&gt;"",IF(AND(B1804&gt;=_TM1,B1804&lt;=_TM2,OR(TH!L1804="1111",TH!M1804="1111")),TH!D1804,""),"")</f>
        <v/>
      </c>
      <c r="B1804" s="568" t="str">
        <f t="shared" si="151"/>
        <v/>
      </c>
      <c r="C1804" s="349"/>
      <c r="D1804" s="349"/>
      <c r="E1804" s="349"/>
      <c r="F1804" s="279"/>
      <c r="G1804" s="348"/>
      <c r="H1804" s="587"/>
      <c r="I1804" s="314"/>
      <c r="J1804" s="340"/>
      <c r="K1804" s="579"/>
      <c r="L1804" s="576"/>
      <c r="M1804" s="576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2"/>
      <c r="AE1804" s="539"/>
    </row>
    <row r="1805" spans="1:31" s="573" customFormat="1" ht="15.75" customHeight="1">
      <c r="A1805" s="567" t="str">
        <f>IF(B1805&lt;&gt;"",IF(AND(B1805&gt;=_TM1,B1805&lt;=_TM2,OR(TH!L1805="1111",TH!M1805="1111")),TH!D1805,""),"")</f>
        <v/>
      </c>
      <c r="B1805" s="568" t="str">
        <f t="shared" si="151"/>
        <v/>
      </c>
      <c r="C1805" s="349"/>
      <c r="D1805" s="349"/>
      <c r="E1805" s="349"/>
      <c r="F1805" s="279"/>
      <c r="G1805" s="348"/>
      <c r="H1805" s="587"/>
      <c r="I1805" s="314"/>
      <c r="J1805" s="314"/>
      <c r="K1805" s="579"/>
      <c r="L1805" s="571"/>
      <c r="M1805" s="576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2"/>
      <c r="AE1805" s="539"/>
    </row>
    <row r="1806" spans="1:31" s="573" customFormat="1" ht="15.75" customHeight="1">
      <c r="A1806" s="567" t="str">
        <f>IF(B1806&lt;&gt;"",IF(AND(B1806&gt;=_TM1,B1806&lt;=_TM2,OR(TH!L1806="1111",TH!M1806="1111")),TH!D1806,""),"")</f>
        <v/>
      </c>
      <c r="B1806" s="568" t="str">
        <f t="shared" si="151"/>
        <v/>
      </c>
      <c r="C1806" s="349"/>
      <c r="D1806" s="349"/>
      <c r="E1806" s="349"/>
      <c r="F1806" s="279"/>
      <c r="G1806" s="348"/>
      <c r="H1806" s="507"/>
      <c r="I1806" s="340"/>
      <c r="J1806" s="340"/>
      <c r="K1806" s="569"/>
      <c r="L1806" s="570"/>
      <c r="M1806" s="57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2"/>
      <c r="AC1806" s="539"/>
      <c r="AD1806" s="539"/>
      <c r="AE1806" s="539"/>
    </row>
    <row r="1807" spans="1:31" s="573" customFormat="1" ht="15.75" customHeight="1">
      <c r="A1807" s="567" t="str">
        <f>IF(B1807&lt;&gt;"",IF(AND(B1807&gt;=_TM1,B1807&lt;=_TM2,OR(TH!L1807="1111",TH!M1807="1111")),TH!D1807,""),"")</f>
        <v/>
      </c>
      <c r="B1807" s="568" t="str">
        <f t="shared" si="151"/>
        <v/>
      </c>
      <c r="C1807" s="349"/>
      <c r="D1807" s="349"/>
      <c r="E1807" s="349"/>
      <c r="F1807" s="279"/>
      <c r="G1807" s="348"/>
      <c r="H1807" s="507"/>
      <c r="I1807" s="340"/>
      <c r="J1807" s="340"/>
      <c r="K1807" s="569"/>
      <c r="L1807" s="570"/>
      <c r="M1807" s="57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2"/>
      <c r="AC1807" s="539"/>
      <c r="AD1807" s="539"/>
      <c r="AE1807" s="539"/>
    </row>
    <row r="1808" spans="1:31" s="573" customFormat="1" ht="15.75" customHeight="1">
      <c r="A1808" s="567" t="str">
        <f>IF(B1808&lt;&gt;"",IF(AND(B1808&gt;=_TM1,B1808&lt;=_TM2,OR(TH!L1808="1111",TH!M1808="1111")),TH!D1808,""),"")</f>
        <v/>
      </c>
      <c r="B1808" s="568" t="str">
        <f t="shared" si="151"/>
        <v/>
      </c>
      <c r="C1808" s="349"/>
      <c r="D1808" s="349"/>
      <c r="E1808" s="581"/>
      <c r="F1808" s="279"/>
      <c r="G1808" s="348"/>
      <c r="H1808" s="506"/>
      <c r="I1808" s="340"/>
      <c r="J1808" s="340"/>
      <c r="K1808" s="579"/>
      <c r="L1808" s="570"/>
      <c r="M1808" s="57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2"/>
      <c r="AC1808" s="539"/>
      <c r="AD1808" s="539"/>
      <c r="AE1808" s="539"/>
    </row>
    <row r="1809" spans="1:31" s="573" customFormat="1" ht="15.75" customHeight="1">
      <c r="A1809" s="567" t="str">
        <f>IF(B1809&lt;&gt;"",IF(AND(B1809&gt;=_TM1,B1809&lt;=_TM2,OR(TH!L1809="1111",TH!M1809="1111")),TH!D1809,""),"")</f>
        <v/>
      </c>
      <c r="B1809" s="568" t="str">
        <f t="shared" si="151"/>
        <v/>
      </c>
      <c r="C1809" s="349"/>
      <c r="D1809" s="349"/>
      <c r="E1809" s="581"/>
      <c r="F1809" s="277"/>
      <c r="G1809" s="348"/>
      <c r="H1809" s="506"/>
      <c r="I1809" s="340"/>
      <c r="J1809" s="340"/>
      <c r="K1809" s="579"/>
      <c r="L1809" s="570"/>
      <c r="M1809" s="57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2"/>
      <c r="AC1809" s="539"/>
      <c r="AD1809" s="539"/>
      <c r="AE1809" s="539"/>
    </row>
    <row r="1810" spans="1:31" s="573" customFormat="1" ht="15.75" customHeight="1">
      <c r="A1810" s="567" t="str">
        <f>IF(B1810&lt;&gt;"",IF(AND(B1810&gt;=_TM1,B1810&lt;=_TM2,OR(TH!L1810="1111",TH!M1810="1111")),TH!D1810,""),"")</f>
        <v/>
      </c>
      <c r="B1810" s="568" t="str">
        <f t="shared" si="151"/>
        <v/>
      </c>
      <c r="C1810" s="349"/>
      <c r="D1810" s="349"/>
      <c r="E1810" s="581"/>
      <c r="F1810" s="277"/>
      <c r="G1810" s="348"/>
      <c r="H1810" s="506"/>
      <c r="I1810" s="340"/>
      <c r="J1810" s="340"/>
      <c r="K1810" s="579"/>
      <c r="L1810" s="571"/>
      <c r="M1810" s="570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2"/>
      <c r="AC1810" s="539"/>
      <c r="AD1810" s="539"/>
      <c r="AE1810" s="539"/>
    </row>
    <row r="1811" spans="1:31" s="573" customFormat="1" ht="15.75" customHeight="1">
      <c r="A1811" s="567" t="str">
        <f>IF(B1811&lt;&gt;"",IF(AND(B1811&gt;=_TM1,B1811&lt;=_TM2,OR(TH!L1811="1111",TH!M1811="1111")),TH!D1811,""),"")</f>
        <v/>
      </c>
      <c r="B1811" s="568" t="str">
        <f t="shared" si="151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9"/>
      <c r="L1811" s="570"/>
      <c r="M1811" s="570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2"/>
      <c r="AC1811" s="539"/>
      <c r="AD1811" s="539"/>
      <c r="AE1811" s="539"/>
    </row>
    <row r="1812" spans="1:31" s="573" customFormat="1" ht="15.75" customHeight="1">
      <c r="A1812" s="567" t="str">
        <f>IF(B1812&lt;&gt;"",IF(AND(B1812&gt;=_TM1,B1812&lt;=_TM2,OR(TH!L1812="1111",TH!M1812="1111")),TH!D1812,""),"")</f>
        <v/>
      </c>
      <c r="B1812" s="568" t="str">
        <f t="shared" si="151"/>
        <v/>
      </c>
      <c r="C1812" s="349"/>
      <c r="D1812" s="349"/>
      <c r="E1812" s="349"/>
      <c r="F1812" s="279"/>
      <c r="G1812" s="348"/>
      <c r="H1812" s="507"/>
      <c r="I1812" s="340"/>
      <c r="J1812" s="340"/>
      <c r="K1812" s="569"/>
      <c r="L1812" s="570"/>
      <c r="M1812" s="570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2"/>
      <c r="AC1812" s="539"/>
      <c r="AD1812" s="539"/>
      <c r="AE1812" s="539"/>
    </row>
    <row r="1813" spans="1:31" s="573" customFormat="1" ht="15.75" customHeight="1">
      <c r="A1813" s="567" t="str">
        <f>IF(B1813&lt;&gt;"",IF(AND(B1813&gt;=_TM1,B1813&lt;=_TM2,OR(TH!L1813="1111",TH!M1813="1111")),TH!D1813,""),"")</f>
        <v/>
      </c>
      <c r="B1813" s="568" t="str">
        <f t="shared" si="151"/>
        <v/>
      </c>
      <c r="C1813" s="349"/>
      <c r="D1813" s="349"/>
      <c r="E1813" s="349"/>
      <c r="F1813" s="279"/>
      <c r="G1813" s="348"/>
      <c r="H1813" s="507"/>
      <c r="I1813" s="340"/>
      <c r="J1813" s="340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2"/>
      <c r="AC1813" s="539"/>
      <c r="AD1813" s="539"/>
      <c r="AE1813" s="539"/>
    </row>
    <row r="1814" spans="1:31" s="573" customFormat="1" ht="15.75" customHeight="1">
      <c r="A1814" s="567" t="str">
        <f>IF(B1814&lt;&gt;"",IF(AND(B1814&gt;=_TM1,B1814&lt;=_TM2,OR(TH!L1814="1111",TH!M1814="1111")),TH!D1814,""),"")</f>
        <v/>
      </c>
      <c r="B1814" s="568" t="str">
        <f t="shared" si="151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2"/>
      <c r="AC1814" s="539"/>
      <c r="AD1814" s="539"/>
      <c r="AE1814" s="539"/>
    </row>
    <row r="1815" spans="1:31" s="573" customFormat="1" ht="15.75" customHeight="1">
      <c r="A1815" s="567" t="str">
        <f>IF(B1815&lt;&gt;"",IF(AND(B1815&gt;=_TM1,B1815&lt;=_TM2,OR(TH!L1815="1111",TH!M1815="1111")),TH!D1815,""),"")</f>
        <v/>
      </c>
      <c r="B1815" s="568" t="str">
        <f t="shared" si="151"/>
        <v/>
      </c>
      <c r="C1815" s="349"/>
      <c r="D1815" s="349"/>
      <c r="E1815" s="349"/>
      <c r="F1815" s="279"/>
      <c r="G1815" s="348"/>
      <c r="H1815" s="507"/>
      <c r="I1815" s="340"/>
      <c r="J1815" s="340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2"/>
      <c r="AC1815" s="539"/>
      <c r="AD1815" s="539"/>
      <c r="AE1815" s="539"/>
    </row>
    <row r="1816" spans="1:31" s="573" customFormat="1" ht="15.75" customHeight="1">
      <c r="A1816" s="567" t="str">
        <f>IF(B1816&lt;&gt;"",IF(AND(B1816&gt;=_TM1,B1816&lt;=_TM2,OR(TH!L1816="1111",TH!M1816="1111")),TH!D1816,""),"")</f>
        <v/>
      </c>
      <c r="B1816" s="568" t="str">
        <f t="shared" si="151"/>
        <v/>
      </c>
      <c r="C1816" s="349"/>
      <c r="D1816" s="349"/>
      <c r="E1816" s="349"/>
      <c r="F1816" s="279"/>
      <c r="G1816" s="348"/>
      <c r="H1816" s="507"/>
      <c r="I1816" s="340"/>
      <c r="J1816" s="340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2"/>
      <c r="AC1816" s="539"/>
      <c r="AD1816" s="539"/>
      <c r="AE1816" s="539"/>
    </row>
    <row r="1817" spans="1:31" s="573" customFormat="1" ht="15.75" customHeight="1">
      <c r="A1817" s="567" t="str">
        <f>IF(B1817&lt;&gt;"",IF(AND(B1817&gt;=_TM1,B1817&lt;=_TM2,OR(TH!L1817="1111",TH!M1817="1111")),TH!D1817,""),"")</f>
        <v/>
      </c>
      <c r="B1817" s="568" t="str">
        <f t="shared" si="151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2"/>
      <c r="AC1817" s="539"/>
      <c r="AD1817" s="539"/>
      <c r="AE1817" s="539"/>
    </row>
    <row r="1818" spans="1:31" s="573" customFormat="1" ht="15.75" customHeight="1">
      <c r="A1818" s="567" t="str">
        <f>IF(B1818&lt;&gt;"",IF(AND(B1818&gt;=_TM1,B1818&lt;=_TM2,OR(TH!L1818="1111",TH!M1818="1111")),TH!D1818,""),"")</f>
        <v/>
      </c>
      <c r="B1818" s="568" t="str">
        <f t="shared" si="151"/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2"/>
      <c r="AC1818" s="539"/>
      <c r="AD1818" s="539"/>
      <c r="AE1818" s="539"/>
    </row>
    <row r="1819" spans="1:31" s="573" customFormat="1" ht="15.75" customHeight="1">
      <c r="A1819" s="567" t="str">
        <f>IF(B1819&lt;&gt;"",IF(AND(B1819&gt;=_TM1,B1819&lt;=_TM2,OR(TH!L1819="1111",TH!M1819="1111")),TH!D1819,""),"")</f>
        <v/>
      </c>
      <c r="B1819" s="568" t="str">
        <f t="shared" si="151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9"/>
      <c r="L1819" s="570"/>
      <c r="M1819" s="570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2"/>
      <c r="AC1819" s="539"/>
      <c r="AD1819" s="539"/>
      <c r="AE1819" s="539"/>
    </row>
    <row r="1820" spans="1:31" s="573" customFormat="1" ht="15.75" customHeight="1">
      <c r="A1820" s="567" t="str">
        <f>IF(B1820&lt;&gt;"",IF(AND(B1820&gt;=_TM1,B1820&lt;=_TM2,OR(TH!L1820="1111",TH!M1820="1111")),TH!D1820,""),"")</f>
        <v/>
      </c>
      <c r="B1820" s="568" t="str">
        <f t="shared" si="151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9"/>
      <c r="L1820" s="570"/>
      <c r="M1820" s="570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2"/>
      <c r="AC1820" s="539"/>
      <c r="AD1820" s="539"/>
      <c r="AE1820" s="539"/>
    </row>
    <row r="1821" spans="1:31" s="573" customFormat="1" ht="15.75" customHeight="1">
      <c r="A1821" s="567" t="str">
        <f>IF(B1821&lt;&gt;"",IF(AND(B1821&gt;=_TM1,B1821&lt;=_TM2,OR(TH!L1821="1111",TH!M1821="1111")),TH!D1821,""),"")</f>
        <v/>
      </c>
      <c r="B1821" s="568" t="str">
        <f t="shared" si="151"/>
        <v/>
      </c>
      <c r="C1821" s="349"/>
      <c r="D1821" s="349"/>
      <c r="E1821" s="349"/>
      <c r="F1821" s="279"/>
      <c r="G1821" s="348"/>
      <c r="H1821" s="507"/>
      <c r="I1821" s="340"/>
      <c r="J1821" s="340"/>
      <c r="K1821" s="569"/>
      <c r="L1821" s="570"/>
      <c r="M1821" s="570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2"/>
      <c r="AC1821" s="539"/>
      <c r="AD1821" s="539"/>
      <c r="AE1821" s="539"/>
    </row>
    <row r="1822" spans="1:31" s="573" customFormat="1" ht="15.75" customHeight="1">
      <c r="A1822" s="567" t="str">
        <f>IF(B1822&lt;&gt;"",IF(AND(B1822&gt;=_TM1,B1822&lt;=_TM2,OR(TH!L1822="1111",TH!M1822="1111")),TH!D1822,""),"")</f>
        <v/>
      </c>
      <c r="B1822" s="568" t="str">
        <f t="shared" si="151"/>
        <v/>
      </c>
      <c r="C1822" s="349"/>
      <c r="D1822" s="349"/>
      <c r="E1822" s="349"/>
      <c r="F1822" s="277"/>
      <c r="G1822" s="348"/>
      <c r="H1822" s="507"/>
      <c r="I1822" s="340"/>
      <c r="J1822" s="340"/>
      <c r="K1822" s="569"/>
      <c r="L1822" s="570"/>
      <c r="M1822" s="570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2"/>
      <c r="AC1822" s="539"/>
      <c r="AD1822" s="539"/>
      <c r="AE1822" s="539"/>
    </row>
    <row r="1823" spans="1:31" s="573" customFormat="1" ht="15.75" customHeight="1">
      <c r="A1823" s="567" t="str">
        <f>IF(B1823&lt;&gt;"",IF(AND(B1823&gt;=_TM1,B1823&lt;=_TM2,OR(TH!L1823="1111",TH!M1823="1111")),TH!D1823,""),"")</f>
        <v/>
      </c>
      <c r="B1823" s="568" t="str">
        <f t="shared" ref="B1823:B1886" si="152">IF(C1823&lt;&gt;"",MONTH(C1823),"")</f>
        <v/>
      </c>
      <c r="C1823" s="349"/>
      <c r="D1823" s="349"/>
      <c r="E1823" s="349"/>
      <c r="F1823" s="277"/>
      <c r="G1823" s="348"/>
      <c r="H1823" s="507"/>
      <c r="I1823" s="340"/>
      <c r="J1823" s="340"/>
      <c r="K1823" s="569"/>
      <c r="L1823" s="570"/>
      <c r="M1823" s="570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2"/>
      <c r="AC1823" s="539"/>
      <c r="AD1823" s="539"/>
      <c r="AE1823" s="539"/>
    </row>
    <row r="1824" spans="1:31" s="573" customFormat="1" ht="15.75" customHeight="1">
      <c r="A1824" s="567" t="str">
        <f>IF(B1824&lt;&gt;"",IF(AND(B1824&gt;=_TM1,B1824&lt;=_TM2,OR(TH!L1824="1111",TH!M1824="1111")),TH!D1824,""),"")</f>
        <v/>
      </c>
      <c r="B1824" s="568" t="str">
        <f t="shared" si="152"/>
        <v/>
      </c>
      <c r="C1824" s="349"/>
      <c r="D1824" s="349"/>
      <c r="E1824" s="349"/>
      <c r="F1824" s="279"/>
      <c r="G1824" s="348"/>
      <c r="H1824" s="507"/>
      <c r="I1824" s="340"/>
      <c r="J1824" s="340"/>
      <c r="K1824" s="569"/>
      <c r="L1824" s="570"/>
      <c r="M1824" s="570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2"/>
      <c r="AC1824" s="539"/>
      <c r="AD1824" s="539"/>
      <c r="AE1824" s="539"/>
    </row>
    <row r="1825" spans="1:31" s="573" customFormat="1" ht="15.75" customHeight="1">
      <c r="A1825" s="567" t="str">
        <f>IF(B1825&lt;&gt;"",IF(AND(B1825&gt;=_TM1,B1825&lt;=_TM2,OR(TH!L1825="1111",TH!M1825="1111")),TH!D1825,""),"")</f>
        <v/>
      </c>
      <c r="B1825" s="568" t="str">
        <f t="shared" si="152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9"/>
      <c r="L1825" s="570"/>
      <c r="M1825" s="570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2"/>
      <c r="AC1825" s="539"/>
      <c r="AD1825" s="539"/>
      <c r="AE1825" s="539"/>
    </row>
    <row r="1826" spans="1:31" s="573" customFormat="1" ht="15.75" customHeight="1">
      <c r="A1826" s="567" t="str">
        <f>IF(B1826&lt;&gt;"",IF(AND(B1826&gt;=_TM1,B1826&lt;=_TM2,OR(TH!L1826="1111",TH!M1826="1111")),TH!D1826,""),"")</f>
        <v/>
      </c>
      <c r="B1826" s="568" t="str">
        <f t="shared" si="152"/>
        <v/>
      </c>
      <c r="C1826" s="349"/>
      <c r="D1826" s="349"/>
      <c r="E1826" s="349"/>
      <c r="F1826" s="279"/>
      <c r="G1826" s="348"/>
      <c r="H1826" s="507"/>
      <c r="I1826" s="340"/>
      <c r="J1826" s="340"/>
      <c r="K1826" s="569"/>
      <c r="L1826" s="570"/>
      <c r="M1826" s="570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2"/>
      <c r="AC1826" s="539"/>
      <c r="AD1826" s="539"/>
      <c r="AE1826" s="539"/>
    </row>
    <row r="1827" spans="1:31" s="573" customFormat="1" ht="15.75" customHeight="1">
      <c r="A1827" s="567" t="str">
        <f>IF(B1827&lt;&gt;"",IF(AND(B1827&gt;=_TM1,B1827&lt;=_TM2,OR(TH!L1827="1111",TH!M1827="1111")),TH!D1827,""),"")</f>
        <v/>
      </c>
      <c r="B1827" s="568" t="str">
        <f t="shared" si="152"/>
        <v/>
      </c>
      <c r="C1827" s="349"/>
      <c r="D1827" s="349"/>
      <c r="E1827" s="349"/>
      <c r="F1827" s="279"/>
      <c r="G1827" s="348"/>
      <c r="H1827" s="507"/>
      <c r="I1827" s="340"/>
      <c r="J1827" s="340"/>
      <c r="K1827" s="569"/>
      <c r="L1827" s="576"/>
      <c r="M1827" s="576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2"/>
      <c r="AC1827" s="539"/>
      <c r="AD1827" s="539"/>
      <c r="AE1827" s="539"/>
    </row>
    <row r="1828" spans="1:31" s="573" customFormat="1" ht="15.75" customHeight="1">
      <c r="A1828" s="567" t="str">
        <f>IF(B1828&lt;&gt;"",IF(AND(B1828&gt;=_TM1,B1828&lt;=_TM2,OR(TH!L1828="1111",TH!M1828="1111")),TH!D1828,""),"")</f>
        <v/>
      </c>
      <c r="B1828" s="568" t="str">
        <f t="shared" si="152"/>
        <v/>
      </c>
      <c r="C1828" s="349"/>
      <c r="D1828" s="349"/>
      <c r="E1828" s="349"/>
      <c r="F1828" s="279"/>
      <c r="G1828" s="348"/>
      <c r="H1828" s="507"/>
      <c r="I1828" s="340"/>
      <c r="J1828" s="340"/>
      <c r="K1828" s="569"/>
      <c r="L1828" s="571"/>
      <c r="M1828" s="576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2"/>
      <c r="AC1828" s="539"/>
      <c r="AD1828" s="539"/>
      <c r="AE1828" s="539"/>
    </row>
    <row r="1829" spans="1:31" s="573" customFormat="1" ht="15.75" customHeight="1">
      <c r="A1829" s="567" t="str">
        <f>IF(B1829&lt;&gt;"",IF(AND(B1829&gt;=_TM1,B1829&lt;=_TM2,OR(TH!L1829="1111",TH!M1829="1111")),TH!D1829,""),"")</f>
        <v/>
      </c>
      <c r="B1829" s="568" t="str">
        <f t="shared" si="152"/>
        <v/>
      </c>
      <c r="C1829" s="349"/>
      <c r="D1829" s="349"/>
      <c r="E1829" s="581"/>
      <c r="F1829" s="277"/>
      <c r="G1829" s="348"/>
      <c r="H1829" s="506"/>
      <c r="I1829" s="340"/>
      <c r="J1829" s="340"/>
      <c r="K1829" s="569"/>
      <c r="L1829" s="570"/>
      <c r="M1829" s="570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2"/>
      <c r="AC1829" s="539"/>
      <c r="AD1829" s="539"/>
      <c r="AE1829" s="539"/>
    </row>
    <row r="1830" spans="1:31" s="573" customFormat="1" ht="15.75" customHeight="1">
      <c r="A1830" s="567" t="str">
        <f>IF(B1830&lt;&gt;"",IF(AND(B1830&gt;=_TM1,B1830&lt;=_TM2,OR(TH!L1830="1111",TH!M1830="1111")),TH!D1830,""),"")</f>
        <v/>
      </c>
      <c r="B1830" s="568" t="str">
        <f t="shared" si="152"/>
        <v/>
      </c>
      <c r="C1830" s="349"/>
      <c r="D1830" s="349"/>
      <c r="E1830" s="581"/>
      <c r="F1830" s="279"/>
      <c r="G1830" s="348"/>
      <c r="H1830" s="507"/>
      <c r="I1830" s="340"/>
      <c r="J1830" s="340"/>
      <c r="K1830" s="579"/>
      <c r="L1830" s="589"/>
      <c r="M1830" s="570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2"/>
      <c r="AC1830" s="539"/>
      <c r="AD1830" s="539"/>
      <c r="AE1830" s="539"/>
    </row>
    <row r="1831" spans="1:31" s="573" customFormat="1" ht="15.75" customHeight="1">
      <c r="A1831" s="567" t="str">
        <f>IF(B1831&lt;&gt;"",IF(AND(B1831&gt;=_TM1,B1831&lt;=_TM2,OR(TH!L1831="1111",TH!M1831="1111")),TH!D1831,""),"")</f>
        <v/>
      </c>
      <c r="B1831" s="568" t="str">
        <f t="shared" si="152"/>
        <v/>
      </c>
      <c r="C1831" s="349"/>
      <c r="D1831" s="349"/>
      <c r="E1831" s="581"/>
      <c r="F1831" s="279"/>
      <c r="G1831" s="348"/>
      <c r="H1831" s="507"/>
      <c r="I1831" s="340"/>
      <c r="J1831" s="340"/>
      <c r="K1831" s="579"/>
      <c r="L1831" s="589"/>
      <c r="M1831" s="570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2"/>
      <c r="AC1831" s="539"/>
      <c r="AD1831" s="539"/>
      <c r="AE1831" s="539"/>
    </row>
    <row r="1832" spans="1:31" s="573" customFormat="1" ht="15.75" customHeight="1">
      <c r="A1832" s="567" t="str">
        <f>IF(B1832&lt;&gt;"",IF(AND(B1832&gt;=_TM1,B1832&lt;=_TM2,OR(TH!L1832="1111",TH!M1832="1111")),TH!D1832,""),"")</f>
        <v/>
      </c>
      <c r="B1832" s="568" t="str">
        <f t="shared" si="152"/>
        <v/>
      </c>
      <c r="C1832" s="349"/>
      <c r="D1832" s="349"/>
      <c r="E1832" s="318"/>
      <c r="F1832" s="277"/>
      <c r="G1832" s="348"/>
      <c r="H1832" s="507"/>
      <c r="I1832" s="340"/>
      <c r="J1832" s="340"/>
      <c r="K1832" s="569"/>
      <c r="L1832" s="571"/>
      <c r="M1832" s="571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2"/>
      <c r="AB1832" s="539"/>
      <c r="AC1832" s="539"/>
      <c r="AD1832" s="539"/>
      <c r="AE1832" s="539"/>
    </row>
    <row r="1833" spans="1:31" s="573" customFormat="1" ht="15.75" customHeight="1">
      <c r="A1833" s="567" t="str">
        <f>IF(B1833&lt;&gt;"",IF(AND(B1833&gt;=_TM1,B1833&lt;=_TM2,OR(TH!L1833="1111",TH!M1833="1111")),TH!D1833,""),"")</f>
        <v/>
      </c>
      <c r="B1833" s="568" t="str">
        <f t="shared" si="152"/>
        <v/>
      </c>
      <c r="C1833" s="349"/>
      <c r="D1833" s="349"/>
      <c r="E1833" s="349"/>
      <c r="F1833" s="279"/>
      <c r="G1833" s="578"/>
      <c r="H1833" s="507"/>
      <c r="I1833" s="340"/>
      <c r="J1833" s="340"/>
      <c r="K1833" s="569"/>
      <c r="L1833" s="576"/>
      <c r="M1833" s="576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84"/>
      <c r="AC1833" s="539"/>
      <c r="AD1833" s="539"/>
    </row>
    <row r="1834" spans="1:31" s="573" customFormat="1" ht="15.75" customHeight="1">
      <c r="A1834" s="567" t="str">
        <f>IF(B1834&lt;&gt;"",IF(AND(B1834&gt;=_TM1,B1834&lt;=_TM2,OR(TH!L1834="1111",TH!M1834="1111")),TH!D1834,""),"")</f>
        <v/>
      </c>
      <c r="B1834" s="568" t="str">
        <f t="shared" si="152"/>
        <v/>
      </c>
      <c r="C1834" s="349"/>
      <c r="D1834" s="349"/>
      <c r="E1834" s="349"/>
      <c r="F1834" s="279"/>
      <c r="G1834" s="578"/>
      <c r="H1834" s="507"/>
      <c r="I1834" s="340"/>
      <c r="J1834" s="340"/>
      <c r="K1834" s="569"/>
      <c r="L1834" s="576"/>
      <c r="M1834" s="576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84"/>
      <c r="AC1834" s="539"/>
      <c r="AD1834" s="539"/>
    </row>
    <row r="1835" spans="1:31" s="573" customFormat="1" ht="15.75" customHeight="1">
      <c r="A1835" s="567" t="str">
        <f>IF(B1835&lt;&gt;"",IF(AND(B1835&gt;=_TM1,B1835&lt;=_TM2,OR(TH!L1835="1111",TH!M1835="1111")),TH!D1835,""),"")</f>
        <v/>
      </c>
      <c r="B1835" s="568" t="str">
        <f t="shared" si="152"/>
        <v/>
      </c>
      <c r="C1835" s="349"/>
      <c r="D1835" s="581"/>
      <c r="E1835" s="349"/>
      <c r="F1835" s="279"/>
      <c r="G1835" s="578"/>
      <c r="H1835" s="506"/>
      <c r="I1835" s="340"/>
      <c r="J1835" s="340"/>
      <c r="K1835" s="569"/>
      <c r="L1835" s="576"/>
      <c r="M1835" s="576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84"/>
      <c r="AC1835" s="539"/>
      <c r="AD1835" s="539"/>
    </row>
    <row r="1836" spans="1:31" s="573" customFormat="1" ht="15.75" customHeight="1">
      <c r="A1836" s="567" t="str">
        <f>IF(B1836&lt;&gt;"",IF(AND(B1836&gt;=_TM1,B1836&lt;=_TM2,OR(TH!L1836="1111",TH!M1836="1111")),TH!D1836,""),"")</f>
        <v/>
      </c>
      <c r="B1836" s="568" t="str">
        <f t="shared" si="152"/>
        <v/>
      </c>
      <c r="C1836" s="349"/>
      <c r="D1836" s="349"/>
      <c r="E1836" s="349"/>
      <c r="F1836" s="279"/>
      <c r="G1836" s="578"/>
      <c r="H1836" s="507"/>
      <c r="I1836" s="340"/>
      <c r="J1836" s="340"/>
      <c r="K1836" s="569"/>
      <c r="L1836" s="590"/>
      <c r="M1836" s="59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84"/>
      <c r="AC1836" s="539"/>
      <c r="AD1836" s="539"/>
    </row>
    <row r="1837" spans="1:31" s="573" customFormat="1" ht="15.75" customHeight="1">
      <c r="A1837" s="567" t="str">
        <f>IF(B1837&lt;&gt;"",IF(AND(B1837&gt;=_TM1,B1837&lt;=_TM2,OR(TH!L1837="1111",TH!M1837="1111")),TH!D1837,""),"")</f>
        <v/>
      </c>
      <c r="B1837" s="568" t="str">
        <f t="shared" si="152"/>
        <v/>
      </c>
      <c r="C1837" s="349"/>
      <c r="D1837" s="349"/>
      <c r="E1837" s="349"/>
      <c r="F1837" s="279"/>
      <c r="G1837" s="578"/>
      <c r="H1837" s="507"/>
      <c r="I1837" s="340"/>
      <c r="J1837" s="340"/>
      <c r="K1837" s="569"/>
      <c r="L1837" s="576"/>
      <c r="M1837" s="591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84"/>
      <c r="AC1837" s="539"/>
      <c r="AD1837" s="539"/>
    </row>
    <row r="1838" spans="1:31" s="573" customFormat="1" ht="15.75" customHeight="1">
      <c r="A1838" s="567" t="str">
        <f>IF(B1838&lt;&gt;"",IF(AND(B1838&gt;=_TM1,B1838&lt;=_TM2,OR(TH!L1838="1111",TH!M1838="1111")),TH!D1838,""),"")</f>
        <v/>
      </c>
      <c r="B1838" s="568" t="str">
        <f t="shared" si="152"/>
        <v/>
      </c>
      <c r="C1838" s="349"/>
      <c r="D1838" s="581"/>
      <c r="E1838" s="349"/>
      <c r="F1838" s="279"/>
      <c r="G1838" s="578"/>
      <c r="H1838" s="506"/>
      <c r="I1838" s="340"/>
      <c r="J1838" s="340"/>
      <c r="K1838" s="569"/>
      <c r="L1838" s="590"/>
      <c r="M1838" s="59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84"/>
      <c r="AC1838" s="539"/>
      <c r="AD1838" s="539"/>
    </row>
    <row r="1839" spans="1:31" s="573" customFormat="1" ht="15.75" customHeight="1">
      <c r="A1839" s="567" t="str">
        <f>IF(B1839&lt;&gt;"",IF(AND(B1839&gt;=_TM1,B1839&lt;=_TM2,OR(TH!L1839="1111",TH!M1839="1111")),TH!D1839,""),"")</f>
        <v/>
      </c>
      <c r="B1839" s="568" t="str">
        <f t="shared" si="152"/>
        <v/>
      </c>
      <c r="C1839" s="349"/>
      <c r="D1839" s="349"/>
      <c r="E1839" s="349"/>
      <c r="F1839" s="279"/>
      <c r="G1839" s="578"/>
      <c r="H1839" s="507"/>
      <c r="I1839" s="340"/>
      <c r="J1839" s="340"/>
      <c r="K1839" s="569"/>
      <c r="L1839" s="576"/>
      <c r="M1839" s="59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84"/>
      <c r="AC1839" s="539"/>
      <c r="AD1839" s="539"/>
    </row>
    <row r="1840" spans="1:31" s="573" customFormat="1" ht="15.75" customHeight="1">
      <c r="A1840" s="567" t="str">
        <f>IF(B1840&lt;&gt;"",IF(AND(B1840&gt;=_TM1,B1840&lt;=_TM2,OR(TH!L1840="1111",TH!M1840="1111")),TH!D1840,""),"")</f>
        <v/>
      </c>
      <c r="B1840" s="568" t="str">
        <f t="shared" si="152"/>
        <v/>
      </c>
      <c r="C1840" s="349"/>
      <c r="D1840" s="349"/>
      <c r="E1840" s="349"/>
      <c r="F1840" s="279"/>
      <c r="G1840" s="578"/>
      <c r="H1840" s="507"/>
      <c r="I1840" s="340"/>
      <c r="J1840" s="340"/>
      <c r="K1840" s="569"/>
      <c r="L1840" s="590"/>
      <c r="M1840" s="59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84"/>
      <c r="AC1840" s="539"/>
      <c r="AD1840" s="539"/>
    </row>
    <row r="1841" spans="1:31" s="573" customFormat="1" ht="15.75" customHeight="1">
      <c r="A1841" s="567" t="str">
        <f>IF(B1841&lt;&gt;"",IF(AND(B1841&gt;=_TM1,B1841&lt;=_TM2,OR(TH!L1841="1111",TH!M1841="1111")),TH!D1841,""),"")</f>
        <v/>
      </c>
      <c r="B1841" s="568" t="str">
        <f t="shared" si="152"/>
        <v/>
      </c>
      <c r="C1841" s="349"/>
      <c r="D1841" s="581"/>
      <c r="E1841" s="349"/>
      <c r="F1841" s="279"/>
      <c r="G1841" s="578"/>
      <c r="H1841" s="506"/>
      <c r="I1841" s="340"/>
      <c r="J1841" s="340"/>
      <c r="K1841" s="569"/>
      <c r="L1841" s="590"/>
      <c r="M1841" s="59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84"/>
      <c r="AC1841" s="539"/>
      <c r="AD1841" s="539"/>
    </row>
    <row r="1842" spans="1:31" s="573" customFormat="1" ht="15.75" customHeight="1">
      <c r="A1842" s="567" t="str">
        <f>IF(B1842&lt;&gt;"",IF(AND(B1842&gt;=_TM1,B1842&lt;=_TM2,OR(TH!L1842="1111",TH!M1842="1111")),TH!D1842,""),"")</f>
        <v/>
      </c>
      <c r="B1842" s="568" t="str">
        <f t="shared" si="152"/>
        <v/>
      </c>
      <c r="C1842" s="349"/>
      <c r="D1842" s="349"/>
      <c r="E1842" s="349"/>
      <c r="F1842" s="279"/>
      <c r="G1842" s="578"/>
      <c r="H1842" s="507"/>
      <c r="I1842" s="340"/>
      <c r="J1842" s="340"/>
      <c r="K1842" s="569"/>
      <c r="L1842" s="590"/>
      <c r="M1842" s="59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84"/>
      <c r="AC1842" s="539"/>
      <c r="AD1842" s="539"/>
    </row>
    <row r="1843" spans="1:31" s="573" customFormat="1" ht="15.75" customHeight="1">
      <c r="A1843" s="567" t="str">
        <f>IF(B1843&lt;&gt;"",IF(AND(B1843&gt;=_TM1,B1843&lt;=_TM2,OR(TH!L1843="1111",TH!M1843="1111")),TH!D1843,""),"")</f>
        <v/>
      </c>
      <c r="B1843" s="568" t="str">
        <f t="shared" si="152"/>
        <v/>
      </c>
      <c r="C1843" s="349"/>
      <c r="D1843" s="349"/>
      <c r="E1843" s="349"/>
      <c r="F1843" s="279"/>
      <c r="G1843" s="578"/>
      <c r="H1843" s="507"/>
      <c r="I1843" s="340"/>
      <c r="J1843" s="340"/>
      <c r="K1843" s="569"/>
      <c r="L1843" s="576"/>
      <c r="M1843" s="59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84"/>
      <c r="AC1843" s="539"/>
      <c r="AD1843" s="539"/>
    </row>
    <row r="1844" spans="1:31" s="573" customFormat="1" ht="15.75" customHeight="1">
      <c r="A1844" s="567" t="str">
        <f>IF(B1844&lt;&gt;"",IF(AND(B1844&gt;=_TM1,B1844&lt;=_TM2,OR(TH!L1844="1111",TH!M1844="1111")),TH!D1844,""),"")</f>
        <v/>
      </c>
      <c r="B1844" s="568" t="str">
        <f t="shared" si="152"/>
        <v/>
      </c>
      <c r="C1844" s="349"/>
      <c r="D1844" s="581"/>
      <c r="E1844" s="349"/>
      <c r="F1844" s="279"/>
      <c r="G1844" s="578"/>
      <c r="H1844" s="506"/>
      <c r="I1844" s="340"/>
      <c r="J1844" s="340"/>
      <c r="K1844" s="569"/>
      <c r="L1844" s="590"/>
      <c r="M1844" s="590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84"/>
      <c r="AC1844" s="539"/>
      <c r="AD1844" s="539"/>
    </row>
    <row r="1845" spans="1:31" s="573" customFormat="1" ht="15.75" customHeight="1">
      <c r="A1845" s="567" t="str">
        <f>IF(B1845&lt;&gt;"",IF(AND(B1845&gt;=_TM1,B1845&lt;=_TM2,OR(TH!L1845="1111",TH!M1845="1111")),TH!D1845,""),"")</f>
        <v/>
      </c>
      <c r="B1845" s="568" t="str">
        <f t="shared" si="152"/>
        <v/>
      </c>
      <c r="C1845" s="349"/>
      <c r="D1845" s="349"/>
      <c r="E1845" s="349"/>
      <c r="F1845" s="279"/>
      <c r="G1845" s="578"/>
      <c r="H1845" s="507"/>
      <c r="I1845" s="340"/>
      <c r="J1845" s="340"/>
      <c r="K1845" s="569"/>
      <c r="L1845" s="590"/>
      <c r="M1845" s="59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84"/>
      <c r="AC1845" s="539"/>
      <c r="AD1845" s="539"/>
    </row>
    <row r="1846" spans="1:31" s="573" customFormat="1" ht="15.75" customHeight="1">
      <c r="A1846" s="567" t="str">
        <f>IF(B1846&lt;&gt;"",IF(AND(B1846&gt;=_TM1,B1846&lt;=_TM2,OR(TH!L1846="1111",TH!M1846="1111")),TH!D1846,""),"")</f>
        <v/>
      </c>
      <c r="B1846" s="568" t="str">
        <f t="shared" si="152"/>
        <v/>
      </c>
      <c r="C1846" s="349"/>
      <c r="D1846" s="349"/>
      <c r="E1846" s="349"/>
      <c r="F1846" s="279"/>
      <c r="G1846" s="578"/>
      <c r="H1846" s="507"/>
      <c r="I1846" s="340"/>
      <c r="J1846" s="340"/>
      <c r="K1846" s="569"/>
      <c r="L1846" s="590"/>
      <c r="M1846" s="59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84"/>
      <c r="AC1846" s="539"/>
      <c r="AD1846" s="539"/>
    </row>
    <row r="1847" spans="1:31" s="573" customFormat="1" ht="15.75" customHeight="1">
      <c r="A1847" s="567" t="str">
        <f>IF(B1847&lt;&gt;"",IF(AND(B1847&gt;=_TM1,B1847&lt;=_TM2,OR(TH!L1847="1111",TH!M1847="1111")),TH!D1847,""),"")</f>
        <v/>
      </c>
      <c r="B1847" s="568" t="str">
        <f t="shared" si="152"/>
        <v/>
      </c>
      <c r="C1847" s="349"/>
      <c r="D1847" s="581"/>
      <c r="E1847" s="349"/>
      <c r="F1847" s="279"/>
      <c r="G1847" s="578"/>
      <c r="H1847" s="506"/>
      <c r="I1847" s="340"/>
      <c r="J1847" s="340"/>
      <c r="K1847" s="569"/>
      <c r="L1847" s="576"/>
      <c r="M1847" s="59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84"/>
      <c r="AC1847" s="539"/>
      <c r="AD1847" s="539"/>
    </row>
    <row r="1848" spans="1:31" s="573" customFormat="1" ht="15.75" customHeight="1">
      <c r="A1848" s="567" t="str">
        <f>IF(B1848&lt;&gt;"",IF(AND(B1848&gt;=_TM1,B1848&lt;=_TM2,OR(TH!L1848="1111",TH!M1848="1111")),TH!D1848,""),"")</f>
        <v/>
      </c>
      <c r="B1848" s="568" t="str">
        <f t="shared" si="152"/>
        <v/>
      </c>
      <c r="C1848" s="349"/>
      <c r="D1848" s="349"/>
      <c r="E1848" s="349"/>
      <c r="F1848" s="279"/>
      <c r="G1848" s="348"/>
      <c r="H1848" s="507"/>
      <c r="I1848" s="340"/>
      <c r="J1848" s="340"/>
      <c r="K1848" s="569"/>
      <c r="L1848" s="570"/>
      <c r="M1848" s="570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2"/>
      <c r="AC1848" s="539"/>
      <c r="AD1848" s="539"/>
      <c r="AE1848" s="539"/>
    </row>
    <row r="1849" spans="1:31" s="573" customFormat="1" ht="15.75" customHeight="1">
      <c r="A1849" s="567" t="str">
        <f>IF(B1849&lt;&gt;"",IF(AND(B1849&gt;=_TM1,B1849&lt;=_TM2,OR(TH!L1849="1111",TH!M1849="1111")),TH!D1849,""),"")</f>
        <v/>
      </c>
      <c r="B1849" s="568" t="str">
        <f t="shared" si="152"/>
        <v/>
      </c>
      <c r="C1849" s="349"/>
      <c r="D1849" s="349"/>
      <c r="E1849" s="349"/>
      <c r="F1849" s="279"/>
      <c r="G1849" s="348"/>
      <c r="H1849" s="507"/>
      <c r="I1849" s="340"/>
      <c r="J1849" s="340"/>
      <c r="K1849" s="569"/>
      <c r="L1849" s="570"/>
      <c r="M1849" s="570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2"/>
      <c r="AC1849" s="539"/>
      <c r="AD1849" s="539"/>
      <c r="AE1849" s="539"/>
    </row>
    <row r="1850" spans="1:31" s="573" customFormat="1" ht="15.75" customHeight="1">
      <c r="A1850" s="567" t="str">
        <f>IF(B1850&lt;&gt;"",IF(AND(B1850&gt;=_TM1,B1850&lt;=_TM2,OR(TH!L1850="1111",TH!M1850="1111")),TH!D1850,""),"")</f>
        <v/>
      </c>
      <c r="B1850" s="568" t="str">
        <f t="shared" si="152"/>
        <v/>
      </c>
      <c r="C1850" s="349"/>
      <c r="D1850" s="349"/>
      <c r="E1850" s="349"/>
      <c r="F1850" s="277"/>
      <c r="G1850" s="348"/>
      <c r="H1850" s="507"/>
      <c r="I1850" s="340"/>
      <c r="J1850" s="340"/>
      <c r="K1850" s="56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2"/>
      <c r="AC1850" s="539"/>
      <c r="AD1850" s="539"/>
      <c r="AE1850" s="539"/>
    </row>
    <row r="1851" spans="1:31" s="573" customFormat="1" ht="15.75" customHeight="1">
      <c r="A1851" s="567" t="str">
        <f>IF(B1851&lt;&gt;"",IF(AND(B1851&gt;=_TM1,B1851&lt;=_TM2,OR(TH!L1851="1111",TH!M1851="1111")),TH!D1851,""),"")</f>
        <v/>
      </c>
      <c r="B1851" s="568" t="str">
        <f t="shared" si="152"/>
        <v/>
      </c>
      <c r="C1851" s="349"/>
      <c r="D1851" s="349"/>
      <c r="E1851" s="349"/>
      <c r="F1851" s="279"/>
      <c r="G1851" s="348"/>
      <c r="H1851" s="507"/>
      <c r="I1851" s="340"/>
      <c r="J1851" s="340"/>
      <c r="K1851" s="56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2"/>
      <c r="AC1851" s="539"/>
      <c r="AD1851" s="539"/>
      <c r="AE1851" s="539"/>
    </row>
    <row r="1852" spans="1:31" s="573" customFormat="1" ht="15.75" customHeight="1">
      <c r="A1852" s="567" t="str">
        <f>IF(B1852&lt;&gt;"",IF(AND(B1852&gt;=_TM1,B1852&lt;=_TM2,OR(TH!L1852="1111",TH!M1852="1111")),TH!D1852,""),"")</f>
        <v/>
      </c>
      <c r="B1852" s="568" t="str">
        <f t="shared" si="152"/>
        <v/>
      </c>
      <c r="C1852" s="349"/>
      <c r="D1852" s="349"/>
      <c r="E1852" s="349"/>
      <c r="F1852" s="279"/>
      <c r="G1852" s="348"/>
      <c r="H1852" s="507"/>
      <c r="I1852" s="340"/>
      <c r="J1852" s="340"/>
      <c r="K1852" s="569"/>
      <c r="L1852" s="570"/>
      <c r="M1852" s="570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2"/>
      <c r="AC1852" s="539"/>
      <c r="AD1852" s="539"/>
      <c r="AE1852" s="539"/>
    </row>
    <row r="1853" spans="1:31" s="573" customFormat="1" ht="15.75" customHeight="1">
      <c r="A1853" s="567" t="str">
        <f>IF(B1853&lt;&gt;"",IF(AND(B1853&gt;=_TM1,B1853&lt;=_TM2,OR(TH!L1853="1111",TH!M1853="1111")),TH!D1853,""),"")</f>
        <v/>
      </c>
      <c r="B1853" s="568" t="str">
        <f t="shared" si="152"/>
        <v/>
      </c>
      <c r="C1853" s="349"/>
      <c r="D1853" s="349"/>
      <c r="E1853" s="349"/>
      <c r="F1853" s="279"/>
      <c r="G1853" s="348"/>
      <c r="H1853" s="507"/>
      <c r="I1853" s="340"/>
      <c r="J1853" s="340"/>
      <c r="K1853" s="569"/>
      <c r="L1853" s="570"/>
      <c r="M1853" s="570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2"/>
      <c r="AC1853" s="539"/>
      <c r="AD1853" s="539"/>
      <c r="AE1853" s="539"/>
    </row>
    <row r="1854" spans="1:31" s="573" customFormat="1" ht="15.75" customHeight="1">
      <c r="A1854" s="567" t="str">
        <f>IF(B1854&lt;&gt;"",IF(AND(B1854&gt;=_TM1,B1854&lt;=_TM2,OR(TH!L1854="1111",TH!M1854="1111")),TH!D1854,""),"")</f>
        <v/>
      </c>
      <c r="B1854" s="568" t="str">
        <f t="shared" si="152"/>
        <v/>
      </c>
      <c r="C1854" s="349"/>
      <c r="D1854" s="349"/>
      <c r="E1854" s="349"/>
      <c r="F1854" s="279"/>
      <c r="G1854" s="348"/>
      <c r="H1854" s="507"/>
      <c r="I1854" s="340"/>
      <c r="J1854" s="340"/>
      <c r="K1854" s="569"/>
      <c r="L1854" s="570"/>
      <c r="M1854" s="570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2"/>
      <c r="AC1854" s="539"/>
      <c r="AD1854" s="539"/>
      <c r="AE1854" s="539"/>
    </row>
    <row r="1855" spans="1:31" s="573" customFormat="1" ht="15.75" customHeight="1">
      <c r="A1855" s="567" t="str">
        <f>IF(B1855&lt;&gt;"",IF(AND(B1855&gt;=_TM1,B1855&lt;=_TM2,OR(TH!L1855="1111",TH!M1855="1111")),TH!D1855,""),"")</f>
        <v/>
      </c>
      <c r="B1855" s="568" t="str">
        <f t="shared" si="152"/>
        <v/>
      </c>
      <c r="C1855" s="349"/>
      <c r="D1855" s="349"/>
      <c r="E1855" s="349"/>
      <c r="F1855" s="280"/>
      <c r="G1855" s="348"/>
      <c r="H1855" s="507"/>
      <c r="I1855" s="340"/>
      <c r="J1855" s="340"/>
      <c r="K1855" s="569"/>
      <c r="L1855" s="570"/>
      <c r="M1855" s="570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2"/>
      <c r="AC1855" s="539"/>
      <c r="AD1855" s="539"/>
      <c r="AE1855" s="539"/>
    </row>
    <row r="1856" spans="1:31" s="539" customFormat="1" ht="15.75" customHeight="1">
      <c r="A1856" s="567" t="str">
        <f>IF(B1856&lt;&gt;"",IF(AND(B1856&gt;=_TM1,B1856&lt;=_TM2,OR(TH!L1856="1111",TH!M1856="1111")),TH!D1856,""),"")</f>
        <v/>
      </c>
      <c r="B1856" s="568" t="str">
        <f t="shared" si="152"/>
        <v/>
      </c>
      <c r="C1856" s="349"/>
      <c r="D1856" s="349"/>
      <c r="E1856" s="349"/>
      <c r="F1856" s="279"/>
      <c r="G1856" s="348"/>
      <c r="H1856" s="507"/>
      <c r="I1856" s="340"/>
      <c r="J1856" s="340"/>
      <c r="K1856" s="569"/>
      <c r="L1856" s="570"/>
      <c r="M1856" s="570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2"/>
      <c r="AB1856" s="573"/>
    </row>
    <row r="1857" spans="1:31" s="539" customFormat="1" ht="15.75" customHeight="1">
      <c r="A1857" s="567" t="str">
        <f>IF(B1857&lt;&gt;"",IF(AND(B1857&gt;=_TM1,B1857&lt;=_TM2,OR(TH!L1857="1111",TH!M1857="1111")),TH!D1857,""),"")</f>
        <v/>
      </c>
      <c r="B1857" s="568" t="str">
        <f t="shared" si="152"/>
        <v/>
      </c>
      <c r="C1857" s="349"/>
      <c r="D1857" s="349"/>
      <c r="E1857" s="349"/>
      <c r="F1857" s="277"/>
      <c r="G1857" s="348"/>
      <c r="H1857" s="507"/>
      <c r="I1857" s="588"/>
      <c r="J1857" s="588"/>
      <c r="K1857" s="569"/>
      <c r="L1857" s="570"/>
      <c r="M1857" s="570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2"/>
      <c r="AB1857" s="573"/>
    </row>
    <row r="1858" spans="1:31" s="539" customFormat="1" ht="15.75" customHeight="1">
      <c r="A1858" s="567" t="str">
        <f>IF(B1858&lt;&gt;"",IF(AND(B1858&gt;=_TM1,B1858&lt;=_TM2,OR(TH!L1858="1111",TH!M1858="1111")),TH!D1858,""),"")</f>
        <v/>
      </c>
      <c r="B1858" s="568" t="str">
        <f t="shared" si="152"/>
        <v/>
      </c>
      <c r="C1858" s="349"/>
      <c r="D1858" s="349"/>
      <c r="E1858" s="349"/>
      <c r="F1858" s="279"/>
      <c r="G1858" s="348"/>
      <c r="H1858" s="507"/>
      <c r="I1858" s="340"/>
      <c r="J1858" s="340"/>
      <c r="K1858" s="569"/>
      <c r="L1858" s="570"/>
      <c r="M1858" s="570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2"/>
      <c r="AB1858" s="573"/>
    </row>
    <row r="1859" spans="1:31" s="539" customFormat="1" ht="15.75" customHeight="1">
      <c r="A1859" s="567" t="str">
        <f>IF(B1859&lt;&gt;"",IF(AND(B1859&gt;=_TM1,B1859&lt;=_TM2,OR(TH!L1859="1111",TH!M1859="1111")),TH!D1859,""),"")</f>
        <v/>
      </c>
      <c r="B1859" s="568" t="str">
        <f t="shared" si="152"/>
        <v/>
      </c>
      <c r="C1859" s="349"/>
      <c r="D1859" s="349"/>
      <c r="E1859" s="349"/>
      <c r="F1859" s="279"/>
      <c r="G1859" s="348"/>
      <c r="H1859" s="507"/>
      <c r="I1859" s="340"/>
      <c r="J1859" s="340"/>
      <c r="K1859" s="569"/>
      <c r="L1859" s="570"/>
      <c r="M1859" s="570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2"/>
      <c r="AB1859" s="573"/>
    </row>
    <row r="1860" spans="1:31" s="539" customFormat="1" ht="15.75" customHeight="1">
      <c r="A1860" s="567" t="str">
        <f>IF(B1860&lt;&gt;"",IF(AND(B1860&gt;=_TM1,B1860&lt;=_TM2,OR(TH!L1860="1111",TH!M1860="1111")),TH!D1860,""),"")</f>
        <v/>
      </c>
      <c r="B1860" s="568" t="str">
        <f t="shared" si="152"/>
        <v/>
      </c>
      <c r="C1860" s="349"/>
      <c r="D1860" s="349"/>
      <c r="E1860" s="349"/>
      <c r="F1860" s="277"/>
      <c r="G1860" s="348"/>
      <c r="H1860" s="507"/>
      <c r="I1860" s="340"/>
      <c r="J1860" s="340"/>
      <c r="K1860" s="569"/>
      <c r="L1860" s="570"/>
      <c r="M1860" s="570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2"/>
      <c r="AB1860" s="573"/>
      <c r="AC1860" s="573"/>
      <c r="AD1860" s="573"/>
    </row>
    <row r="1861" spans="1:31" s="573" customFormat="1" ht="15.75" customHeight="1">
      <c r="A1861" s="567" t="str">
        <f>IF(B1861&lt;&gt;"",IF(AND(B1861&gt;=_TM1,B1861&lt;=_TM2,OR(TH!L1861="1111",TH!M1861="1111")),TH!D1861,""),"")</f>
        <v/>
      </c>
      <c r="B1861" s="568" t="str">
        <f t="shared" si="152"/>
        <v/>
      </c>
      <c r="C1861" s="349"/>
      <c r="D1861" s="349"/>
      <c r="E1861" s="349"/>
      <c r="F1861" s="279"/>
      <c r="G1861" s="348"/>
      <c r="H1861" s="507"/>
      <c r="I1861" s="340"/>
      <c r="J1861" s="340"/>
      <c r="K1861" s="569"/>
      <c r="L1861" s="570"/>
      <c r="M1861" s="570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2"/>
      <c r="AC1861" s="539"/>
      <c r="AD1861" s="539"/>
      <c r="AE1861" s="539"/>
    </row>
    <row r="1862" spans="1:31" s="573" customFormat="1" ht="15.75" customHeight="1">
      <c r="A1862" s="567" t="str">
        <f>IF(B1862&lt;&gt;"",IF(AND(B1862&gt;=_TM1,B1862&lt;=_TM2,OR(TH!L1862="1111",TH!M1862="1111")),TH!D1862,""),"")</f>
        <v/>
      </c>
      <c r="B1862" s="568" t="str">
        <f t="shared" si="152"/>
        <v/>
      </c>
      <c r="C1862" s="349"/>
      <c r="D1862" s="349"/>
      <c r="E1862" s="349"/>
      <c r="F1862" s="279"/>
      <c r="G1862" s="348"/>
      <c r="H1862" s="507"/>
      <c r="I1862" s="340"/>
      <c r="J1862" s="340"/>
      <c r="K1862" s="569"/>
      <c r="L1862" s="570"/>
      <c r="M1862" s="570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2"/>
      <c r="AC1862" s="539"/>
      <c r="AE1862" s="539"/>
    </row>
    <row r="1863" spans="1:31" s="573" customFormat="1" ht="15.75" customHeight="1">
      <c r="A1863" s="567" t="str">
        <f>IF(B1863&lt;&gt;"",IF(AND(B1863&gt;=_TM1,B1863&lt;=_TM2,OR(TH!L1863="1111",TH!M1863="1111")),TH!D1863,""),"")</f>
        <v/>
      </c>
      <c r="B1863" s="568" t="str">
        <f t="shared" si="152"/>
        <v/>
      </c>
      <c r="C1863" s="349"/>
      <c r="D1863" s="349"/>
      <c r="E1863" s="349"/>
      <c r="F1863" s="279"/>
      <c r="G1863" s="348"/>
      <c r="H1863" s="507"/>
      <c r="I1863" s="340"/>
      <c r="J1863" s="340"/>
      <c r="K1863" s="569"/>
      <c r="L1863" s="570"/>
      <c r="M1863" s="570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2"/>
      <c r="AC1863" s="539"/>
      <c r="AD1863" s="539"/>
      <c r="AE1863" s="539"/>
    </row>
    <row r="1864" spans="1:31" s="573" customFormat="1" ht="15.75" customHeight="1">
      <c r="A1864" s="567" t="str">
        <f>IF(B1864&lt;&gt;"",IF(AND(B1864&gt;=_TM1,B1864&lt;=_TM2,OR(TH!L1864="1111",TH!M1864="1111")),TH!D1864,""),"")</f>
        <v/>
      </c>
      <c r="B1864" s="568" t="str">
        <f t="shared" si="152"/>
        <v/>
      </c>
      <c r="C1864" s="349"/>
      <c r="D1864" s="349"/>
      <c r="E1864" s="349"/>
      <c r="F1864" s="279"/>
      <c r="G1864" s="348"/>
      <c r="H1864" s="507"/>
      <c r="I1864" s="340"/>
      <c r="J1864" s="340"/>
      <c r="K1864" s="569"/>
      <c r="L1864" s="570"/>
      <c r="M1864" s="570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2"/>
      <c r="AC1864" s="539"/>
      <c r="AD1864" s="539"/>
      <c r="AE1864" s="539"/>
    </row>
    <row r="1865" spans="1:31" s="573" customFormat="1" ht="15.75" customHeight="1">
      <c r="A1865" s="567" t="str">
        <f>IF(B1865&lt;&gt;"",IF(AND(B1865&gt;=_TM1,B1865&lt;=_TM2,OR(TH!L1865="1111",TH!M1865="1111")),TH!D1865,""),"")</f>
        <v/>
      </c>
      <c r="B1865" s="568" t="str">
        <f t="shared" si="152"/>
        <v/>
      </c>
      <c r="C1865" s="349"/>
      <c r="D1865" s="349"/>
      <c r="E1865" s="349"/>
      <c r="F1865" s="279"/>
      <c r="G1865" s="348"/>
      <c r="H1865" s="507"/>
      <c r="I1865" s="340"/>
      <c r="J1865" s="340"/>
      <c r="K1865" s="56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2"/>
      <c r="AC1865" s="539"/>
      <c r="AD1865" s="539"/>
      <c r="AE1865" s="539"/>
    </row>
    <row r="1866" spans="1:31" s="573" customFormat="1" ht="15.75" customHeight="1">
      <c r="A1866" s="567" t="str">
        <f>IF(B1866&lt;&gt;"",IF(AND(B1866&gt;=_TM1,B1866&lt;=_TM2,OR(TH!L1866="1111",TH!M1866="1111")),TH!D1866,""),"")</f>
        <v/>
      </c>
      <c r="B1866" s="568" t="str">
        <f t="shared" si="152"/>
        <v/>
      </c>
      <c r="C1866" s="349"/>
      <c r="D1866" s="349"/>
      <c r="E1866" s="349"/>
      <c r="F1866" s="279"/>
      <c r="G1866" s="348"/>
      <c r="H1866" s="507"/>
      <c r="I1866" s="340"/>
      <c r="J1866" s="340"/>
      <c r="K1866" s="56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2"/>
      <c r="AC1866" s="539"/>
      <c r="AD1866" s="539"/>
      <c r="AE1866" s="539"/>
    </row>
    <row r="1867" spans="1:31" s="573" customFormat="1" ht="15.75" customHeight="1">
      <c r="A1867" s="567" t="str">
        <f>IF(B1867&lt;&gt;"",IF(AND(B1867&gt;=_TM1,B1867&lt;=_TM2,OR(TH!L1867="1111",TH!M1867="1111")),TH!D1867,""),"")</f>
        <v/>
      </c>
      <c r="B1867" s="568" t="str">
        <f t="shared" si="152"/>
        <v/>
      </c>
      <c r="C1867" s="349"/>
      <c r="D1867" s="349"/>
      <c r="E1867" s="349"/>
      <c r="F1867" s="279"/>
      <c r="G1867" s="348"/>
      <c r="H1867" s="507"/>
      <c r="I1867" s="340"/>
      <c r="J1867" s="340"/>
      <c r="K1867" s="56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2"/>
      <c r="AC1867" s="539"/>
      <c r="AD1867" s="539"/>
      <c r="AE1867" s="539"/>
    </row>
    <row r="1868" spans="1:31" s="573" customFormat="1" ht="15.75" customHeight="1">
      <c r="A1868" s="567" t="str">
        <f>IF(B1868&lt;&gt;"",IF(AND(B1868&gt;=_TM1,B1868&lt;=_TM2,OR(TH!L1868="1111",TH!M1868="1111")),TH!D1868,""),"")</f>
        <v/>
      </c>
      <c r="B1868" s="568" t="str">
        <f t="shared" si="152"/>
        <v/>
      </c>
      <c r="C1868" s="349"/>
      <c r="D1868" s="349"/>
      <c r="E1868" s="349"/>
      <c r="F1868" s="277"/>
      <c r="G1868" s="348"/>
      <c r="H1868" s="507"/>
      <c r="I1868" s="340"/>
      <c r="J1868" s="340"/>
      <c r="K1868" s="56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2"/>
      <c r="AC1868" s="539"/>
      <c r="AD1868" s="539"/>
      <c r="AE1868" s="539"/>
    </row>
    <row r="1869" spans="1:31" s="573" customFormat="1" ht="15.75" customHeight="1">
      <c r="A1869" s="567" t="str">
        <f>IF(B1869&lt;&gt;"",IF(AND(B1869&gt;=_TM1,B1869&lt;=_TM2,OR(TH!L1869="1111",TH!M1869="1111")),TH!D1869,""),"")</f>
        <v/>
      </c>
      <c r="B1869" s="568" t="str">
        <f t="shared" si="152"/>
        <v/>
      </c>
      <c r="C1869" s="349"/>
      <c r="D1869" s="349"/>
      <c r="E1869" s="349"/>
      <c r="F1869" s="279"/>
      <c r="G1869" s="348"/>
      <c r="H1869" s="507"/>
      <c r="I1869" s="314"/>
      <c r="J1869" s="314"/>
      <c r="K1869" s="56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2"/>
      <c r="AE1869" s="539"/>
    </row>
    <row r="1870" spans="1:31" s="573" customFormat="1" ht="15.75" customHeight="1">
      <c r="A1870" s="567" t="str">
        <f>IF(B1870&lt;&gt;"",IF(AND(B1870&gt;=_TM1,B1870&lt;=_TM2,OR(TH!L1870="1111",TH!M1870="1111")),TH!D1870,""),"")</f>
        <v/>
      </c>
      <c r="B1870" s="568" t="str">
        <f t="shared" si="152"/>
        <v/>
      </c>
      <c r="C1870" s="349"/>
      <c r="D1870" s="349"/>
      <c r="E1870" s="349"/>
      <c r="F1870" s="277"/>
      <c r="G1870" s="348"/>
      <c r="H1870" s="507"/>
      <c r="I1870" s="314"/>
      <c r="J1870" s="314"/>
      <c r="K1870" s="569"/>
      <c r="L1870" s="570"/>
      <c r="M1870" s="570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2"/>
      <c r="AE1870" s="539"/>
    </row>
    <row r="1871" spans="1:31" s="573" customFormat="1" ht="15.75" customHeight="1">
      <c r="A1871" s="567" t="str">
        <f>IF(B1871&lt;&gt;"",IF(AND(B1871&gt;=_TM1,B1871&lt;=_TM2,OR(TH!L1871="1111",TH!M1871="1111")),TH!D1871,""),"")</f>
        <v/>
      </c>
      <c r="B1871" s="568" t="str">
        <f t="shared" si="152"/>
        <v/>
      </c>
      <c r="C1871" s="349"/>
      <c r="D1871" s="349"/>
      <c r="E1871" s="349"/>
      <c r="F1871" s="279"/>
      <c r="G1871" s="348"/>
      <c r="H1871" s="507"/>
      <c r="I1871" s="340"/>
      <c r="J1871" s="340"/>
      <c r="K1871" s="569"/>
      <c r="L1871" s="570"/>
      <c r="M1871" s="570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2"/>
      <c r="AC1871" s="539"/>
      <c r="AD1871" s="539"/>
      <c r="AE1871" s="539"/>
    </row>
    <row r="1872" spans="1:31" s="573" customFormat="1" ht="15.75" customHeight="1">
      <c r="A1872" s="567" t="str">
        <f>IF(B1872&lt;&gt;"",IF(AND(B1872&gt;=_TM1,B1872&lt;=_TM2,OR(TH!L1872="1111",TH!M1872="1111")),TH!D1872,""),"")</f>
        <v/>
      </c>
      <c r="B1872" s="568" t="str">
        <f t="shared" si="152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69"/>
      <c r="L1872" s="570"/>
      <c r="M1872" s="570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2"/>
      <c r="AC1872" s="539"/>
      <c r="AD1872" s="539"/>
      <c r="AE1872" s="539"/>
    </row>
    <row r="1873" spans="1:31" s="573" customFormat="1" ht="15.75" customHeight="1">
      <c r="A1873" s="567" t="str">
        <f>IF(B1873&lt;&gt;"",IF(AND(B1873&gt;=_TM1,B1873&lt;=_TM2,OR(TH!L1873="1111",TH!M1873="1111")),TH!D1873,""),"")</f>
        <v/>
      </c>
      <c r="B1873" s="568" t="str">
        <f t="shared" si="152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69"/>
      <c r="L1873" s="570"/>
      <c r="M1873" s="570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2"/>
      <c r="AC1873" s="539"/>
      <c r="AD1873" s="539"/>
      <c r="AE1873" s="539"/>
    </row>
    <row r="1874" spans="1:31" s="573" customFormat="1" ht="15.75" customHeight="1">
      <c r="A1874" s="567" t="str">
        <f>IF(B1874&lt;&gt;"",IF(AND(B1874&gt;=_TM1,B1874&lt;=_TM2,OR(TH!L1874="1111",TH!M1874="1111")),TH!D1874,""),"")</f>
        <v/>
      </c>
      <c r="B1874" s="568" t="str">
        <f t="shared" si="152"/>
        <v/>
      </c>
      <c r="C1874" s="349"/>
      <c r="D1874" s="349"/>
      <c r="E1874" s="349"/>
      <c r="F1874" s="279"/>
      <c r="G1874" s="348"/>
      <c r="H1874" s="507"/>
      <c r="I1874" s="340"/>
      <c r="J1874" s="340"/>
      <c r="K1874" s="56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2"/>
      <c r="AC1874" s="539"/>
      <c r="AD1874" s="539"/>
      <c r="AE1874" s="539"/>
    </row>
    <row r="1875" spans="1:31" s="573" customFormat="1" ht="15.75" customHeight="1">
      <c r="A1875" s="567" t="str">
        <f>IF(B1875&lt;&gt;"",IF(AND(B1875&gt;=_TM1,B1875&lt;=_TM2,OR(TH!L1875="1111",TH!M1875="1111")),TH!D1875,""),"")</f>
        <v/>
      </c>
      <c r="B1875" s="568" t="str">
        <f t="shared" si="152"/>
        <v/>
      </c>
      <c r="C1875" s="349"/>
      <c r="D1875" s="349"/>
      <c r="E1875" s="349"/>
      <c r="F1875" s="279"/>
      <c r="G1875" s="348"/>
      <c r="H1875" s="507"/>
      <c r="I1875" s="340"/>
      <c r="J1875" s="340"/>
      <c r="K1875" s="56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2"/>
      <c r="AC1875" s="539"/>
      <c r="AD1875" s="539"/>
      <c r="AE1875" s="539"/>
    </row>
    <row r="1876" spans="1:31" s="573" customFormat="1" ht="15.75" customHeight="1">
      <c r="A1876" s="567" t="str">
        <f>IF(B1876&lt;&gt;"",IF(AND(B1876&gt;=_TM1,B1876&lt;=_TM2,OR(TH!L1876="1111",TH!M1876="1111")),TH!D1876,""),"")</f>
        <v/>
      </c>
      <c r="B1876" s="568" t="str">
        <f t="shared" si="152"/>
        <v/>
      </c>
      <c r="C1876" s="349"/>
      <c r="D1876" s="349"/>
      <c r="E1876" s="349"/>
      <c r="F1876" s="279"/>
      <c r="G1876" s="348"/>
      <c r="H1876" s="507"/>
      <c r="I1876" s="340"/>
      <c r="J1876" s="340"/>
      <c r="K1876" s="569"/>
      <c r="L1876" s="570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2"/>
      <c r="AC1876" s="539"/>
      <c r="AD1876" s="539"/>
      <c r="AE1876" s="539"/>
    </row>
    <row r="1877" spans="1:31" s="573" customFormat="1" ht="15.75" customHeight="1">
      <c r="A1877" s="567" t="str">
        <f>IF(B1877&lt;&gt;"",IF(AND(B1877&gt;=_TM1,B1877&lt;=_TM2,OR(TH!L1877="1111",TH!M1877="1111")),TH!D1877,""),"")</f>
        <v/>
      </c>
      <c r="B1877" s="568" t="str">
        <f t="shared" si="152"/>
        <v/>
      </c>
      <c r="C1877" s="349"/>
      <c r="D1877" s="349"/>
      <c r="E1877" s="349"/>
      <c r="F1877" s="279"/>
      <c r="G1877" s="348"/>
      <c r="H1877" s="507"/>
      <c r="I1877" s="340"/>
      <c r="J1877" s="340"/>
      <c r="K1877" s="569"/>
      <c r="L1877" s="570"/>
      <c r="M1877" s="570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2"/>
      <c r="AC1877" s="539"/>
      <c r="AD1877" s="539"/>
      <c r="AE1877" s="539"/>
    </row>
    <row r="1878" spans="1:31" s="573" customFormat="1" ht="15.75" customHeight="1">
      <c r="A1878" s="567" t="str">
        <f>IF(B1878&lt;&gt;"",IF(AND(B1878&gt;=_TM1,B1878&lt;=_TM2,OR(TH!L1878="1111",TH!M1878="1111")),TH!D1878,""),"")</f>
        <v/>
      </c>
      <c r="B1878" s="568" t="str">
        <f t="shared" si="152"/>
        <v/>
      </c>
      <c r="C1878" s="349"/>
      <c r="D1878" s="349"/>
      <c r="E1878" s="349"/>
      <c r="F1878" s="279"/>
      <c r="G1878" s="348"/>
      <c r="H1878" s="507"/>
      <c r="I1878" s="340"/>
      <c r="J1878" s="340"/>
      <c r="K1878" s="569"/>
      <c r="L1878" s="570"/>
      <c r="M1878" s="570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2"/>
      <c r="AC1878" s="539"/>
      <c r="AD1878" s="539"/>
      <c r="AE1878" s="539"/>
    </row>
    <row r="1879" spans="1:31" s="539" customFormat="1" ht="15.75" customHeight="1">
      <c r="A1879" s="567" t="str">
        <f>IF(B1879&lt;&gt;"",IF(AND(B1879&gt;=_TM1,B1879&lt;=_TM2,OR(TH!L1879="1111",TH!M1879="1111")),TH!D1879,""),"")</f>
        <v/>
      </c>
      <c r="B1879" s="568" t="str">
        <f t="shared" si="152"/>
        <v/>
      </c>
      <c r="C1879" s="349"/>
      <c r="D1879" s="349"/>
      <c r="E1879" s="349"/>
      <c r="F1879" s="279"/>
      <c r="G1879" s="348"/>
      <c r="H1879" s="507"/>
      <c r="I1879" s="340"/>
      <c r="J1879" s="340"/>
      <c r="K1879" s="569"/>
      <c r="L1879" s="570"/>
      <c r="M1879" s="570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2"/>
      <c r="AB1879" s="573"/>
    </row>
    <row r="1880" spans="1:31" s="539" customFormat="1" ht="15.75" customHeight="1">
      <c r="A1880" s="567" t="str">
        <f>IF(B1880&lt;&gt;"",IF(AND(B1880&gt;=_TM1,B1880&lt;=_TM2,OR(TH!L1880="1111",TH!M1880="1111")),TH!D1880,""),"")</f>
        <v/>
      </c>
      <c r="B1880" s="568" t="str">
        <f t="shared" si="152"/>
        <v/>
      </c>
      <c r="C1880" s="349"/>
      <c r="D1880" s="349"/>
      <c r="E1880" s="349"/>
      <c r="F1880" s="279"/>
      <c r="G1880" s="348"/>
      <c r="H1880" s="507"/>
      <c r="I1880" s="340"/>
      <c r="J1880" s="340"/>
      <c r="K1880" s="569"/>
      <c r="L1880" s="570"/>
      <c r="M1880" s="570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2"/>
      <c r="AB1880" s="573"/>
    </row>
    <row r="1881" spans="1:31" s="539" customFormat="1" ht="15.75" customHeight="1">
      <c r="A1881" s="567" t="str">
        <f>IF(B1881&lt;&gt;"",IF(AND(B1881&gt;=_TM1,B1881&lt;=_TM2,OR(TH!L1881="1111",TH!M1881="1111")),TH!D1881,""),"")</f>
        <v/>
      </c>
      <c r="B1881" s="568" t="str">
        <f t="shared" si="152"/>
        <v/>
      </c>
      <c r="C1881" s="349"/>
      <c r="D1881" s="349"/>
      <c r="E1881" s="349"/>
      <c r="F1881" s="279"/>
      <c r="G1881" s="348"/>
      <c r="H1881" s="507"/>
      <c r="I1881" s="340"/>
      <c r="J1881" s="340"/>
      <c r="K1881" s="569"/>
      <c r="L1881" s="570"/>
      <c r="M1881" s="570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2"/>
      <c r="AB1881" s="573"/>
    </row>
    <row r="1882" spans="1:31" s="539" customFormat="1" ht="15.75" customHeight="1">
      <c r="A1882" s="567" t="str">
        <f>IF(B1882&lt;&gt;"",IF(AND(B1882&gt;=_TM1,B1882&lt;=_TM2,OR(TH!L1882="1111",TH!M1882="1111")),TH!D1882,""),"")</f>
        <v/>
      </c>
      <c r="B1882" s="568" t="str">
        <f t="shared" si="152"/>
        <v/>
      </c>
      <c r="C1882" s="349"/>
      <c r="D1882" s="349"/>
      <c r="E1882" s="349"/>
      <c r="F1882" s="279"/>
      <c r="G1882" s="348"/>
      <c r="H1882" s="507"/>
      <c r="I1882" s="340"/>
      <c r="J1882" s="340"/>
      <c r="K1882" s="569"/>
      <c r="L1882" s="570"/>
      <c r="M1882" s="570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2"/>
      <c r="AB1882" s="573"/>
    </row>
    <row r="1883" spans="1:31" s="539" customFormat="1" ht="15.75" customHeight="1">
      <c r="A1883" s="567" t="str">
        <f>IF(B1883&lt;&gt;"",IF(AND(B1883&gt;=_TM1,B1883&lt;=_TM2,OR(TH!L1883="1111",TH!M1883="1111")),TH!D1883,""),"")</f>
        <v/>
      </c>
      <c r="B1883" s="568" t="str">
        <f t="shared" si="152"/>
        <v/>
      </c>
      <c r="C1883" s="349"/>
      <c r="D1883" s="349"/>
      <c r="E1883" s="349"/>
      <c r="F1883" s="279"/>
      <c r="G1883" s="348"/>
      <c r="H1883" s="507"/>
      <c r="I1883" s="340"/>
      <c r="J1883" s="340"/>
      <c r="K1883" s="569"/>
      <c r="L1883" s="570"/>
      <c r="M1883" s="570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2"/>
      <c r="AB1883" s="573"/>
    </row>
    <row r="1884" spans="1:31" s="539" customFormat="1" ht="15.75" customHeight="1">
      <c r="A1884" s="567" t="str">
        <f>IF(B1884&lt;&gt;"",IF(AND(B1884&gt;=_TM1,B1884&lt;=_TM2,OR(TH!L1884="1111",TH!M1884="1111")),TH!D1884,""),"")</f>
        <v/>
      </c>
      <c r="B1884" s="568" t="str">
        <f t="shared" si="152"/>
        <v/>
      </c>
      <c r="C1884" s="349"/>
      <c r="D1884" s="349"/>
      <c r="E1884" s="349"/>
      <c r="F1884" s="279"/>
      <c r="G1884" s="348"/>
      <c r="H1884" s="507"/>
      <c r="I1884" s="314"/>
      <c r="J1884" s="314"/>
      <c r="K1884" s="569"/>
      <c r="L1884" s="570"/>
      <c r="M1884" s="570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2"/>
      <c r="AB1884" s="573"/>
    </row>
    <row r="1885" spans="1:31" s="539" customFormat="1" ht="15.75" customHeight="1">
      <c r="A1885" s="567" t="str">
        <f>IF(B1885&lt;&gt;"",IF(AND(B1885&gt;=_TM1,B1885&lt;=_TM2,OR(TH!L1885="1111",TH!M1885="1111")),TH!D1885,""),"")</f>
        <v/>
      </c>
      <c r="B1885" s="568" t="str">
        <f t="shared" si="152"/>
        <v/>
      </c>
      <c r="C1885" s="349"/>
      <c r="D1885" s="349"/>
      <c r="E1885" s="349"/>
      <c r="F1885" s="279"/>
      <c r="G1885" s="348"/>
      <c r="H1885" s="507"/>
      <c r="I1885" s="340"/>
      <c r="J1885" s="340"/>
      <c r="K1885" s="569"/>
      <c r="L1885" s="570"/>
      <c r="M1885" s="570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2"/>
      <c r="AB1885" s="573"/>
    </row>
    <row r="1886" spans="1:31" s="539" customFormat="1" ht="15.75" customHeight="1">
      <c r="A1886" s="567" t="str">
        <f>IF(B1886&lt;&gt;"",IF(AND(B1886&gt;=_TM1,B1886&lt;=_TM2,OR(TH!L1886="1111",TH!M1886="1111")),TH!D1886,""),"")</f>
        <v/>
      </c>
      <c r="B1886" s="568" t="str">
        <f t="shared" si="152"/>
        <v/>
      </c>
      <c r="C1886" s="349"/>
      <c r="D1886" s="349"/>
      <c r="E1886" s="349"/>
      <c r="F1886" s="279"/>
      <c r="G1886" s="348"/>
      <c r="H1886" s="507"/>
      <c r="I1886" s="340"/>
      <c r="J1886" s="340"/>
      <c r="K1886" s="569"/>
      <c r="L1886" s="570"/>
      <c r="M1886" s="570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2"/>
      <c r="AB1886" s="573"/>
    </row>
    <row r="1887" spans="1:31" s="539" customFormat="1" ht="15.75" customHeight="1">
      <c r="A1887" s="567" t="str">
        <f>IF(B1887&lt;&gt;"",IF(AND(B1887&gt;=_TM1,B1887&lt;=_TM2,OR(TH!L1887="1111",TH!M1887="1111")),TH!D1887,""),"")</f>
        <v/>
      </c>
      <c r="B1887" s="568" t="str">
        <f t="shared" ref="B1887:B1950" si="153">IF(C1887&lt;&gt;"",MONTH(C1887),"")</f>
        <v/>
      </c>
      <c r="C1887" s="349"/>
      <c r="D1887" s="349"/>
      <c r="E1887" s="349"/>
      <c r="F1887" s="279"/>
      <c r="G1887" s="348"/>
      <c r="H1887" s="507"/>
      <c r="I1887" s="340"/>
      <c r="J1887" s="340"/>
      <c r="K1887" s="569"/>
      <c r="L1887" s="570"/>
      <c r="M1887" s="570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2"/>
      <c r="AB1887" s="573"/>
    </row>
    <row r="1888" spans="1:31" s="539" customFormat="1" ht="15.75" customHeight="1">
      <c r="A1888" s="567" t="str">
        <f>IF(B1888&lt;&gt;"",IF(AND(B1888&gt;=_TM1,B1888&lt;=_TM2,OR(TH!L1888="1111",TH!M1888="1111")),TH!D1888,""),"")</f>
        <v/>
      </c>
      <c r="B1888" s="568" t="str">
        <f t="shared" si="153"/>
        <v/>
      </c>
      <c r="C1888" s="349"/>
      <c r="D1888" s="349"/>
      <c r="E1888" s="349"/>
      <c r="F1888" s="279"/>
      <c r="G1888" s="348"/>
      <c r="H1888" s="507"/>
      <c r="I1888" s="340"/>
      <c r="J1888" s="340"/>
      <c r="K1888" s="569"/>
      <c r="L1888" s="570"/>
      <c r="M1888" s="570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2"/>
      <c r="AB1888" s="573"/>
    </row>
    <row r="1889" spans="1:30" s="539" customFormat="1" ht="15.75" customHeight="1">
      <c r="A1889" s="567" t="str">
        <f>IF(B1889&lt;&gt;"",IF(AND(B1889&gt;=_TM1,B1889&lt;=_TM2,OR(TH!L1889="1111",TH!M1889="1111")),TH!D1889,""),"")</f>
        <v/>
      </c>
      <c r="B1889" s="568" t="str">
        <f t="shared" si="153"/>
        <v/>
      </c>
      <c r="C1889" s="349"/>
      <c r="D1889" s="349"/>
      <c r="E1889" s="349"/>
      <c r="F1889" s="279"/>
      <c r="G1889" s="348"/>
      <c r="H1889" s="507"/>
      <c r="I1889" s="340"/>
      <c r="J1889" s="340"/>
      <c r="K1889" s="569"/>
      <c r="L1889" s="570"/>
      <c r="M1889" s="570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2"/>
      <c r="AB1889" s="573"/>
    </row>
    <row r="1890" spans="1:30" s="539" customFormat="1" ht="15.75" customHeight="1">
      <c r="A1890" s="567" t="str">
        <f>IF(B1890&lt;&gt;"",IF(AND(B1890&gt;=_TM1,B1890&lt;=_TM2,OR(TH!L1890="1111",TH!M1890="1111")),TH!D1890,""),"")</f>
        <v/>
      </c>
      <c r="B1890" s="568" t="str">
        <f t="shared" si="153"/>
        <v/>
      </c>
      <c r="C1890" s="349"/>
      <c r="D1890" s="349"/>
      <c r="E1890" s="349"/>
      <c r="F1890" s="277"/>
      <c r="G1890" s="348"/>
      <c r="H1890" s="507"/>
      <c r="I1890" s="314"/>
      <c r="J1890" s="314"/>
      <c r="K1890" s="569"/>
      <c r="L1890" s="570"/>
      <c r="M1890" s="570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2"/>
      <c r="AB1890" s="573"/>
      <c r="AC1890" s="573"/>
      <c r="AD1890" s="573"/>
    </row>
    <row r="1891" spans="1:30" s="539" customFormat="1" ht="15.75" customHeight="1">
      <c r="A1891" s="567" t="str">
        <f>IF(B1891&lt;&gt;"",IF(AND(B1891&gt;=_TM1,B1891&lt;=_TM2,OR(TH!L1891="1111",TH!M1891="1111")),TH!D1891,""),"")</f>
        <v/>
      </c>
      <c r="B1891" s="568" t="str">
        <f t="shared" si="153"/>
        <v/>
      </c>
      <c r="C1891" s="349"/>
      <c r="D1891" s="349"/>
      <c r="E1891" s="349"/>
      <c r="F1891" s="279"/>
      <c r="G1891" s="348"/>
      <c r="H1891" s="507"/>
      <c r="I1891" s="340"/>
      <c r="J1891" s="340"/>
      <c r="K1891" s="569"/>
      <c r="L1891" s="570"/>
      <c r="M1891" s="570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2"/>
      <c r="AB1891" s="573"/>
    </row>
    <row r="1892" spans="1:30" s="539" customFormat="1" ht="15.75" customHeight="1">
      <c r="A1892" s="567" t="str">
        <f>IF(B1892&lt;&gt;"",IF(AND(B1892&gt;=_TM1,B1892&lt;=_TM2,OR(TH!L1892="1111",TH!M1892="1111")),TH!D1892,""),"")</f>
        <v/>
      </c>
      <c r="B1892" s="568" t="str">
        <f t="shared" si="153"/>
        <v/>
      </c>
      <c r="C1892" s="349"/>
      <c r="D1892" s="349"/>
      <c r="E1892" s="349"/>
      <c r="F1892" s="279"/>
      <c r="G1892" s="348"/>
      <c r="H1892" s="507"/>
      <c r="I1892" s="340"/>
      <c r="J1892" s="340"/>
      <c r="K1892" s="569"/>
      <c r="L1892" s="570"/>
      <c r="M1892" s="570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2"/>
      <c r="AB1892" s="573"/>
    </row>
    <row r="1893" spans="1:30" s="539" customFormat="1" ht="15.75" customHeight="1">
      <c r="A1893" s="567" t="str">
        <f>IF(B1893&lt;&gt;"",IF(AND(B1893&gt;=_TM1,B1893&lt;=_TM2,OR(TH!L1893="1111",TH!M1893="1111")),TH!D1893,""),"")</f>
        <v/>
      </c>
      <c r="B1893" s="568" t="str">
        <f t="shared" si="153"/>
        <v/>
      </c>
      <c r="C1893" s="349"/>
      <c r="D1893" s="349"/>
      <c r="E1893" s="349"/>
      <c r="F1893" s="277"/>
      <c r="G1893" s="348"/>
      <c r="H1893" s="507"/>
      <c r="I1893" s="314"/>
      <c r="J1893" s="314"/>
      <c r="K1893" s="569"/>
      <c r="L1893" s="570"/>
      <c r="M1893" s="570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2"/>
      <c r="AB1893" s="573"/>
      <c r="AC1893" s="573"/>
      <c r="AD1893" s="573"/>
    </row>
    <row r="1894" spans="1:30" s="539" customFormat="1" ht="15.75" customHeight="1">
      <c r="A1894" s="567" t="str">
        <f>IF(B1894&lt;&gt;"",IF(AND(B1894&gt;=_TM1,B1894&lt;=_TM2,OR(TH!L1894="1111",TH!M1894="1111")),TH!D1894,""),"")</f>
        <v/>
      </c>
      <c r="B1894" s="568" t="str">
        <f t="shared" si="153"/>
        <v/>
      </c>
      <c r="C1894" s="349"/>
      <c r="D1894" s="349"/>
      <c r="E1894" s="349"/>
      <c r="F1894" s="279"/>
      <c r="G1894" s="348"/>
      <c r="H1894" s="507"/>
      <c r="I1894" s="340"/>
      <c r="J1894" s="340"/>
      <c r="K1894" s="569"/>
      <c r="L1894" s="570"/>
      <c r="M1894" s="570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2"/>
      <c r="AB1894" s="573"/>
    </row>
    <row r="1895" spans="1:30" s="539" customFormat="1" ht="15.75" customHeight="1">
      <c r="A1895" s="567" t="str">
        <f>IF(B1895&lt;&gt;"",IF(AND(B1895&gt;=_TM1,B1895&lt;=_TM2,OR(TH!L1895="1111",TH!M1895="1111")),TH!D1895,""),"")</f>
        <v/>
      </c>
      <c r="B1895" s="568" t="str">
        <f t="shared" si="153"/>
        <v/>
      </c>
      <c r="C1895" s="349"/>
      <c r="D1895" s="349"/>
      <c r="E1895" s="349"/>
      <c r="F1895" s="279"/>
      <c r="G1895" s="348"/>
      <c r="H1895" s="507"/>
      <c r="I1895" s="340"/>
      <c r="J1895" s="340"/>
      <c r="K1895" s="569"/>
      <c r="L1895" s="570"/>
      <c r="M1895" s="570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2"/>
      <c r="AB1895" s="573"/>
    </row>
    <row r="1896" spans="1:30" s="539" customFormat="1" ht="15.75" customHeight="1">
      <c r="A1896" s="567" t="str">
        <f>IF(B1896&lt;&gt;"",IF(AND(B1896&gt;=_TM1,B1896&lt;=_TM2,OR(TH!L1896="1111",TH!M1896="1111")),TH!D1896,""),"")</f>
        <v/>
      </c>
      <c r="B1896" s="568" t="str">
        <f t="shared" si="153"/>
        <v/>
      </c>
      <c r="C1896" s="349"/>
      <c r="D1896" s="349"/>
      <c r="E1896" s="349"/>
      <c r="F1896" s="279"/>
      <c r="G1896" s="348"/>
      <c r="H1896" s="507"/>
      <c r="I1896" s="340"/>
      <c r="J1896" s="340"/>
      <c r="K1896" s="569"/>
      <c r="L1896" s="570"/>
      <c r="M1896" s="570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2"/>
      <c r="AB1896" s="573"/>
      <c r="AC1896" s="573"/>
      <c r="AD1896" s="573"/>
    </row>
    <row r="1897" spans="1:30" s="539" customFormat="1" ht="15.75" customHeight="1">
      <c r="A1897" s="567" t="str">
        <f>IF(B1897&lt;&gt;"",IF(AND(B1897&gt;=_TM1,B1897&lt;=_TM2,OR(TH!L1897="1111",TH!M1897="1111")),TH!D1897,""),"")</f>
        <v/>
      </c>
      <c r="B1897" s="568" t="str">
        <f t="shared" si="153"/>
        <v/>
      </c>
      <c r="C1897" s="349"/>
      <c r="D1897" s="349"/>
      <c r="E1897" s="349"/>
      <c r="F1897" s="279"/>
      <c r="G1897" s="348"/>
      <c r="H1897" s="507"/>
      <c r="I1897" s="340"/>
      <c r="J1897" s="340"/>
      <c r="K1897" s="569"/>
      <c r="L1897" s="570"/>
      <c r="M1897" s="570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2"/>
      <c r="AB1897" s="573"/>
    </row>
    <row r="1898" spans="1:30" s="539" customFormat="1" ht="15.75" customHeight="1">
      <c r="A1898" s="567" t="str">
        <f>IF(B1898&lt;&gt;"",IF(AND(B1898&gt;=_TM1,B1898&lt;=_TM2,OR(TH!L1898="1111",TH!M1898="1111")),TH!D1898,""),"")</f>
        <v/>
      </c>
      <c r="B1898" s="568" t="str">
        <f t="shared" si="153"/>
        <v/>
      </c>
      <c r="C1898" s="349"/>
      <c r="D1898" s="349"/>
      <c r="E1898" s="349"/>
      <c r="F1898" s="279"/>
      <c r="G1898" s="348"/>
      <c r="H1898" s="507"/>
      <c r="I1898" s="340"/>
      <c r="J1898" s="340"/>
      <c r="K1898" s="569"/>
      <c r="L1898" s="570"/>
      <c r="M1898" s="570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2"/>
      <c r="AB1898" s="573"/>
    </row>
    <row r="1899" spans="1:30" s="539" customFormat="1" ht="15.75" customHeight="1">
      <c r="A1899" s="567" t="str">
        <f>IF(B1899&lt;&gt;"",IF(AND(B1899&gt;=_TM1,B1899&lt;=_TM2,OR(TH!L1899="1111",TH!M1899="1111")),TH!D1899,""),"")</f>
        <v/>
      </c>
      <c r="B1899" s="568" t="str">
        <f t="shared" si="153"/>
        <v/>
      </c>
      <c r="C1899" s="349"/>
      <c r="D1899" s="349"/>
      <c r="E1899" s="349"/>
      <c r="F1899" s="280"/>
      <c r="G1899" s="348"/>
      <c r="H1899" s="507"/>
      <c r="I1899" s="340"/>
      <c r="J1899" s="340"/>
      <c r="K1899" s="569"/>
      <c r="L1899" s="570"/>
      <c r="M1899" s="570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2"/>
      <c r="AB1899" s="573"/>
    </row>
    <row r="1900" spans="1:30" s="539" customFormat="1" ht="15.75" customHeight="1">
      <c r="A1900" s="567" t="str">
        <f>IF(B1900&lt;&gt;"",IF(AND(B1900&gt;=_TM1,B1900&lt;=_TM2,OR(TH!L1900="1111",TH!M1900="1111")),TH!D1900,""),"")</f>
        <v/>
      </c>
      <c r="B1900" s="568" t="str">
        <f t="shared" si="153"/>
        <v/>
      </c>
      <c r="C1900" s="349"/>
      <c r="D1900" s="349"/>
      <c r="E1900" s="349"/>
      <c r="F1900" s="279"/>
      <c r="G1900" s="348"/>
      <c r="H1900" s="507"/>
      <c r="I1900" s="340"/>
      <c r="J1900" s="340"/>
      <c r="K1900" s="569"/>
      <c r="L1900" s="570"/>
      <c r="M1900" s="570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2"/>
      <c r="AB1900" s="573"/>
    </row>
    <row r="1901" spans="1:30" s="539" customFormat="1" ht="15.75" customHeight="1">
      <c r="A1901" s="567" t="str">
        <f>IF(B1901&lt;&gt;"",IF(AND(B1901&gt;=_TM1,B1901&lt;=_TM2,OR(TH!L1901="1111",TH!M1901="1111")),TH!D1901,""),"")</f>
        <v/>
      </c>
      <c r="B1901" s="568" t="str">
        <f t="shared" si="153"/>
        <v/>
      </c>
      <c r="C1901" s="349"/>
      <c r="D1901" s="349"/>
      <c r="E1901" s="349"/>
      <c r="F1901" s="280"/>
      <c r="G1901" s="348"/>
      <c r="H1901" s="507"/>
      <c r="I1901" s="340"/>
      <c r="J1901" s="340"/>
      <c r="K1901" s="569"/>
      <c r="L1901" s="570"/>
      <c r="M1901" s="570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2"/>
      <c r="AB1901" s="573"/>
    </row>
    <row r="1902" spans="1:30" s="539" customFormat="1" ht="15.75" customHeight="1">
      <c r="A1902" s="567" t="str">
        <f>IF(B1902&lt;&gt;"",IF(AND(B1902&gt;=_TM1,B1902&lt;=_TM2,OR(TH!L1902="1111",TH!M1902="1111")),TH!D1902,""),"")</f>
        <v/>
      </c>
      <c r="B1902" s="568" t="str">
        <f t="shared" si="153"/>
        <v/>
      </c>
      <c r="C1902" s="349"/>
      <c r="D1902" s="349"/>
      <c r="E1902" s="349"/>
      <c r="F1902" s="279"/>
      <c r="G1902" s="348"/>
      <c r="H1902" s="507"/>
      <c r="I1902" s="340"/>
      <c r="J1902" s="340"/>
      <c r="K1902" s="569"/>
      <c r="L1902" s="570"/>
      <c r="M1902" s="570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2"/>
      <c r="AB1902" s="573"/>
    </row>
    <row r="1903" spans="1:30" s="539" customFormat="1" ht="15.75" customHeight="1">
      <c r="A1903" s="567" t="str">
        <f>IF(B1903&lt;&gt;"",IF(AND(B1903&gt;=_TM1,B1903&lt;=_TM2,OR(TH!L1903="1111",TH!M1903="1111")),TH!D1903,""),"")</f>
        <v/>
      </c>
      <c r="B1903" s="568" t="str">
        <f t="shared" si="153"/>
        <v/>
      </c>
      <c r="C1903" s="349"/>
      <c r="D1903" s="349"/>
      <c r="E1903" s="349"/>
      <c r="F1903" s="279"/>
      <c r="G1903" s="348"/>
      <c r="H1903" s="507"/>
      <c r="I1903" s="340"/>
      <c r="J1903" s="340"/>
      <c r="K1903" s="569"/>
      <c r="L1903" s="570"/>
      <c r="M1903" s="570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2"/>
      <c r="AB1903" s="573"/>
    </row>
    <row r="1904" spans="1:30" s="539" customFormat="1" ht="15.75" customHeight="1">
      <c r="A1904" s="567" t="str">
        <f>IF(B1904&lt;&gt;"",IF(AND(B1904&gt;=_TM1,B1904&lt;=_TM2,OR(TH!L1904="1111",TH!M1904="1111")),TH!D1904,""),"")</f>
        <v/>
      </c>
      <c r="B1904" s="568" t="str">
        <f t="shared" si="153"/>
        <v/>
      </c>
      <c r="C1904" s="349"/>
      <c r="D1904" s="349"/>
      <c r="E1904" s="349"/>
      <c r="F1904" s="279"/>
      <c r="G1904" s="348"/>
      <c r="H1904" s="507"/>
      <c r="I1904" s="340"/>
      <c r="J1904" s="340"/>
      <c r="K1904" s="569"/>
      <c r="L1904" s="570"/>
      <c r="M1904" s="570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2"/>
      <c r="AB1904" s="573"/>
    </row>
    <row r="1905" spans="1:30" s="539" customFormat="1" ht="15.75" customHeight="1">
      <c r="A1905" s="567" t="str">
        <f>IF(B1905&lt;&gt;"",IF(AND(B1905&gt;=_TM1,B1905&lt;=_TM2,OR(TH!L1905="1111",TH!M1905="1111")),TH!D1905,""),"")</f>
        <v/>
      </c>
      <c r="B1905" s="568" t="str">
        <f t="shared" si="153"/>
        <v/>
      </c>
      <c r="C1905" s="349"/>
      <c r="D1905" s="349"/>
      <c r="E1905" s="349"/>
      <c r="F1905" s="279"/>
      <c r="G1905" s="348"/>
      <c r="H1905" s="507"/>
      <c r="I1905" s="340"/>
      <c r="J1905" s="340"/>
      <c r="K1905" s="569"/>
      <c r="L1905" s="570"/>
      <c r="M1905" s="570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2"/>
      <c r="AB1905" s="573"/>
    </row>
    <row r="1906" spans="1:30" s="539" customFormat="1" ht="15.75" customHeight="1">
      <c r="A1906" s="567" t="str">
        <f>IF(B1906&lt;&gt;"",IF(AND(B1906&gt;=_TM1,B1906&lt;=_TM2,OR(TH!L1906="1111",TH!M1906="1111")),TH!D1906,""),"")</f>
        <v/>
      </c>
      <c r="B1906" s="568" t="str">
        <f t="shared" si="153"/>
        <v/>
      </c>
      <c r="C1906" s="349"/>
      <c r="D1906" s="349"/>
      <c r="E1906" s="349"/>
      <c r="F1906" s="279"/>
      <c r="G1906" s="348"/>
      <c r="H1906" s="507"/>
      <c r="I1906" s="340"/>
      <c r="J1906" s="340"/>
      <c r="K1906" s="569"/>
      <c r="L1906" s="570"/>
      <c r="M1906" s="570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2"/>
      <c r="AB1906" s="573"/>
    </row>
    <row r="1907" spans="1:30" s="539" customFormat="1" ht="15.75" customHeight="1">
      <c r="A1907" s="567" t="str">
        <f>IF(B1907&lt;&gt;"",IF(AND(B1907&gt;=_TM1,B1907&lt;=_TM2,OR(TH!L1907="1111",TH!M1907="1111")),TH!D1907,""),"")</f>
        <v/>
      </c>
      <c r="B1907" s="568" t="str">
        <f t="shared" si="153"/>
        <v/>
      </c>
      <c r="C1907" s="349"/>
      <c r="D1907" s="349"/>
      <c r="E1907" s="349"/>
      <c r="F1907" s="279"/>
      <c r="G1907" s="348"/>
      <c r="H1907" s="507"/>
      <c r="I1907" s="340"/>
      <c r="J1907" s="340"/>
      <c r="K1907" s="569"/>
      <c r="L1907" s="570"/>
      <c r="M1907" s="570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2"/>
      <c r="AB1907" s="573"/>
    </row>
    <row r="1908" spans="1:30" s="539" customFormat="1" ht="15.75" customHeight="1">
      <c r="A1908" s="567" t="str">
        <f>IF(B1908&lt;&gt;"",IF(AND(B1908&gt;=_TM1,B1908&lt;=_TM2,OR(TH!L1908="1111",TH!M1908="1111")),TH!D1908,""),"")</f>
        <v/>
      </c>
      <c r="B1908" s="568" t="str">
        <f t="shared" si="153"/>
        <v/>
      </c>
      <c r="C1908" s="349"/>
      <c r="D1908" s="349"/>
      <c r="E1908" s="349"/>
      <c r="F1908" s="279"/>
      <c r="G1908" s="348"/>
      <c r="H1908" s="507"/>
      <c r="I1908" s="340"/>
      <c r="J1908" s="340"/>
      <c r="K1908" s="569"/>
      <c r="L1908" s="570"/>
      <c r="M1908" s="570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2"/>
      <c r="AB1908" s="573"/>
    </row>
    <row r="1909" spans="1:30" s="539" customFormat="1" ht="15.75" customHeight="1">
      <c r="A1909" s="567" t="str">
        <f>IF(B1909&lt;&gt;"",IF(AND(B1909&gt;=_TM1,B1909&lt;=_TM2,OR(TH!L1909="1111",TH!M1909="1111")),TH!D1909,""),"")</f>
        <v/>
      </c>
      <c r="B1909" s="568" t="str">
        <f t="shared" si="153"/>
        <v/>
      </c>
      <c r="C1909" s="349"/>
      <c r="D1909" s="349"/>
      <c r="E1909" s="349"/>
      <c r="F1909" s="279"/>
      <c r="G1909" s="348"/>
      <c r="H1909" s="507"/>
      <c r="I1909" s="340"/>
      <c r="J1909" s="340"/>
      <c r="K1909" s="569"/>
      <c r="L1909" s="570"/>
      <c r="M1909" s="570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2"/>
      <c r="AB1909" s="573"/>
    </row>
    <row r="1910" spans="1:30" s="539" customFormat="1" ht="15.75" customHeight="1">
      <c r="A1910" s="567" t="str">
        <f>IF(B1910&lt;&gt;"",IF(AND(B1910&gt;=_TM1,B1910&lt;=_TM2,OR(TH!L1910="1111",TH!M1910="1111")),TH!D1910,""),"")</f>
        <v/>
      </c>
      <c r="B1910" s="568" t="str">
        <f t="shared" si="153"/>
        <v/>
      </c>
      <c r="C1910" s="349"/>
      <c r="D1910" s="349"/>
      <c r="E1910" s="349"/>
      <c r="F1910" s="279"/>
      <c r="G1910" s="348"/>
      <c r="H1910" s="507"/>
      <c r="I1910" s="340"/>
      <c r="J1910" s="340"/>
      <c r="K1910" s="569"/>
      <c r="L1910" s="570"/>
      <c r="M1910" s="570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2"/>
      <c r="AB1910" s="573"/>
    </row>
    <row r="1911" spans="1:30" s="539" customFormat="1" ht="15.75" customHeight="1">
      <c r="A1911" s="567" t="str">
        <f>IF(B1911&lt;&gt;"",IF(AND(B1911&gt;=_TM1,B1911&lt;=_TM2,OR(TH!L1911="1111",TH!M1911="1111")),TH!D1911,""),"")</f>
        <v/>
      </c>
      <c r="B1911" s="568" t="str">
        <f t="shared" si="153"/>
        <v/>
      </c>
      <c r="C1911" s="349"/>
      <c r="D1911" s="349"/>
      <c r="E1911" s="349"/>
      <c r="F1911" s="277"/>
      <c r="G1911" s="348"/>
      <c r="H1911" s="507"/>
      <c r="I1911" s="340"/>
      <c r="J1911" s="340"/>
      <c r="K1911" s="569"/>
      <c r="L1911" s="570"/>
      <c r="M1911" s="570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2"/>
      <c r="AB1911" s="573"/>
      <c r="AC1911" s="573"/>
      <c r="AD1911" s="573"/>
    </row>
    <row r="1912" spans="1:30" s="539" customFormat="1" ht="15.75" customHeight="1">
      <c r="A1912" s="567" t="str">
        <f>IF(B1912&lt;&gt;"",IF(AND(B1912&gt;=_TM1,B1912&lt;=_TM2,OR(TH!L1912="1111",TH!M1912="1111")),TH!D1912,""),"")</f>
        <v/>
      </c>
      <c r="B1912" s="568" t="str">
        <f t="shared" si="153"/>
        <v/>
      </c>
      <c r="C1912" s="349"/>
      <c r="D1912" s="349"/>
      <c r="E1912" s="349"/>
      <c r="F1912" s="280"/>
      <c r="G1912" s="348"/>
      <c r="H1912" s="507"/>
      <c r="I1912" s="340"/>
      <c r="J1912" s="340"/>
      <c r="K1912" s="569"/>
      <c r="L1912" s="570"/>
      <c r="M1912" s="570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2"/>
      <c r="AB1912" s="573"/>
    </row>
    <row r="1913" spans="1:30" s="539" customFormat="1" ht="15.75" customHeight="1">
      <c r="A1913" s="567" t="str">
        <f>IF(B1913&lt;&gt;"",IF(AND(B1913&gt;=_TM1,B1913&lt;=_TM2,OR(TH!L1913="1111",TH!M1913="1111")),TH!D1913,""),"")</f>
        <v/>
      </c>
      <c r="B1913" s="568" t="str">
        <f t="shared" si="153"/>
        <v/>
      </c>
      <c r="C1913" s="349"/>
      <c r="D1913" s="349"/>
      <c r="E1913" s="349"/>
      <c r="F1913" s="277"/>
      <c r="G1913" s="348"/>
      <c r="H1913" s="507"/>
      <c r="I1913" s="340"/>
      <c r="J1913" s="340"/>
      <c r="K1913" s="569"/>
      <c r="L1913" s="570"/>
      <c r="M1913" s="570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2"/>
      <c r="AB1913" s="573"/>
      <c r="AC1913" s="573"/>
      <c r="AD1913" s="573"/>
    </row>
    <row r="1914" spans="1:30" s="539" customFormat="1" ht="15.75" customHeight="1">
      <c r="A1914" s="567" t="str">
        <f>IF(B1914&lt;&gt;"",IF(AND(B1914&gt;=_TM1,B1914&lt;=_TM2,OR(TH!L1914="1111",TH!M1914="1111")),TH!D1914,""),"")</f>
        <v/>
      </c>
      <c r="B1914" s="568" t="str">
        <f t="shared" si="153"/>
        <v/>
      </c>
      <c r="C1914" s="349"/>
      <c r="D1914" s="349"/>
      <c r="E1914" s="349"/>
      <c r="F1914" s="280"/>
      <c r="G1914" s="348"/>
      <c r="H1914" s="507"/>
      <c r="I1914" s="340"/>
      <c r="J1914" s="340"/>
      <c r="K1914" s="569"/>
      <c r="L1914" s="570"/>
      <c r="M1914" s="570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2"/>
      <c r="AB1914" s="573"/>
    </row>
    <row r="1915" spans="1:30" s="539" customFormat="1" ht="15.75" customHeight="1">
      <c r="A1915" s="567" t="str">
        <f>IF(B1915&lt;&gt;"",IF(AND(B1915&gt;=_TM1,B1915&lt;=_TM2,OR(TH!L1915="1111",TH!M1915="1111")),TH!D1915,""),"")</f>
        <v/>
      </c>
      <c r="B1915" s="568" t="str">
        <f t="shared" si="153"/>
        <v/>
      </c>
      <c r="C1915" s="349"/>
      <c r="D1915" s="349"/>
      <c r="E1915" s="349"/>
      <c r="F1915" s="279"/>
      <c r="G1915" s="348"/>
      <c r="H1915" s="507"/>
      <c r="I1915" s="340"/>
      <c r="J1915" s="340"/>
      <c r="K1915" s="569"/>
      <c r="L1915" s="570"/>
      <c r="M1915" s="570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2"/>
      <c r="AB1915" s="573"/>
    </row>
    <row r="1916" spans="1:30" s="539" customFormat="1" ht="15.75" customHeight="1">
      <c r="A1916" s="567" t="str">
        <f>IF(B1916&lt;&gt;"",IF(AND(B1916&gt;=_TM1,B1916&lt;=_TM2,OR(TH!L1916="1111",TH!M1916="1111")),TH!D1916,""),"")</f>
        <v/>
      </c>
      <c r="B1916" s="568" t="str">
        <f t="shared" si="153"/>
        <v/>
      </c>
      <c r="C1916" s="349"/>
      <c r="D1916" s="349"/>
      <c r="E1916" s="349"/>
      <c r="F1916" s="279"/>
      <c r="G1916" s="348"/>
      <c r="H1916" s="507"/>
      <c r="I1916" s="340"/>
      <c r="J1916" s="340"/>
      <c r="K1916" s="569"/>
      <c r="L1916" s="570"/>
      <c r="M1916" s="570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2"/>
      <c r="AB1916" s="573"/>
    </row>
    <row r="1917" spans="1:30" s="539" customFormat="1" ht="15.75" customHeight="1">
      <c r="A1917" s="567" t="str">
        <f>IF(B1917&lt;&gt;"",IF(AND(B1917&gt;=_TM1,B1917&lt;=_TM2,OR(TH!L1917="1111",TH!M1917="1111")),TH!D1917,""),"")</f>
        <v/>
      </c>
      <c r="B1917" s="568" t="str">
        <f t="shared" si="153"/>
        <v/>
      </c>
      <c r="C1917" s="349"/>
      <c r="D1917" s="349"/>
      <c r="E1917" s="349"/>
      <c r="F1917" s="279"/>
      <c r="G1917" s="348"/>
      <c r="H1917" s="507"/>
      <c r="I1917" s="340"/>
      <c r="J1917" s="340"/>
      <c r="K1917" s="569"/>
      <c r="L1917" s="570"/>
      <c r="M1917" s="570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2"/>
      <c r="AB1917" s="573"/>
    </row>
    <row r="1918" spans="1:30" s="539" customFormat="1" ht="15.75" customHeight="1">
      <c r="A1918" s="567" t="str">
        <f>IF(B1918&lt;&gt;"",IF(AND(B1918&gt;=_TM1,B1918&lt;=_TM2,OR(TH!L1918="1111",TH!M1918="1111")),TH!D1918,""),"")</f>
        <v/>
      </c>
      <c r="B1918" s="568" t="str">
        <f t="shared" si="153"/>
        <v/>
      </c>
      <c r="C1918" s="349"/>
      <c r="D1918" s="349"/>
      <c r="E1918" s="349"/>
      <c r="F1918" s="277"/>
      <c r="G1918" s="348"/>
      <c r="H1918" s="507"/>
      <c r="I1918" s="314"/>
      <c r="J1918" s="314"/>
      <c r="K1918" s="569"/>
      <c r="L1918" s="570"/>
      <c r="M1918" s="570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2"/>
      <c r="AB1918" s="573"/>
      <c r="AC1918" s="573"/>
      <c r="AD1918" s="573"/>
    </row>
    <row r="1919" spans="1:30" s="539" customFormat="1" ht="15.75" customHeight="1">
      <c r="A1919" s="567" t="str">
        <f>IF(B1919&lt;&gt;"",IF(AND(B1919&gt;=_TM1,B1919&lt;=_TM2,OR(TH!L1919="1111",TH!M1919="1111")),TH!D1919,""),"")</f>
        <v/>
      </c>
      <c r="B1919" s="568" t="str">
        <f t="shared" si="153"/>
        <v/>
      </c>
      <c r="C1919" s="349"/>
      <c r="D1919" s="349"/>
      <c r="E1919" s="349"/>
      <c r="F1919" s="279"/>
      <c r="G1919" s="348"/>
      <c r="H1919" s="507"/>
      <c r="I1919" s="340"/>
      <c r="J1919" s="340"/>
      <c r="K1919" s="569"/>
      <c r="L1919" s="570"/>
      <c r="M1919" s="570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2"/>
      <c r="AB1919" s="573"/>
    </row>
    <row r="1920" spans="1:30" s="539" customFormat="1" ht="15.75" customHeight="1">
      <c r="A1920" s="567" t="str">
        <f>IF(B1920&lt;&gt;"",IF(AND(B1920&gt;=_TM1,B1920&lt;=_TM2,OR(TH!L1920="1111",TH!M1920="1111")),TH!D1920,""),"")</f>
        <v/>
      </c>
      <c r="B1920" s="568" t="str">
        <f t="shared" si="153"/>
        <v/>
      </c>
      <c r="C1920" s="349"/>
      <c r="D1920" s="349"/>
      <c r="E1920" s="349"/>
      <c r="F1920" s="279"/>
      <c r="G1920" s="348"/>
      <c r="H1920" s="507"/>
      <c r="I1920" s="340"/>
      <c r="J1920" s="340"/>
      <c r="K1920" s="569"/>
      <c r="L1920" s="570"/>
      <c r="M1920" s="570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2"/>
      <c r="AB1920" s="573"/>
    </row>
    <row r="1921" spans="1:30" s="539" customFormat="1" ht="15.75" customHeight="1">
      <c r="A1921" s="567" t="str">
        <f>IF(B1921&lt;&gt;"",IF(AND(B1921&gt;=_TM1,B1921&lt;=_TM2,OR(TH!L1921="1111",TH!M1921="1111")),TH!D1921,""),"")</f>
        <v/>
      </c>
      <c r="B1921" s="568" t="str">
        <f t="shared" si="153"/>
        <v/>
      </c>
      <c r="C1921" s="349"/>
      <c r="D1921" s="349"/>
      <c r="E1921" s="349"/>
      <c r="F1921" s="279"/>
      <c r="G1921" s="348"/>
      <c r="H1921" s="507"/>
      <c r="I1921" s="340"/>
      <c r="J1921" s="340"/>
      <c r="K1921" s="569"/>
      <c r="L1921" s="570"/>
      <c r="M1921" s="570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2"/>
      <c r="AB1921" s="573"/>
    </row>
    <row r="1922" spans="1:30" s="539" customFormat="1" ht="15.75" customHeight="1">
      <c r="A1922" s="567" t="str">
        <f>IF(B1922&lt;&gt;"",IF(AND(B1922&gt;=_TM1,B1922&lt;=_TM2,OR(TH!L1922="1111",TH!M1922="1111")),TH!D1922,""),"")</f>
        <v/>
      </c>
      <c r="B1922" s="568" t="str">
        <f t="shared" si="153"/>
        <v/>
      </c>
      <c r="C1922" s="349"/>
      <c r="D1922" s="349"/>
      <c r="E1922" s="349"/>
      <c r="F1922" s="279"/>
      <c r="G1922" s="348"/>
      <c r="H1922" s="507"/>
      <c r="I1922" s="340"/>
      <c r="J1922" s="340"/>
      <c r="K1922" s="569"/>
      <c r="L1922" s="570"/>
      <c r="M1922" s="570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2"/>
      <c r="AB1922" s="573"/>
    </row>
    <row r="1923" spans="1:30" s="539" customFormat="1" ht="15.75" customHeight="1">
      <c r="A1923" s="567" t="str">
        <f>IF(B1923&lt;&gt;"",IF(AND(B1923&gt;=_TM1,B1923&lt;=_TM2,OR(TH!L1923="1111",TH!M1923="1111")),TH!D1923,""),"")</f>
        <v/>
      </c>
      <c r="B1923" s="568" t="str">
        <f t="shared" si="153"/>
        <v/>
      </c>
      <c r="C1923" s="349"/>
      <c r="D1923" s="349"/>
      <c r="E1923" s="349"/>
      <c r="F1923" s="279"/>
      <c r="G1923" s="348"/>
      <c r="H1923" s="507"/>
      <c r="I1923" s="340"/>
      <c r="J1923" s="340"/>
      <c r="K1923" s="569"/>
      <c r="L1923" s="570"/>
      <c r="M1923" s="570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2"/>
      <c r="AB1923" s="573"/>
    </row>
    <row r="1924" spans="1:30" s="539" customFormat="1" ht="15.75" customHeight="1">
      <c r="A1924" s="567" t="str">
        <f>IF(B1924&lt;&gt;"",IF(AND(B1924&gt;=_TM1,B1924&lt;=_TM2,OR(TH!L1924="1111",TH!M1924="1111")),TH!D1924,""),"")</f>
        <v/>
      </c>
      <c r="B1924" s="568" t="str">
        <f t="shared" si="153"/>
        <v/>
      </c>
      <c r="C1924" s="349"/>
      <c r="D1924" s="349"/>
      <c r="E1924" s="349"/>
      <c r="F1924" s="277"/>
      <c r="G1924" s="348"/>
      <c r="H1924" s="507"/>
      <c r="I1924" s="314"/>
      <c r="J1924" s="314"/>
      <c r="K1924" s="569"/>
      <c r="L1924" s="570"/>
      <c r="M1924" s="570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2"/>
      <c r="AB1924" s="573"/>
      <c r="AC1924" s="573"/>
      <c r="AD1924" s="573"/>
    </row>
    <row r="1925" spans="1:30" s="539" customFormat="1" ht="15.75" customHeight="1">
      <c r="A1925" s="567" t="str">
        <f>IF(B1925&lt;&gt;"",IF(AND(B1925&gt;=_TM1,B1925&lt;=_TM2,OR(TH!L1925="1111",TH!M1925="1111")),TH!D1925,""),"")</f>
        <v/>
      </c>
      <c r="B1925" s="568" t="str">
        <f t="shared" si="153"/>
        <v/>
      </c>
      <c r="C1925" s="349"/>
      <c r="D1925" s="349"/>
      <c r="E1925" s="349"/>
      <c r="F1925" s="279"/>
      <c r="G1925" s="348"/>
      <c r="H1925" s="507"/>
      <c r="I1925" s="340"/>
      <c r="J1925" s="340"/>
      <c r="K1925" s="569"/>
      <c r="L1925" s="570"/>
      <c r="M1925" s="570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2"/>
      <c r="AB1925" s="573"/>
    </row>
    <row r="1926" spans="1:30" s="539" customFormat="1" ht="15.75" customHeight="1">
      <c r="A1926" s="567" t="str">
        <f>IF(B1926&lt;&gt;"",IF(AND(B1926&gt;=_TM1,B1926&lt;=_TM2,OR(TH!L1926="1111",TH!M1926="1111")),TH!D1926,""),"")</f>
        <v/>
      </c>
      <c r="B1926" s="568" t="str">
        <f t="shared" si="153"/>
        <v/>
      </c>
      <c r="C1926" s="349"/>
      <c r="D1926" s="349"/>
      <c r="E1926" s="349"/>
      <c r="F1926" s="279"/>
      <c r="G1926" s="348"/>
      <c r="H1926" s="507"/>
      <c r="I1926" s="340"/>
      <c r="J1926" s="340"/>
      <c r="K1926" s="569"/>
      <c r="L1926" s="570"/>
      <c r="M1926" s="570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2"/>
      <c r="AB1926" s="573"/>
    </row>
    <row r="1927" spans="1:30" s="539" customFormat="1" ht="15.75" customHeight="1">
      <c r="A1927" s="567" t="str">
        <f>IF(B1927&lt;&gt;"",IF(AND(B1927&gt;=_TM1,B1927&lt;=_TM2,OR(TH!L1927="1111",TH!M1927="1111")),TH!D1927,""),"")</f>
        <v/>
      </c>
      <c r="B1927" s="568" t="str">
        <f t="shared" si="153"/>
        <v/>
      </c>
      <c r="C1927" s="349"/>
      <c r="D1927" s="349"/>
      <c r="E1927" s="349"/>
      <c r="F1927" s="277"/>
      <c r="G1927" s="348"/>
      <c r="H1927" s="507"/>
      <c r="I1927" s="588"/>
      <c r="J1927" s="588"/>
      <c r="K1927" s="569"/>
      <c r="L1927" s="570"/>
      <c r="M1927" s="570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2"/>
      <c r="AB1927" s="573"/>
    </row>
    <row r="1928" spans="1:30" s="539" customFormat="1" ht="15.75" customHeight="1">
      <c r="A1928" s="567" t="str">
        <f>IF(B1928&lt;&gt;"",IF(AND(B1928&gt;=_TM1,B1928&lt;=_TM2,OR(TH!L1928="1111",TH!M1928="1111")),TH!D1928,""),"")</f>
        <v/>
      </c>
      <c r="B1928" s="568" t="str">
        <f t="shared" si="153"/>
        <v/>
      </c>
      <c r="C1928" s="349"/>
      <c r="D1928" s="349"/>
      <c r="E1928" s="349"/>
      <c r="F1928" s="280"/>
      <c r="G1928" s="348"/>
      <c r="H1928" s="507"/>
      <c r="I1928" s="340"/>
      <c r="J1928" s="340"/>
      <c r="K1928" s="569"/>
      <c r="L1928" s="570"/>
      <c r="M1928" s="570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2"/>
      <c r="AB1928" s="573"/>
    </row>
    <row r="1929" spans="1:30" s="539" customFormat="1" ht="15.75" customHeight="1">
      <c r="A1929" s="567" t="str">
        <f>IF(B1929&lt;&gt;"",IF(AND(B1929&gt;=_TM1,B1929&lt;=_TM2,OR(TH!L1929="1111",TH!M1929="1111")),TH!D1929,""),"")</f>
        <v/>
      </c>
      <c r="B1929" s="568" t="str">
        <f t="shared" si="153"/>
        <v/>
      </c>
      <c r="C1929" s="349"/>
      <c r="D1929" s="349"/>
      <c r="E1929" s="349"/>
      <c r="F1929" s="279"/>
      <c r="G1929" s="348"/>
      <c r="H1929" s="507"/>
      <c r="I1929" s="340"/>
      <c r="J1929" s="340"/>
      <c r="K1929" s="569"/>
      <c r="L1929" s="570"/>
      <c r="M1929" s="570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2"/>
      <c r="AB1929" s="573"/>
    </row>
    <row r="1930" spans="1:30" s="539" customFormat="1" ht="15.75" customHeight="1">
      <c r="A1930" s="567" t="str">
        <f>IF(B1930&lt;&gt;"",IF(AND(B1930&gt;=_TM1,B1930&lt;=_TM2,OR(TH!L1930="1111",TH!M1930="1111")),TH!D1930,""),"")</f>
        <v/>
      </c>
      <c r="B1930" s="568" t="str">
        <f t="shared" si="153"/>
        <v/>
      </c>
      <c r="C1930" s="349"/>
      <c r="D1930" s="349"/>
      <c r="E1930" s="349"/>
      <c r="F1930" s="279"/>
      <c r="G1930" s="348"/>
      <c r="H1930" s="507"/>
      <c r="I1930" s="340"/>
      <c r="J1930" s="340"/>
      <c r="K1930" s="569"/>
      <c r="L1930" s="570"/>
      <c r="M1930" s="570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2"/>
      <c r="AB1930" s="573"/>
    </row>
    <row r="1931" spans="1:30" s="539" customFormat="1" ht="15.75" customHeight="1">
      <c r="A1931" s="567" t="str">
        <f>IF(B1931&lt;&gt;"",IF(AND(B1931&gt;=_TM1,B1931&lt;=_TM2,OR(TH!L1931="1111",TH!M1931="1111")),TH!D1931,""),"")</f>
        <v/>
      </c>
      <c r="B1931" s="568" t="str">
        <f t="shared" si="153"/>
        <v/>
      </c>
      <c r="C1931" s="349"/>
      <c r="D1931" s="349"/>
      <c r="E1931" s="349"/>
      <c r="F1931" s="279"/>
      <c r="G1931" s="348"/>
      <c r="H1931" s="507"/>
      <c r="I1931" s="340"/>
      <c r="J1931" s="340"/>
      <c r="K1931" s="569"/>
      <c r="L1931" s="570"/>
      <c r="M1931" s="570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2"/>
      <c r="AB1931" s="573"/>
    </row>
    <row r="1932" spans="1:30" s="539" customFormat="1" ht="15.75" customHeight="1">
      <c r="A1932" s="567" t="str">
        <f>IF(B1932&lt;&gt;"",IF(AND(B1932&gt;=_TM1,B1932&lt;=_TM2,OR(TH!L1932="1111",TH!M1932="1111")),TH!D1932,""),"")</f>
        <v/>
      </c>
      <c r="B1932" s="568" t="str">
        <f t="shared" si="153"/>
        <v/>
      </c>
      <c r="C1932" s="349"/>
      <c r="D1932" s="349"/>
      <c r="E1932" s="349"/>
      <c r="F1932" s="279"/>
      <c r="G1932" s="348"/>
      <c r="H1932" s="507"/>
      <c r="I1932" s="340"/>
      <c r="J1932" s="340"/>
      <c r="K1932" s="569"/>
      <c r="L1932" s="570"/>
      <c r="M1932" s="570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2"/>
      <c r="AB1932" s="573"/>
    </row>
    <row r="1933" spans="1:30" s="539" customFormat="1" ht="15.75" customHeight="1">
      <c r="A1933" s="567" t="str">
        <f>IF(B1933&lt;&gt;"",IF(AND(B1933&gt;=_TM1,B1933&lt;=_TM2,OR(TH!L1933="1111",TH!M1933="1111")),TH!D1933,""),"")</f>
        <v/>
      </c>
      <c r="B1933" s="568" t="str">
        <f t="shared" si="153"/>
        <v/>
      </c>
      <c r="C1933" s="349"/>
      <c r="D1933" s="349"/>
      <c r="E1933" s="349"/>
      <c r="F1933" s="279"/>
      <c r="G1933" s="348"/>
      <c r="H1933" s="507"/>
      <c r="I1933" s="340"/>
      <c r="J1933" s="340"/>
      <c r="K1933" s="569"/>
      <c r="L1933" s="570"/>
      <c r="M1933" s="570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2"/>
      <c r="AB1933" s="573"/>
    </row>
    <row r="1934" spans="1:30" s="539" customFormat="1" ht="15.75" customHeight="1">
      <c r="A1934" s="567" t="str">
        <f>IF(B1934&lt;&gt;"",IF(AND(B1934&gt;=_TM1,B1934&lt;=_TM2,OR(TH!L1934="1111",TH!M1934="1111")),TH!D1934,""),"")</f>
        <v/>
      </c>
      <c r="B1934" s="568" t="str">
        <f t="shared" si="153"/>
        <v/>
      </c>
      <c r="C1934" s="349"/>
      <c r="D1934" s="349"/>
      <c r="E1934" s="349"/>
      <c r="F1934" s="279"/>
      <c r="G1934" s="348"/>
      <c r="H1934" s="507"/>
      <c r="I1934" s="340"/>
      <c r="J1934" s="340"/>
      <c r="K1934" s="569"/>
      <c r="L1934" s="570"/>
      <c r="M1934" s="570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2"/>
      <c r="AB1934" s="573"/>
    </row>
    <row r="1935" spans="1:30" s="539" customFormat="1" ht="15.75" customHeight="1">
      <c r="A1935" s="567" t="str">
        <f>IF(B1935&lt;&gt;"",IF(AND(B1935&gt;=_TM1,B1935&lt;=_TM2,OR(TH!L1935="1111",TH!M1935="1111")),TH!D1935,""),"")</f>
        <v/>
      </c>
      <c r="B1935" s="568" t="str">
        <f t="shared" si="153"/>
        <v/>
      </c>
      <c r="C1935" s="349"/>
      <c r="D1935" s="349"/>
      <c r="E1935" s="349"/>
      <c r="F1935" s="279"/>
      <c r="G1935" s="348"/>
      <c r="H1935" s="507"/>
      <c r="I1935" s="340"/>
      <c r="J1935" s="340"/>
      <c r="K1935" s="569"/>
      <c r="L1935" s="570"/>
      <c r="M1935" s="570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2"/>
      <c r="AB1935" s="573"/>
    </row>
    <row r="1936" spans="1:30" s="539" customFormat="1" ht="15.75" customHeight="1">
      <c r="A1936" s="567" t="str">
        <f>IF(B1936&lt;&gt;"",IF(AND(B1936&gt;=_TM1,B1936&lt;=_TM2,OR(TH!L1936="1111",TH!M1936="1111")),TH!D1936,""),"")</f>
        <v/>
      </c>
      <c r="B1936" s="568" t="str">
        <f t="shared" si="153"/>
        <v/>
      </c>
      <c r="C1936" s="349"/>
      <c r="D1936" s="349"/>
      <c r="E1936" s="349"/>
      <c r="F1936" s="279"/>
      <c r="G1936" s="348"/>
      <c r="H1936" s="507"/>
      <c r="I1936" s="340"/>
      <c r="J1936" s="340"/>
      <c r="K1936" s="569"/>
      <c r="L1936" s="570"/>
      <c r="M1936" s="570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2"/>
      <c r="AB1936" s="573"/>
    </row>
    <row r="1937" spans="1:30" s="539" customFormat="1" ht="15.75" customHeight="1">
      <c r="A1937" s="567" t="str">
        <f>IF(B1937&lt;&gt;"",IF(AND(B1937&gt;=_TM1,B1937&lt;=_TM2,OR(TH!L1937="1111",TH!M1937="1111")),TH!D1937,""),"")</f>
        <v/>
      </c>
      <c r="B1937" s="568" t="str">
        <f t="shared" si="153"/>
        <v/>
      </c>
      <c r="C1937" s="349"/>
      <c r="D1937" s="349"/>
      <c r="E1937" s="349"/>
      <c r="F1937" s="279"/>
      <c r="G1937" s="348"/>
      <c r="H1937" s="507"/>
      <c r="I1937" s="340"/>
      <c r="J1937" s="340"/>
      <c r="K1937" s="569"/>
      <c r="L1937" s="570"/>
      <c r="M1937" s="570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2"/>
      <c r="AB1937" s="573"/>
    </row>
    <row r="1938" spans="1:30" s="539" customFormat="1" ht="15.75" customHeight="1">
      <c r="A1938" s="567" t="str">
        <f>IF(B1938&lt;&gt;"",IF(AND(B1938&gt;=_TM1,B1938&lt;=_TM2,OR(TH!L1938="1111",TH!M1938="1111")),TH!D1938,""),"")</f>
        <v/>
      </c>
      <c r="B1938" s="568" t="str">
        <f t="shared" si="153"/>
        <v/>
      </c>
      <c r="C1938" s="349"/>
      <c r="D1938" s="349"/>
      <c r="E1938" s="349"/>
      <c r="F1938" s="278"/>
      <c r="G1938" s="348"/>
      <c r="H1938" s="507"/>
      <c r="I1938" s="340"/>
      <c r="J1938" s="340"/>
      <c r="K1938" s="569"/>
      <c r="L1938" s="570"/>
      <c r="M1938" s="570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2"/>
      <c r="AB1938" s="573"/>
    </row>
    <row r="1939" spans="1:30" s="539" customFormat="1" ht="15.75" customHeight="1">
      <c r="A1939" s="567" t="str">
        <f>IF(B1939&lt;&gt;"",IF(AND(B1939&gt;=_TM1,B1939&lt;=_TM2,OR(TH!L1939="1111",TH!M1939="1111")),TH!D1939,""),"")</f>
        <v/>
      </c>
      <c r="B1939" s="568" t="str">
        <f t="shared" si="153"/>
        <v/>
      </c>
      <c r="C1939" s="349"/>
      <c r="D1939" s="349"/>
      <c r="E1939" s="349"/>
      <c r="F1939" s="277"/>
      <c r="G1939" s="348"/>
      <c r="H1939" s="507"/>
      <c r="I1939" s="340"/>
      <c r="J1939" s="340"/>
      <c r="K1939" s="569"/>
      <c r="L1939" s="570"/>
      <c r="M1939" s="570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2"/>
      <c r="AB1939" s="573"/>
      <c r="AC1939" s="573"/>
      <c r="AD1939" s="573"/>
    </row>
    <row r="1940" spans="1:30" s="539" customFormat="1" ht="15.75" customHeight="1">
      <c r="A1940" s="567" t="str">
        <f>IF(B1940&lt;&gt;"",IF(AND(B1940&gt;=_TM1,B1940&lt;=_TM2,OR(TH!L1940="1111",TH!M1940="1111")),TH!D1940,""),"")</f>
        <v/>
      </c>
      <c r="B1940" s="568" t="str">
        <f t="shared" si="153"/>
        <v/>
      </c>
      <c r="C1940" s="349"/>
      <c r="D1940" s="349"/>
      <c r="E1940" s="349"/>
      <c r="F1940" s="277"/>
      <c r="G1940" s="348"/>
      <c r="H1940" s="507"/>
      <c r="I1940" s="340"/>
      <c r="J1940" s="340"/>
      <c r="K1940" s="569"/>
      <c r="L1940" s="570"/>
      <c r="M1940" s="570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2"/>
      <c r="AB1940" s="573"/>
    </row>
    <row r="1941" spans="1:30" s="539" customFormat="1" ht="15.75" customHeight="1">
      <c r="A1941" s="567" t="str">
        <f>IF(B1941&lt;&gt;"",IF(AND(B1941&gt;=_TM1,B1941&lt;=_TM2,OR(TH!L1941="1111",TH!M1941="1111")),TH!D1941,""),"")</f>
        <v/>
      </c>
      <c r="B1941" s="568" t="str">
        <f t="shared" si="153"/>
        <v/>
      </c>
      <c r="C1941" s="349"/>
      <c r="D1941" s="349"/>
      <c r="E1941" s="349"/>
      <c r="F1941" s="279"/>
      <c r="G1941" s="348"/>
      <c r="H1941" s="507"/>
      <c r="I1941" s="340"/>
      <c r="J1941" s="340"/>
      <c r="K1941" s="569"/>
      <c r="L1941" s="570"/>
      <c r="M1941" s="570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2"/>
      <c r="AB1941" s="573"/>
    </row>
    <row r="1942" spans="1:30" s="539" customFormat="1" ht="15.75" customHeight="1">
      <c r="A1942" s="567" t="str">
        <f>IF(B1942&lt;&gt;"",IF(AND(B1942&gt;=_TM1,B1942&lt;=_TM2,OR(TH!L1942="1111",TH!M1942="1111")),TH!D1942,""),"")</f>
        <v/>
      </c>
      <c r="B1942" s="568" t="str">
        <f t="shared" si="153"/>
        <v/>
      </c>
      <c r="C1942" s="349"/>
      <c r="D1942" s="349"/>
      <c r="E1942" s="349"/>
      <c r="F1942" s="279"/>
      <c r="G1942" s="348"/>
      <c r="H1942" s="507"/>
      <c r="I1942" s="340"/>
      <c r="J1942" s="340"/>
      <c r="K1942" s="569"/>
      <c r="L1942" s="570"/>
      <c r="M1942" s="570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2"/>
      <c r="AB1942" s="573"/>
    </row>
    <row r="1943" spans="1:30" s="539" customFormat="1" ht="15.75" customHeight="1">
      <c r="A1943" s="567" t="str">
        <f>IF(B1943&lt;&gt;"",IF(AND(B1943&gt;=_TM1,B1943&lt;=_TM2,OR(TH!L1943="1111",TH!M1943="1111")),TH!D1943,""),"")</f>
        <v/>
      </c>
      <c r="B1943" s="568" t="str">
        <f t="shared" si="153"/>
        <v/>
      </c>
      <c r="C1943" s="349"/>
      <c r="D1943" s="349"/>
      <c r="E1943" s="349"/>
      <c r="F1943" s="277"/>
      <c r="G1943" s="348"/>
      <c r="H1943" s="507"/>
      <c r="I1943" s="340"/>
      <c r="J1943" s="340"/>
      <c r="K1943" s="569"/>
      <c r="L1943" s="570"/>
      <c r="M1943" s="570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2"/>
      <c r="AB1943" s="573"/>
    </row>
    <row r="1944" spans="1:30" s="539" customFormat="1" ht="15.75" customHeight="1">
      <c r="A1944" s="567" t="str">
        <f>IF(B1944&lt;&gt;"",IF(AND(B1944&gt;=_TM1,B1944&lt;=_TM2,OR(TH!L1944="1111",TH!M1944="1111")),TH!D1944,""),"")</f>
        <v/>
      </c>
      <c r="B1944" s="568" t="str">
        <f t="shared" si="153"/>
        <v/>
      </c>
      <c r="C1944" s="349"/>
      <c r="D1944" s="349"/>
      <c r="E1944" s="349"/>
      <c r="F1944" s="279"/>
      <c r="G1944" s="348"/>
      <c r="H1944" s="507"/>
      <c r="I1944" s="340"/>
      <c r="J1944" s="340"/>
      <c r="K1944" s="569"/>
      <c r="L1944" s="570"/>
      <c r="M1944" s="570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2"/>
      <c r="AB1944" s="573"/>
    </row>
    <row r="1945" spans="1:30" s="539" customFormat="1" ht="15.75" customHeight="1">
      <c r="A1945" s="567" t="str">
        <f>IF(B1945&lt;&gt;"",IF(AND(B1945&gt;=_TM1,B1945&lt;=_TM2,OR(TH!L1945="1111",TH!M1945="1111")),TH!D1945,""),"")</f>
        <v/>
      </c>
      <c r="B1945" s="568" t="str">
        <f t="shared" si="153"/>
        <v/>
      </c>
      <c r="C1945" s="349"/>
      <c r="D1945" s="349"/>
      <c r="E1945" s="349"/>
      <c r="F1945" s="279"/>
      <c r="G1945" s="348"/>
      <c r="H1945" s="507"/>
      <c r="I1945" s="340"/>
      <c r="J1945" s="340"/>
      <c r="K1945" s="569"/>
      <c r="L1945" s="570"/>
      <c r="M1945" s="570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2"/>
      <c r="AB1945" s="573"/>
    </row>
    <row r="1946" spans="1:30" s="539" customFormat="1" ht="15.75" customHeight="1">
      <c r="A1946" s="567" t="str">
        <f>IF(B1946&lt;&gt;"",IF(AND(B1946&gt;=_TM1,B1946&lt;=_TM2,OR(TH!L1946="1111",TH!M1946="1111")),TH!D1946,""),"")</f>
        <v/>
      </c>
      <c r="B1946" s="568" t="str">
        <f t="shared" si="153"/>
        <v/>
      </c>
      <c r="C1946" s="349"/>
      <c r="D1946" s="349"/>
      <c r="E1946" s="349"/>
      <c r="F1946" s="279"/>
      <c r="G1946" s="348"/>
      <c r="H1946" s="507"/>
      <c r="I1946" s="340"/>
      <c r="J1946" s="340"/>
      <c r="K1946" s="569"/>
      <c r="L1946" s="570"/>
      <c r="M1946" s="570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2"/>
      <c r="AB1946" s="573"/>
    </row>
    <row r="1947" spans="1:30" s="539" customFormat="1" ht="15.75" customHeight="1">
      <c r="A1947" s="567" t="str">
        <f>IF(B1947&lt;&gt;"",IF(AND(B1947&gt;=_TM1,B1947&lt;=_TM2,OR(TH!L1947="1111",TH!M1947="1111")),TH!D1947,""),"")</f>
        <v/>
      </c>
      <c r="B1947" s="568" t="str">
        <f t="shared" si="153"/>
        <v/>
      </c>
      <c r="C1947" s="349"/>
      <c r="D1947" s="349"/>
      <c r="E1947" s="349"/>
      <c r="F1947" s="279"/>
      <c r="G1947" s="348"/>
      <c r="H1947" s="507"/>
      <c r="I1947" s="340"/>
      <c r="J1947" s="340"/>
      <c r="K1947" s="569"/>
      <c r="L1947" s="570"/>
      <c r="M1947" s="570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2"/>
      <c r="AB1947" s="573"/>
    </row>
    <row r="1948" spans="1:30" s="539" customFormat="1" ht="15.75" customHeight="1">
      <c r="A1948" s="567" t="str">
        <f>IF(B1948&lt;&gt;"",IF(AND(B1948&gt;=_TM1,B1948&lt;=_TM2,OR(TH!L1948="1111",TH!M1948="1111")),TH!D1948,""),"")</f>
        <v/>
      </c>
      <c r="B1948" s="568" t="str">
        <f t="shared" si="153"/>
        <v/>
      </c>
      <c r="C1948" s="349"/>
      <c r="D1948" s="349"/>
      <c r="E1948" s="349"/>
      <c r="F1948" s="279"/>
      <c r="G1948" s="348"/>
      <c r="H1948" s="507"/>
      <c r="I1948" s="340"/>
      <c r="J1948" s="340"/>
      <c r="K1948" s="569"/>
      <c r="L1948" s="570"/>
      <c r="M1948" s="570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2"/>
      <c r="AB1948" s="573"/>
    </row>
    <row r="1949" spans="1:30" s="539" customFormat="1" ht="15.75" customHeight="1">
      <c r="A1949" s="567" t="str">
        <f>IF(B1949&lt;&gt;"",IF(AND(B1949&gt;=_TM1,B1949&lt;=_TM2,OR(TH!L1949="1111",TH!M1949="1111")),TH!D1949,""),"")</f>
        <v/>
      </c>
      <c r="B1949" s="568" t="str">
        <f t="shared" si="153"/>
        <v/>
      </c>
      <c r="C1949" s="349"/>
      <c r="D1949" s="349"/>
      <c r="E1949" s="349"/>
      <c r="F1949" s="279"/>
      <c r="G1949" s="348"/>
      <c r="H1949" s="507"/>
      <c r="I1949" s="340"/>
      <c r="J1949" s="340"/>
      <c r="K1949" s="569"/>
      <c r="L1949" s="570"/>
      <c r="M1949" s="570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2"/>
      <c r="AB1949" s="573"/>
    </row>
    <row r="1950" spans="1:30" s="539" customFormat="1" ht="15.75" customHeight="1">
      <c r="A1950" s="567" t="str">
        <f>IF(B1950&lt;&gt;"",IF(AND(B1950&gt;=_TM1,B1950&lt;=_TM2,OR(TH!L1950="1111",TH!M1950="1111")),TH!D1950,""),"")</f>
        <v/>
      </c>
      <c r="B1950" s="568" t="str">
        <f t="shared" si="153"/>
        <v/>
      </c>
      <c r="C1950" s="349"/>
      <c r="D1950" s="349"/>
      <c r="E1950" s="349"/>
      <c r="F1950" s="279"/>
      <c r="G1950" s="348"/>
      <c r="H1950" s="507"/>
      <c r="I1950" s="340"/>
      <c r="J1950" s="340"/>
      <c r="K1950" s="569"/>
      <c r="L1950" s="570"/>
      <c r="M1950" s="570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2"/>
      <c r="AB1950" s="573"/>
    </row>
    <row r="1951" spans="1:30" s="539" customFormat="1" ht="15.75" customHeight="1">
      <c r="A1951" s="567" t="str">
        <f>IF(B1951&lt;&gt;"",IF(AND(B1951&gt;=_TM1,B1951&lt;=_TM2,OR(TH!L1951="1111",TH!M1951="1111")),TH!D1951,""),"")</f>
        <v/>
      </c>
      <c r="B1951" s="568" t="str">
        <f t="shared" ref="B1951:B2014" si="154">IF(C1951&lt;&gt;"",MONTH(C1951),"")</f>
        <v/>
      </c>
      <c r="C1951" s="349"/>
      <c r="D1951" s="349"/>
      <c r="E1951" s="349"/>
      <c r="F1951" s="279"/>
      <c r="G1951" s="348"/>
      <c r="H1951" s="507"/>
      <c r="I1951" s="340"/>
      <c r="J1951" s="340"/>
      <c r="K1951" s="569"/>
      <c r="L1951" s="570"/>
      <c r="M1951" s="570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2"/>
      <c r="AB1951" s="573"/>
    </row>
    <row r="1952" spans="1:30" s="539" customFormat="1" ht="15.75" customHeight="1">
      <c r="A1952" s="567" t="str">
        <f>IF(B1952&lt;&gt;"",IF(AND(B1952&gt;=_TM1,B1952&lt;=_TM2,OR(TH!L1952="1111",TH!M1952="1111")),TH!D1952,""),"")</f>
        <v/>
      </c>
      <c r="B1952" s="568" t="str">
        <f t="shared" si="154"/>
        <v/>
      </c>
      <c r="C1952" s="349"/>
      <c r="D1952" s="349"/>
      <c r="E1952" s="349"/>
      <c r="F1952" s="279"/>
      <c r="G1952" s="348"/>
      <c r="H1952" s="507"/>
      <c r="I1952" s="340"/>
      <c r="J1952" s="340"/>
      <c r="K1952" s="569"/>
      <c r="L1952" s="570"/>
      <c r="M1952" s="570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2"/>
      <c r="AB1952" s="573"/>
    </row>
    <row r="1953" spans="1:30" s="539" customFormat="1" ht="15.75" customHeight="1">
      <c r="A1953" s="567" t="str">
        <f>IF(B1953&lt;&gt;"",IF(AND(B1953&gt;=_TM1,B1953&lt;=_TM2,OR(TH!L1953="1111",TH!M1953="1111")),TH!D1953,""),"")</f>
        <v/>
      </c>
      <c r="B1953" s="568" t="str">
        <f t="shared" si="154"/>
        <v/>
      </c>
      <c r="C1953" s="349"/>
      <c r="D1953" s="349"/>
      <c r="E1953" s="349"/>
      <c r="F1953" s="279"/>
      <c r="G1953" s="348"/>
      <c r="H1953" s="507"/>
      <c r="I1953" s="340"/>
      <c r="J1953" s="340"/>
      <c r="K1953" s="569"/>
      <c r="L1953" s="570"/>
      <c r="M1953" s="570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2"/>
      <c r="AB1953" s="573"/>
    </row>
    <row r="1954" spans="1:30" s="539" customFormat="1" ht="15.75" customHeight="1">
      <c r="A1954" s="567" t="str">
        <f>IF(B1954&lt;&gt;"",IF(AND(B1954&gt;=_TM1,B1954&lt;=_TM2,OR(TH!L1954="1111",TH!M1954="1111")),TH!D1954,""),"")</f>
        <v/>
      </c>
      <c r="B1954" s="568" t="str">
        <f t="shared" si="154"/>
        <v/>
      </c>
      <c r="C1954" s="349"/>
      <c r="D1954" s="349"/>
      <c r="E1954" s="349"/>
      <c r="F1954" s="279"/>
      <c r="G1954" s="348"/>
      <c r="H1954" s="507"/>
      <c r="I1954" s="340"/>
      <c r="J1954" s="340"/>
      <c r="K1954" s="569"/>
      <c r="L1954" s="570"/>
      <c r="M1954" s="570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2"/>
      <c r="AB1954" s="573"/>
    </row>
    <row r="1955" spans="1:30" s="539" customFormat="1" ht="15.75" customHeight="1">
      <c r="A1955" s="567" t="str">
        <f>IF(B1955&lt;&gt;"",IF(AND(B1955&gt;=_TM1,B1955&lt;=_TM2,OR(TH!L1955="1111",TH!M1955="1111")),TH!D1955,""),"")</f>
        <v/>
      </c>
      <c r="B1955" s="568" t="str">
        <f t="shared" si="154"/>
        <v/>
      </c>
      <c r="C1955" s="349"/>
      <c r="D1955" s="349"/>
      <c r="E1955" s="349"/>
      <c r="F1955" s="278"/>
      <c r="G1955" s="348"/>
      <c r="H1955" s="507"/>
      <c r="I1955" s="580"/>
      <c r="J1955" s="340"/>
      <c r="K1955" s="569"/>
      <c r="L1955" s="570"/>
      <c r="M1955" s="570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2"/>
      <c r="AB1955" s="573"/>
    </row>
    <row r="1956" spans="1:30" s="539" customFormat="1" ht="15.75" customHeight="1">
      <c r="A1956" s="567" t="str">
        <f>IF(B1956&lt;&gt;"",IF(AND(B1956&gt;=_TM1,B1956&lt;=_TM2,OR(TH!L1956="1111",TH!M1956="1111")),TH!D1956,""),"")</f>
        <v/>
      </c>
      <c r="B1956" s="568" t="str">
        <f t="shared" si="154"/>
        <v/>
      </c>
      <c r="C1956" s="349"/>
      <c r="D1956" s="349"/>
      <c r="E1956" s="349"/>
      <c r="F1956" s="279"/>
      <c r="G1956" s="348"/>
      <c r="H1956" s="507"/>
      <c r="I1956" s="340"/>
      <c r="J1956" s="340"/>
      <c r="K1956" s="569"/>
      <c r="L1956" s="570"/>
      <c r="M1956" s="570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2"/>
      <c r="AB1956" s="573"/>
    </row>
    <row r="1957" spans="1:30" s="539" customFormat="1" ht="15.75" customHeight="1">
      <c r="A1957" s="567" t="str">
        <f>IF(B1957&lt;&gt;"",IF(AND(B1957&gt;=_TM1,B1957&lt;=_TM2,OR(TH!L1957="1111",TH!M1957="1111")),TH!D1957,""),"")</f>
        <v/>
      </c>
      <c r="B1957" s="568" t="str">
        <f t="shared" si="154"/>
        <v/>
      </c>
      <c r="C1957" s="349"/>
      <c r="D1957" s="349"/>
      <c r="E1957" s="349"/>
      <c r="F1957" s="277"/>
      <c r="G1957" s="348"/>
      <c r="H1957" s="507"/>
      <c r="I1957" s="340"/>
      <c r="J1957" s="340"/>
      <c r="K1957" s="579"/>
      <c r="L1957" s="570"/>
      <c r="M1957" s="570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2"/>
      <c r="AB1957" s="573"/>
      <c r="AC1957" s="573"/>
      <c r="AD1957" s="573"/>
    </row>
    <row r="1958" spans="1:30" s="539" customFormat="1" ht="15.75" customHeight="1">
      <c r="A1958" s="567" t="str">
        <f>IF(B1958&lt;&gt;"",IF(AND(B1958&gt;=_TM1,B1958&lt;=_TM2,OR(TH!L1958="1111",TH!M1958="1111")),TH!D1958,""),"")</f>
        <v/>
      </c>
      <c r="B1958" s="568" t="str">
        <f t="shared" si="154"/>
        <v/>
      </c>
      <c r="C1958" s="349"/>
      <c r="D1958" s="349"/>
      <c r="E1958" s="349"/>
      <c r="F1958" s="279"/>
      <c r="G1958" s="348"/>
      <c r="H1958" s="507"/>
      <c r="I1958" s="340"/>
      <c r="J1958" s="340"/>
      <c r="K1958" s="569"/>
      <c r="L1958" s="570"/>
      <c r="M1958" s="570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2"/>
      <c r="AB1958" s="573"/>
    </row>
    <row r="1959" spans="1:30" s="539" customFormat="1" ht="15.75" customHeight="1">
      <c r="A1959" s="567" t="str">
        <f>IF(B1959&lt;&gt;"",IF(AND(B1959&gt;=_TM1,B1959&lt;=_TM2,OR(TH!L1959="1111",TH!M1959="1111")),TH!D1959,""),"")</f>
        <v/>
      </c>
      <c r="B1959" s="568" t="str">
        <f t="shared" si="154"/>
        <v/>
      </c>
      <c r="C1959" s="349"/>
      <c r="D1959" s="349"/>
      <c r="E1959" s="349"/>
      <c r="F1959" s="279"/>
      <c r="G1959" s="348"/>
      <c r="H1959" s="507"/>
      <c r="I1959" s="340"/>
      <c r="J1959" s="340"/>
      <c r="K1959" s="569"/>
      <c r="L1959" s="571"/>
      <c r="M1959" s="570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2"/>
      <c r="AB1959" s="573"/>
    </row>
    <row r="1960" spans="1:30" s="539" customFormat="1" ht="15.75" customHeight="1">
      <c r="A1960" s="567" t="str">
        <f>IF(B1960&lt;&gt;"",IF(AND(B1960&gt;=_TM1,B1960&lt;=_TM2,OR(TH!L1960="1111",TH!M1960="1111")),TH!D1960,""),"")</f>
        <v/>
      </c>
      <c r="B1960" s="568" t="str">
        <f t="shared" si="154"/>
        <v/>
      </c>
      <c r="C1960" s="581"/>
      <c r="D1960" s="574"/>
      <c r="E1960" s="581"/>
      <c r="F1960" s="277"/>
      <c r="G1960" s="578"/>
      <c r="H1960" s="507"/>
      <c r="I1960" s="340"/>
      <c r="J1960" s="340"/>
      <c r="K1960" s="569"/>
      <c r="L1960" s="576"/>
      <c r="M1960" s="576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2"/>
      <c r="AB1960" s="573"/>
      <c r="AD1960" s="573"/>
    </row>
    <row r="1961" spans="1:30" s="539" customFormat="1" ht="15.75" customHeight="1">
      <c r="A1961" s="567" t="str">
        <f>IF(B1961&lt;&gt;"",IF(AND(B1961&gt;=_TM1,B1961&lt;=_TM2,OR(TH!L1961="1111",TH!M1961="1111")),TH!D1961,""),"")</f>
        <v/>
      </c>
      <c r="B1961" s="568" t="str">
        <f t="shared" si="154"/>
        <v/>
      </c>
      <c r="C1961" s="581"/>
      <c r="D1961" s="574"/>
      <c r="E1961" s="581"/>
      <c r="F1961" s="277"/>
      <c r="G1961" s="578"/>
      <c r="H1961" s="507"/>
      <c r="I1961" s="340"/>
      <c r="J1961" s="340"/>
      <c r="K1961" s="569"/>
      <c r="L1961" s="571"/>
      <c r="M1961" s="576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2"/>
      <c r="AD1961" s="573"/>
    </row>
    <row r="1962" spans="1:30" s="539" customFormat="1" ht="15.75" customHeight="1">
      <c r="A1962" s="567" t="str">
        <f>IF(B1962&lt;&gt;"",IF(AND(B1962&gt;=_TM1,B1962&lt;=_TM2,OR(TH!L1962="1111",TH!M1962="1111")),TH!D1962,""),"")</f>
        <v/>
      </c>
      <c r="B1962" s="568" t="str">
        <f t="shared" si="154"/>
        <v/>
      </c>
      <c r="C1962" s="349"/>
      <c r="D1962" s="349"/>
      <c r="E1962" s="581"/>
      <c r="F1962" s="277"/>
      <c r="G1962" s="348"/>
      <c r="H1962" s="506"/>
      <c r="I1962" s="340"/>
      <c r="J1962" s="340"/>
      <c r="K1962" s="579"/>
      <c r="L1962" s="570"/>
      <c r="M1962" s="570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2"/>
      <c r="AB1962" s="573"/>
    </row>
    <row r="1963" spans="1:30" s="539" customFormat="1" ht="15.75" customHeight="1">
      <c r="A1963" s="567" t="str">
        <f>IF(B1963&lt;&gt;"",IF(AND(B1963&gt;=_TM1,B1963&lt;=_TM2,OR(TH!L1963="1111",TH!M1963="1111")),TH!D1963,""),"")</f>
        <v/>
      </c>
      <c r="B1963" s="568" t="str">
        <f t="shared" si="154"/>
        <v/>
      </c>
      <c r="C1963" s="349"/>
      <c r="D1963" s="349"/>
      <c r="E1963" s="581"/>
      <c r="F1963" s="279"/>
      <c r="G1963" s="348"/>
      <c r="H1963" s="506"/>
      <c r="I1963" s="340"/>
      <c r="J1963" s="340"/>
      <c r="K1963" s="579"/>
      <c r="L1963" s="570"/>
      <c r="M1963" s="570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2"/>
      <c r="AB1963" s="573"/>
    </row>
    <row r="1964" spans="1:30" s="539" customFormat="1" ht="15.75" customHeight="1">
      <c r="A1964" s="567" t="str">
        <f>IF(B1964&lt;&gt;"",IF(AND(B1964&gt;=_TM1,B1964&lt;=_TM2,OR(TH!L1964="1111",TH!M1964="1111")),TH!D1964,""),"")</f>
        <v/>
      </c>
      <c r="B1964" s="568" t="str">
        <f t="shared" si="154"/>
        <v/>
      </c>
      <c r="C1964" s="349"/>
      <c r="D1964" s="349"/>
      <c r="E1964" s="318"/>
      <c r="F1964" s="277"/>
      <c r="G1964" s="348"/>
      <c r="H1964" s="506"/>
      <c r="I1964" s="340"/>
      <c r="J1964" s="340"/>
      <c r="K1964" s="569"/>
      <c r="L1964" s="571"/>
      <c r="M1964" s="571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2"/>
    </row>
    <row r="1965" spans="1:30" s="539" customFormat="1" ht="15.75" customHeight="1">
      <c r="A1965" s="567" t="str">
        <f>IF(B1965&lt;&gt;"",IF(AND(B1965&gt;=_TM1,B1965&lt;=_TM2,OR(TH!L1965="1111",TH!M1965="1111")),TH!D1965,""),"")</f>
        <v/>
      </c>
      <c r="B1965" s="568" t="str">
        <f t="shared" si="154"/>
        <v/>
      </c>
      <c r="C1965" s="349"/>
      <c r="D1965" s="349"/>
      <c r="E1965" s="318"/>
      <c r="F1965" s="277"/>
      <c r="G1965" s="348"/>
      <c r="H1965" s="507"/>
      <c r="I1965" s="340"/>
      <c r="J1965" s="340"/>
      <c r="K1965" s="569"/>
      <c r="L1965" s="571"/>
      <c r="M1965" s="571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2"/>
    </row>
    <row r="1966" spans="1:30" s="539" customFormat="1" ht="15.75" customHeight="1">
      <c r="A1966" s="567" t="str">
        <f>IF(B1966&lt;&gt;"",IF(AND(B1966&gt;=_TM1,B1966&lt;=_TM2,OR(TH!L1966="1111",TH!M1966="1111")),TH!D1966,""),"")</f>
        <v/>
      </c>
      <c r="B1966" s="568" t="str">
        <f t="shared" si="154"/>
        <v/>
      </c>
      <c r="C1966" s="349"/>
      <c r="D1966" s="574"/>
      <c r="E1966" s="349"/>
      <c r="F1966" s="280"/>
      <c r="G1966" s="578"/>
      <c r="H1966" s="507"/>
      <c r="I1966" s="340"/>
      <c r="J1966" s="340"/>
      <c r="K1966" s="569"/>
      <c r="L1966" s="576"/>
      <c r="M1966" s="576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2"/>
      <c r="AB1966" s="573"/>
    </row>
    <row r="1967" spans="1:30" s="539" customFormat="1" ht="15.75" customHeight="1">
      <c r="A1967" s="567" t="str">
        <f>IF(B1967&lt;&gt;"",IF(AND(B1967&gt;=_TM1,B1967&lt;=_TM2,OR(TH!L1967="1111",TH!M1967="1111")),TH!D1967,""),"")</f>
        <v/>
      </c>
      <c r="B1967" s="568" t="str">
        <f t="shared" si="154"/>
        <v/>
      </c>
      <c r="C1967" s="349"/>
      <c r="D1967" s="574"/>
      <c r="E1967" s="349"/>
      <c r="F1967" s="279"/>
      <c r="G1967" s="578"/>
      <c r="H1967" s="507"/>
      <c r="I1967" s="340"/>
      <c r="J1967" s="340"/>
      <c r="K1967" s="569"/>
      <c r="L1967" s="576"/>
      <c r="M1967" s="576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2"/>
      <c r="AB1967" s="573"/>
    </row>
    <row r="1968" spans="1:30" s="539" customFormat="1" ht="15.75" customHeight="1">
      <c r="A1968" s="567" t="str">
        <f>IF(B1968&lt;&gt;"",IF(AND(B1968&gt;=_TM1,B1968&lt;=_TM2,OR(TH!L1968="1111",TH!M1968="1111")),TH!D1968,""),"")</f>
        <v/>
      </c>
      <c r="B1968" s="568" t="str">
        <f t="shared" si="154"/>
        <v/>
      </c>
      <c r="C1968" s="349"/>
      <c r="D1968" s="574"/>
      <c r="E1968" s="349"/>
      <c r="F1968" s="279"/>
      <c r="G1968" s="578"/>
      <c r="H1968" s="507"/>
      <c r="I1968" s="340"/>
      <c r="J1968" s="340"/>
      <c r="K1968" s="569"/>
      <c r="L1968" s="576"/>
      <c r="M1968" s="576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2"/>
      <c r="AB1968" s="573"/>
    </row>
    <row r="1969" spans="1:30" s="539" customFormat="1" ht="15.75" customHeight="1">
      <c r="A1969" s="567" t="str">
        <f>IF(B1969&lt;&gt;"",IF(AND(B1969&gt;=_TM1,B1969&lt;=_TM2,OR(TH!L1969="1111",TH!M1969="1111")),TH!D1969,""),"")</f>
        <v/>
      </c>
      <c r="B1969" s="568" t="str">
        <f t="shared" si="154"/>
        <v/>
      </c>
      <c r="C1969" s="349"/>
      <c r="D1969" s="574"/>
      <c r="E1969" s="349"/>
      <c r="F1969" s="280"/>
      <c r="G1969" s="578"/>
      <c r="H1969" s="507"/>
      <c r="I1969" s="340"/>
      <c r="J1969" s="340"/>
      <c r="K1969" s="569"/>
      <c r="L1969" s="576"/>
      <c r="M1969" s="576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2"/>
      <c r="AB1969" s="573"/>
    </row>
    <row r="1970" spans="1:30" s="539" customFormat="1" ht="15.75" customHeight="1">
      <c r="A1970" s="567" t="str">
        <f>IF(B1970&lt;&gt;"",IF(AND(B1970&gt;=_TM1,B1970&lt;=_TM2,OR(TH!L1970="1111",TH!M1970="1111")),TH!D1970,""),"")</f>
        <v/>
      </c>
      <c r="B1970" s="568" t="str">
        <f t="shared" si="154"/>
        <v/>
      </c>
      <c r="C1970" s="349"/>
      <c r="D1970" s="574"/>
      <c r="E1970" s="349"/>
      <c r="F1970" s="280"/>
      <c r="G1970" s="578"/>
      <c r="H1970" s="507"/>
      <c r="I1970" s="340"/>
      <c r="J1970" s="340"/>
      <c r="K1970" s="569"/>
      <c r="L1970" s="576"/>
      <c r="M1970" s="576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2"/>
      <c r="AB1970" s="573"/>
    </row>
    <row r="1971" spans="1:30" s="539" customFormat="1" ht="15.75" customHeight="1">
      <c r="A1971" s="567" t="str">
        <f>IF(B1971&lt;&gt;"",IF(AND(B1971&gt;=_TM1,B1971&lt;=_TM2,OR(TH!L1971="1111",TH!M1971="1111")),TH!D1971,""),"")</f>
        <v/>
      </c>
      <c r="B1971" s="568" t="str">
        <f t="shared" si="154"/>
        <v/>
      </c>
      <c r="C1971" s="349"/>
      <c r="D1971" s="574"/>
      <c r="E1971" s="349"/>
      <c r="F1971" s="280"/>
      <c r="G1971" s="578"/>
      <c r="H1971" s="507"/>
      <c r="I1971" s="340"/>
      <c r="J1971" s="340"/>
      <c r="K1971" s="569"/>
      <c r="L1971" s="576"/>
      <c r="M1971" s="576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2"/>
      <c r="AB1971" s="573"/>
    </row>
    <row r="1972" spans="1:30" s="539" customFormat="1" ht="15.75" customHeight="1">
      <c r="A1972" s="567" t="str">
        <f>IF(B1972&lt;&gt;"",IF(AND(B1972&gt;=_TM1,B1972&lt;=_TM2,OR(TH!L1972="1111",TH!M1972="1111")),TH!D1972,""),"")</f>
        <v/>
      </c>
      <c r="B1972" s="568" t="str">
        <f t="shared" si="154"/>
        <v/>
      </c>
      <c r="C1972" s="349"/>
      <c r="D1972" s="574"/>
      <c r="E1972" s="349"/>
      <c r="F1972" s="280"/>
      <c r="G1972" s="578"/>
      <c r="H1972" s="507"/>
      <c r="I1972" s="340"/>
      <c r="J1972" s="340"/>
      <c r="K1972" s="569"/>
      <c r="L1972" s="576"/>
      <c r="M1972" s="576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2"/>
      <c r="AB1972" s="573"/>
    </row>
    <row r="1973" spans="1:30" s="539" customFormat="1" ht="15.75" customHeight="1">
      <c r="A1973" s="567" t="str">
        <f>IF(B1973&lt;&gt;"",IF(AND(B1973&gt;=_TM1,B1973&lt;=_TM2,OR(TH!L1973="1111",TH!M1973="1111")),TH!D1973,""),"")</f>
        <v/>
      </c>
      <c r="B1973" s="568" t="str">
        <f t="shared" si="154"/>
        <v/>
      </c>
      <c r="C1973" s="349"/>
      <c r="D1973" s="574"/>
      <c r="E1973" s="349"/>
      <c r="F1973" s="280"/>
      <c r="G1973" s="578"/>
      <c r="H1973" s="507"/>
      <c r="I1973" s="340"/>
      <c r="J1973" s="340"/>
      <c r="K1973" s="569"/>
      <c r="L1973" s="576"/>
      <c r="M1973" s="576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2"/>
      <c r="AB1973" s="573"/>
    </row>
    <row r="1974" spans="1:30" s="539" customFormat="1" ht="15.75" customHeight="1">
      <c r="A1974" s="567" t="str">
        <f>IF(B1974&lt;&gt;"",IF(AND(B1974&gt;=_TM1,B1974&lt;=_TM2,OR(TH!L1974="1111",TH!M1974="1111")),TH!D1974,""),"")</f>
        <v/>
      </c>
      <c r="B1974" s="568" t="str">
        <f t="shared" si="154"/>
        <v/>
      </c>
      <c r="C1974" s="349"/>
      <c r="D1974" s="574"/>
      <c r="E1974" s="349"/>
      <c r="F1974" s="280"/>
      <c r="G1974" s="578"/>
      <c r="H1974" s="507"/>
      <c r="I1974" s="340"/>
      <c r="J1974" s="340"/>
      <c r="K1974" s="569"/>
      <c r="L1974" s="576"/>
      <c r="M1974" s="576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2"/>
      <c r="AB1974" s="573"/>
    </row>
    <row r="1975" spans="1:30" s="539" customFormat="1" ht="15.75" customHeight="1">
      <c r="A1975" s="567" t="str">
        <f>IF(B1975&lt;&gt;"",IF(AND(B1975&gt;=_TM1,B1975&lt;=_TM2,OR(TH!L1975="1111",TH!M1975="1111")),TH!D1975,""),"")</f>
        <v/>
      </c>
      <c r="B1975" s="568" t="str">
        <f t="shared" si="154"/>
        <v/>
      </c>
      <c r="C1975" s="349"/>
      <c r="D1975" s="574"/>
      <c r="E1975" s="349"/>
      <c r="F1975" s="280"/>
      <c r="G1975" s="578"/>
      <c r="H1975" s="507"/>
      <c r="I1975" s="340"/>
      <c r="J1975" s="340"/>
      <c r="K1975" s="569"/>
      <c r="L1975" s="576"/>
      <c r="M1975" s="576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2"/>
      <c r="AB1975" s="573"/>
    </row>
    <row r="1976" spans="1:30" s="539" customFormat="1" ht="15.75" customHeight="1">
      <c r="A1976" s="567" t="str">
        <f>IF(B1976&lt;&gt;"",IF(AND(B1976&gt;=_TM1,B1976&lt;=_TM2,OR(TH!L1976="1111",TH!M1976="1111")),TH!D1976,""),"")</f>
        <v/>
      </c>
      <c r="B1976" s="568" t="str">
        <f t="shared" si="154"/>
        <v/>
      </c>
      <c r="C1976" s="349"/>
      <c r="D1976" s="574"/>
      <c r="E1976" s="349"/>
      <c r="F1976" s="279"/>
      <c r="G1976" s="578"/>
      <c r="H1976" s="507"/>
      <c r="I1976" s="340"/>
      <c r="J1976" s="340"/>
      <c r="K1976" s="569"/>
      <c r="L1976" s="571"/>
      <c r="M1976" s="576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2"/>
      <c r="AB1976" s="573"/>
      <c r="AD1976" s="573"/>
    </row>
    <row r="1977" spans="1:30" s="539" customFormat="1" ht="15.75" customHeight="1">
      <c r="A1977" s="567" t="str">
        <f>IF(B1977&lt;&gt;"",IF(AND(B1977&gt;=_TM1,B1977&lt;=_TM2,OR(TH!L1977="1111",TH!M1977="1111")),TH!D1977,""),"")</f>
        <v/>
      </c>
      <c r="B1977" s="568" t="str">
        <f t="shared" si="154"/>
        <v/>
      </c>
      <c r="C1977" s="349"/>
      <c r="D1977" s="349"/>
      <c r="E1977" s="349"/>
      <c r="F1977" s="277"/>
      <c r="G1977" s="348"/>
      <c r="H1977" s="506"/>
      <c r="I1977" s="340"/>
      <c r="J1977" s="340"/>
      <c r="K1977" s="569"/>
      <c r="L1977" s="570"/>
      <c r="M1977" s="570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2"/>
      <c r="AB1977" s="573"/>
      <c r="AC1977" s="573"/>
      <c r="AD1977" s="573"/>
    </row>
    <row r="1978" spans="1:30" s="539" customFormat="1" ht="15.75" customHeight="1">
      <c r="A1978" s="567" t="str">
        <f>IF(B1978&lt;&gt;"",IF(AND(B1978&gt;=_TM1,B1978&lt;=_TM2,OR(TH!L1978="1111",TH!M1978="1111")),TH!D1978,""),"")</f>
        <v/>
      </c>
      <c r="B1978" s="568" t="str">
        <f t="shared" si="154"/>
        <v/>
      </c>
      <c r="C1978" s="349"/>
      <c r="D1978" s="349"/>
      <c r="E1978" s="349"/>
      <c r="F1978" s="277"/>
      <c r="G1978" s="348"/>
      <c r="H1978" s="506"/>
      <c r="I1978" s="340"/>
      <c r="J1978" s="340"/>
      <c r="K1978" s="569"/>
      <c r="L1978" s="570"/>
      <c r="M1978" s="570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2"/>
      <c r="AB1978" s="573"/>
      <c r="AC1978" s="573"/>
      <c r="AD1978" s="573"/>
    </row>
    <row r="1979" spans="1:30" s="539" customFormat="1" ht="15.75" customHeight="1">
      <c r="A1979" s="567" t="str">
        <f>IF(B1979&lt;&gt;"",IF(AND(B1979&gt;=_TM1,B1979&lt;=_TM2,OR(TH!L1979="1111",TH!M1979="1111")),TH!D1979,""),"")</f>
        <v/>
      </c>
      <c r="B1979" s="568" t="str">
        <f t="shared" si="154"/>
        <v/>
      </c>
      <c r="C1979" s="349"/>
      <c r="D1979" s="349"/>
      <c r="E1979" s="581"/>
      <c r="F1979" s="277"/>
      <c r="G1979" s="348"/>
      <c r="H1979" s="506"/>
      <c r="I1979" s="340"/>
      <c r="J1979" s="340"/>
      <c r="K1979" s="579"/>
      <c r="L1979" s="570"/>
      <c r="M1979" s="570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2"/>
      <c r="AB1979" s="573"/>
    </row>
    <row r="1980" spans="1:30" s="539" customFormat="1" ht="15.75" customHeight="1">
      <c r="A1980" s="567" t="str">
        <f>IF(B1980&lt;&gt;"",IF(AND(B1980&gt;=_TM1,B1980&lt;=_TM2,OR(TH!L1980="1111",TH!M1980="1111")),TH!D1980,""),"")</f>
        <v/>
      </c>
      <c r="B1980" s="568" t="str">
        <f t="shared" si="154"/>
        <v/>
      </c>
      <c r="C1980" s="349"/>
      <c r="D1980" s="349"/>
      <c r="E1980" s="581"/>
      <c r="F1980" s="279"/>
      <c r="G1980" s="348"/>
      <c r="H1980" s="507"/>
      <c r="I1980" s="340"/>
      <c r="J1980" s="340"/>
      <c r="K1980" s="579"/>
      <c r="L1980" s="570"/>
      <c r="M1980" s="570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2"/>
      <c r="AB1980" s="573"/>
    </row>
    <row r="1981" spans="1:30" s="539" customFormat="1" ht="15.75" customHeight="1">
      <c r="A1981" s="567" t="str">
        <f>IF(B1981&lt;&gt;"",IF(AND(B1981&gt;=_TM1,B1981&lt;=_TM2,OR(TH!L1981="1111",TH!M1981="1111")),TH!D1981,""),"")</f>
        <v/>
      </c>
      <c r="B1981" s="568" t="str">
        <f t="shared" si="154"/>
        <v/>
      </c>
      <c r="C1981" s="349"/>
      <c r="D1981" s="349"/>
      <c r="E1981" s="581"/>
      <c r="F1981" s="279"/>
      <c r="G1981" s="348"/>
      <c r="H1981" s="507"/>
      <c r="I1981" s="340"/>
      <c r="J1981" s="340"/>
      <c r="K1981" s="579"/>
      <c r="L1981" s="570"/>
      <c r="M1981" s="570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2"/>
      <c r="AB1981" s="573"/>
    </row>
    <row r="1982" spans="1:30" s="539" customFormat="1" ht="15.75" customHeight="1">
      <c r="A1982" s="567" t="str">
        <f>IF(B1982&lt;&gt;"",IF(AND(B1982&gt;=_TM1,B1982&lt;=_TM2,OR(TH!L1982="1111",TH!M1982="1111")),TH!D1982,""),"")</f>
        <v/>
      </c>
      <c r="B1982" s="568" t="str">
        <f t="shared" si="154"/>
        <v/>
      </c>
      <c r="C1982" s="581"/>
      <c r="D1982" s="574"/>
      <c r="E1982" s="581"/>
      <c r="F1982" s="276"/>
      <c r="G1982" s="578"/>
      <c r="H1982" s="507"/>
      <c r="I1982" s="340"/>
      <c r="J1982" s="340"/>
      <c r="K1982" s="569"/>
      <c r="L1982" s="576"/>
      <c r="M1982" s="576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2"/>
      <c r="AB1982" s="573"/>
      <c r="AD1982" s="573"/>
    </row>
    <row r="1983" spans="1:30" s="539" customFormat="1" ht="15.75" customHeight="1">
      <c r="A1983" s="567" t="str">
        <f>IF(B1983&lt;&gt;"",IF(AND(B1983&gt;=_TM1,B1983&lt;=_TM2,OR(TH!L1983="1111",TH!M1983="1111")),TH!D1983,""),"")</f>
        <v/>
      </c>
      <c r="B1983" s="568" t="str">
        <f t="shared" si="154"/>
        <v/>
      </c>
      <c r="C1983" s="581"/>
      <c r="D1983" s="574"/>
      <c r="E1983" s="581"/>
      <c r="F1983" s="277"/>
      <c r="G1983" s="578"/>
      <c r="H1983" s="507"/>
      <c r="I1983" s="340"/>
      <c r="J1983" s="340"/>
      <c r="K1983" s="569"/>
      <c r="L1983" s="571"/>
      <c r="M1983" s="576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2"/>
      <c r="AB1983" s="573"/>
      <c r="AC1983" s="573"/>
      <c r="AD1983" s="573"/>
    </row>
    <row r="1984" spans="1:30" s="539" customFormat="1" ht="15.75" customHeight="1">
      <c r="A1984" s="567" t="str">
        <f>IF(B1984&lt;&gt;"",IF(AND(B1984&gt;=_TM1,B1984&lt;=_TM2,OR(TH!L1984="1111",TH!M1984="1111")),TH!D1984,""),"")</f>
        <v/>
      </c>
      <c r="B1984" s="568" t="str">
        <f t="shared" si="154"/>
        <v/>
      </c>
      <c r="C1984" s="349"/>
      <c r="D1984" s="349"/>
      <c r="E1984" s="349"/>
      <c r="F1984" s="279"/>
      <c r="G1984" s="348"/>
      <c r="H1984" s="507"/>
      <c r="I1984" s="340"/>
      <c r="J1984" s="340"/>
      <c r="K1984" s="579"/>
      <c r="L1984" s="570"/>
      <c r="M1984" s="576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2"/>
      <c r="AB1984" s="573"/>
    </row>
    <row r="1985" spans="1:30" s="539" customFormat="1" ht="15.75" customHeight="1">
      <c r="A1985" s="567" t="str">
        <f>IF(B1985&lt;&gt;"",IF(AND(B1985&gt;=_TM1,B1985&lt;=_TM2,OR(TH!L1985="1111",TH!M1985="1111")),TH!D1985,""),"")</f>
        <v/>
      </c>
      <c r="B1985" s="568" t="str">
        <f t="shared" si="154"/>
        <v/>
      </c>
      <c r="C1985" s="349"/>
      <c r="D1985" s="349"/>
      <c r="E1985" s="349"/>
      <c r="F1985" s="279"/>
      <c r="G1985" s="348"/>
      <c r="H1985" s="507"/>
      <c r="I1985" s="340"/>
      <c r="J1985" s="340"/>
      <c r="K1985" s="579"/>
      <c r="L1985" s="571"/>
      <c r="M1985" s="576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2"/>
      <c r="AB1985" s="573"/>
    </row>
    <row r="1986" spans="1:30" s="539" customFormat="1" ht="15.75" customHeight="1">
      <c r="A1986" s="567" t="str">
        <f>IF(B1986&lt;&gt;"",IF(AND(B1986&gt;=_TM1,B1986&lt;=_TM2,OR(TH!L1986="1111",TH!M1986="1111")),TH!D1986,""),"")</f>
        <v/>
      </c>
      <c r="B1986" s="568" t="str">
        <f t="shared" si="154"/>
        <v/>
      </c>
      <c r="C1986" s="349"/>
      <c r="D1986" s="349"/>
      <c r="E1986" s="349"/>
      <c r="F1986" s="279"/>
      <c r="G1986" s="348"/>
      <c r="H1986" s="506"/>
      <c r="I1986" s="340"/>
      <c r="J1986" s="340"/>
      <c r="K1986" s="569"/>
      <c r="L1986" s="570"/>
      <c r="M1986" s="570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2"/>
      <c r="AB1986" s="573"/>
      <c r="AC1986" s="573"/>
      <c r="AD1986" s="573"/>
    </row>
    <row r="1987" spans="1:30" s="539" customFormat="1" ht="15.75" customHeight="1">
      <c r="A1987" s="567" t="str">
        <f>IF(B1987&lt;&gt;"",IF(AND(B1987&gt;=_TM1,B1987&lt;=_TM2,OR(TH!L1987="1111",TH!M1987="1111")),TH!D1987,""),"")</f>
        <v/>
      </c>
      <c r="B1987" s="568" t="str">
        <f t="shared" si="154"/>
        <v/>
      </c>
      <c r="C1987" s="349"/>
      <c r="D1987" s="349"/>
      <c r="E1987" s="349"/>
      <c r="F1987" s="277"/>
      <c r="G1987" s="348"/>
      <c r="H1987" s="506"/>
      <c r="I1987" s="340"/>
      <c r="J1987" s="340"/>
      <c r="K1987" s="569"/>
      <c r="L1987" s="570"/>
      <c r="M1987" s="570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2"/>
      <c r="AB1987" s="573"/>
      <c r="AD1987" s="573"/>
    </row>
    <row r="1988" spans="1:30" s="539" customFormat="1" ht="15.75" customHeight="1">
      <c r="A1988" s="567" t="str">
        <f>IF(B1988&lt;&gt;"",IF(AND(B1988&gt;=_TM1,B1988&lt;=_TM2,OR(TH!L1988="1111",TH!M1988="1111")),TH!D1988,""),"")</f>
        <v/>
      </c>
      <c r="B1988" s="568" t="str">
        <f t="shared" si="154"/>
        <v/>
      </c>
      <c r="C1988" s="349"/>
      <c r="D1988" s="349"/>
      <c r="E1988" s="349"/>
      <c r="F1988" s="277"/>
      <c r="G1988" s="348"/>
      <c r="H1988" s="506"/>
      <c r="I1988" s="340"/>
      <c r="J1988" s="340"/>
      <c r="K1988" s="569"/>
      <c r="L1988" s="570"/>
      <c r="M1988" s="570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2"/>
      <c r="AB1988" s="573"/>
      <c r="AC1988" s="573"/>
      <c r="AD1988" s="573"/>
    </row>
    <row r="1989" spans="1:30" s="539" customFormat="1" ht="15.75" customHeight="1">
      <c r="A1989" s="567" t="str">
        <f>IF(B1989&lt;&gt;"",IF(AND(B1989&gt;=_TM1,B1989&lt;=_TM2,OR(TH!L1989="1111",TH!M1989="1111")),TH!D1989,""),"")</f>
        <v/>
      </c>
      <c r="B1989" s="568" t="str">
        <f t="shared" si="154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9"/>
      <c r="L1989" s="570"/>
      <c r="M1989" s="570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2"/>
      <c r="AB1989" s="573"/>
      <c r="AD1989" s="573"/>
    </row>
    <row r="1990" spans="1:30" s="539" customFormat="1" ht="15.75" customHeight="1">
      <c r="A1990" s="567" t="str">
        <f>IF(B1990&lt;&gt;"",IF(AND(B1990&gt;=_TM1,B1990&lt;=_TM2,OR(TH!L1990="1111",TH!M1990="1111")),TH!D1990,""),"")</f>
        <v/>
      </c>
      <c r="B1990" s="568" t="str">
        <f t="shared" si="154"/>
        <v/>
      </c>
      <c r="C1990" s="349"/>
      <c r="D1990" s="349"/>
      <c r="E1990" s="349"/>
      <c r="F1990" s="277"/>
      <c r="G1990" s="348"/>
      <c r="H1990" s="506"/>
      <c r="I1990" s="340"/>
      <c r="J1990" s="340"/>
      <c r="K1990" s="569"/>
      <c r="L1990" s="570"/>
      <c r="M1990" s="570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2"/>
      <c r="AB1990" s="573"/>
      <c r="AC1990" s="573"/>
      <c r="AD1990" s="573"/>
    </row>
    <row r="1991" spans="1:30" s="539" customFormat="1" ht="15.75" customHeight="1">
      <c r="A1991" s="567" t="str">
        <f>IF(B1991&lt;&gt;"",IF(AND(B1991&gt;=_TM1,B1991&lt;=_TM2,OR(TH!L1991="1111",TH!M1991="1111")),TH!D1991,""),"")</f>
        <v/>
      </c>
      <c r="B1991" s="568" t="str">
        <f t="shared" si="154"/>
        <v/>
      </c>
      <c r="C1991" s="349"/>
      <c r="D1991" s="349"/>
      <c r="E1991" s="349"/>
      <c r="F1991" s="277"/>
      <c r="G1991" s="348"/>
      <c r="H1991" s="506"/>
      <c r="I1991" s="340"/>
      <c r="J1991" s="340"/>
      <c r="K1991" s="569"/>
      <c r="L1991" s="570"/>
      <c r="M1991" s="570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2"/>
      <c r="AB1991" s="573"/>
      <c r="AC1991" s="573"/>
      <c r="AD1991" s="573"/>
    </row>
    <row r="1992" spans="1:30" s="539" customFormat="1" ht="15.75" customHeight="1">
      <c r="A1992" s="567" t="str">
        <f>IF(B1992&lt;&gt;"",IF(AND(B1992&gt;=_TM1,B1992&lt;=_TM2,OR(TH!L1992="1111",TH!M1992="1111")),TH!D1992,""),"")</f>
        <v/>
      </c>
      <c r="B1992" s="568" t="str">
        <f t="shared" si="154"/>
        <v/>
      </c>
      <c r="C1992" s="349"/>
      <c r="D1992" s="349"/>
      <c r="E1992" s="349"/>
      <c r="F1992" s="277"/>
      <c r="G1992" s="348"/>
      <c r="H1992" s="506"/>
      <c r="I1992" s="340"/>
      <c r="J1992" s="340"/>
      <c r="K1992" s="569"/>
      <c r="L1992" s="570"/>
      <c r="M1992" s="570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2"/>
      <c r="AB1992" s="573"/>
      <c r="AC1992" s="573"/>
      <c r="AD1992" s="573"/>
    </row>
    <row r="1993" spans="1:30" s="539" customFormat="1" ht="15.75" customHeight="1">
      <c r="A1993" s="567" t="str">
        <f>IF(B1993&lt;&gt;"",IF(AND(B1993&gt;=_TM1,B1993&lt;=_TM2,OR(TH!L1993="1111",TH!M1993="1111")),TH!D1993,""),"")</f>
        <v/>
      </c>
      <c r="B1993" s="568" t="str">
        <f t="shared" si="154"/>
        <v/>
      </c>
      <c r="C1993" s="349"/>
      <c r="D1993" s="349"/>
      <c r="E1993" s="349"/>
      <c r="F1993" s="277"/>
      <c r="G1993" s="348"/>
      <c r="H1993" s="506"/>
      <c r="I1993" s="340"/>
      <c r="J1993" s="340"/>
      <c r="K1993" s="569"/>
      <c r="L1993" s="570"/>
      <c r="M1993" s="570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2"/>
      <c r="AB1993" s="573"/>
      <c r="AC1993" s="573"/>
      <c r="AD1993" s="573"/>
    </row>
    <row r="1994" spans="1:30" s="539" customFormat="1" ht="15.75" customHeight="1">
      <c r="A1994" s="567" t="str">
        <f>IF(B1994&lt;&gt;"",IF(AND(B1994&gt;=_TM1,B1994&lt;=_TM2,OR(TH!L1994="1111",TH!M1994="1111")),TH!D1994,""),"")</f>
        <v/>
      </c>
      <c r="B1994" s="568" t="str">
        <f t="shared" si="154"/>
        <v/>
      </c>
      <c r="C1994" s="349"/>
      <c r="D1994" s="349"/>
      <c r="E1994" s="349"/>
      <c r="F1994" s="277"/>
      <c r="G1994" s="348"/>
      <c r="H1994" s="506"/>
      <c r="I1994" s="340"/>
      <c r="J1994" s="340"/>
      <c r="K1994" s="569"/>
      <c r="L1994" s="570"/>
      <c r="M1994" s="570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2"/>
      <c r="AB1994" s="573"/>
      <c r="AC1994" s="573"/>
      <c r="AD1994" s="573"/>
    </row>
    <row r="1995" spans="1:30" s="539" customFormat="1" ht="15.75" customHeight="1">
      <c r="A1995" s="567" t="str">
        <f>IF(B1995&lt;&gt;"",IF(AND(B1995&gt;=_TM1,B1995&lt;=_TM2,OR(TH!L1995="1111",TH!M1995="1111")),TH!D1995,""),"")</f>
        <v/>
      </c>
      <c r="B1995" s="568" t="str">
        <f t="shared" si="154"/>
        <v/>
      </c>
      <c r="C1995" s="349"/>
      <c r="D1995" s="349"/>
      <c r="E1995" s="349"/>
      <c r="F1995" s="277"/>
      <c r="G1995" s="348"/>
      <c r="H1995" s="507"/>
      <c r="I1995" s="340"/>
      <c r="J1995" s="340"/>
      <c r="K1995" s="569"/>
      <c r="L1995" s="570"/>
      <c r="M1995" s="570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2"/>
      <c r="AB1995" s="573"/>
      <c r="AC1995" s="573"/>
      <c r="AD1995" s="573"/>
    </row>
    <row r="1996" spans="1:30" s="539" customFormat="1" ht="15.75" customHeight="1">
      <c r="A1996" s="567" t="str">
        <f>IF(B1996&lt;&gt;"",IF(AND(B1996&gt;=_TM1,B1996&lt;=_TM2,OR(TH!L1996="1111",TH!M1996="1111")),TH!D1996,""),"")</f>
        <v/>
      </c>
      <c r="B1996" s="568" t="str">
        <f t="shared" si="154"/>
        <v/>
      </c>
      <c r="C1996" s="349"/>
      <c r="D1996" s="349"/>
      <c r="E1996" s="349"/>
      <c r="F1996" s="277"/>
      <c r="G1996" s="348"/>
      <c r="H1996" s="507"/>
      <c r="I1996" s="340"/>
      <c r="J1996" s="340"/>
      <c r="K1996" s="569"/>
      <c r="L1996" s="570"/>
      <c r="M1996" s="570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2"/>
      <c r="AB1996" s="573"/>
    </row>
    <row r="1997" spans="1:30" s="539" customFormat="1" ht="15.75" customHeight="1">
      <c r="A1997" s="567" t="str">
        <f>IF(B1997&lt;&gt;"",IF(AND(B1997&gt;=_TM1,B1997&lt;=_TM2,OR(TH!L1997="1111",TH!M1997="1111")),TH!D1997,""),"")</f>
        <v/>
      </c>
      <c r="B1997" s="568" t="str">
        <f t="shared" si="154"/>
        <v/>
      </c>
      <c r="C1997" s="349"/>
      <c r="D1997" s="349"/>
      <c r="E1997" s="349"/>
      <c r="F1997" s="279"/>
      <c r="G1997" s="348"/>
      <c r="H1997" s="507"/>
      <c r="I1997" s="340"/>
      <c r="J1997" s="340"/>
      <c r="K1997" s="569"/>
      <c r="L1997" s="570"/>
      <c r="M1997" s="570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2"/>
      <c r="AB1997" s="573"/>
    </row>
    <row r="1998" spans="1:30" s="539" customFormat="1" ht="15.75" customHeight="1">
      <c r="A1998" s="567" t="str">
        <f>IF(B1998&lt;&gt;"",IF(AND(B1998&gt;=_TM1,B1998&lt;=_TM2,OR(TH!L1998="1111",TH!M1998="1111")),TH!D1998,""),"")</f>
        <v/>
      </c>
      <c r="B1998" s="568" t="str">
        <f t="shared" si="154"/>
        <v/>
      </c>
      <c r="C1998" s="349"/>
      <c r="D1998" s="349"/>
      <c r="E1998" s="349"/>
      <c r="F1998" s="277"/>
      <c r="G1998" s="348"/>
      <c r="H1998" s="507"/>
      <c r="I1998" s="340"/>
      <c r="J1998" s="340"/>
      <c r="K1998" s="569"/>
      <c r="L1998" s="570"/>
      <c r="M1998" s="570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2"/>
      <c r="AB1998" s="573"/>
    </row>
    <row r="1999" spans="1:30" s="539" customFormat="1" ht="15.75" customHeight="1">
      <c r="A1999" s="567" t="str">
        <f>IF(B1999&lt;&gt;"",IF(AND(B1999&gt;=_TM1,B1999&lt;=_TM2,OR(TH!L1999="1111",TH!M1999="1111")),TH!D1999,""),"")</f>
        <v/>
      </c>
      <c r="B1999" s="568" t="str">
        <f t="shared" si="154"/>
        <v/>
      </c>
      <c r="C1999" s="349"/>
      <c r="D1999" s="349"/>
      <c r="E1999" s="581"/>
      <c r="F1999" s="277"/>
      <c r="G1999" s="348"/>
      <c r="H1999" s="507"/>
      <c r="I1999" s="340"/>
      <c r="J1999" s="340"/>
      <c r="K1999" s="579"/>
      <c r="L1999" s="570"/>
      <c r="M1999" s="570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2"/>
      <c r="AB1999" s="573"/>
    </row>
    <row r="2000" spans="1:30" s="539" customFormat="1" ht="15.75" customHeight="1">
      <c r="A2000" s="567" t="str">
        <f>IF(B2000&lt;&gt;"",IF(AND(B2000&gt;=_TM1,B2000&lt;=_TM2,OR(TH!L2000="1111",TH!M2000="1111")),TH!D2000,""),"")</f>
        <v/>
      </c>
      <c r="B2000" s="568" t="str">
        <f t="shared" si="154"/>
        <v/>
      </c>
      <c r="C2000" s="349"/>
      <c r="D2000" s="349"/>
      <c r="E2000" s="581"/>
      <c r="F2000" s="277"/>
      <c r="G2000" s="348"/>
      <c r="H2000" s="507"/>
      <c r="I2000" s="340"/>
      <c r="J2000" s="340"/>
      <c r="K2000" s="579"/>
      <c r="L2000" s="570"/>
      <c r="M2000" s="570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2"/>
      <c r="AB2000" s="573"/>
    </row>
    <row r="2001" spans="1:28" s="539" customFormat="1" ht="15.75" customHeight="1">
      <c r="A2001" s="567" t="str">
        <f>IF(B2001&lt;&gt;"",IF(AND(B2001&gt;=_TM1,B2001&lt;=_TM2,OR(TH!L2001="1111",TH!M2001="1111")),TH!D2001,""),"")</f>
        <v/>
      </c>
      <c r="B2001" s="568" t="str">
        <f t="shared" si="154"/>
        <v/>
      </c>
      <c r="C2001" s="349"/>
      <c r="D2001" s="349"/>
      <c r="E2001" s="581"/>
      <c r="F2001" s="279"/>
      <c r="G2001" s="348"/>
      <c r="H2001" s="506"/>
      <c r="I2001" s="340"/>
      <c r="J2001" s="340"/>
      <c r="K2001" s="579"/>
      <c r="L2001" s="570"/>
      <c r="M2001" s="570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2"/>
    </row>
    <row r="2002" spans="1:28" s="539" customFormat="1" ht="15.75" customHeight="1">
      <c r="A2002" s="567" t="str">
        <f>IF(B2002&lt;&gt;"",IF(AND(B2002&gt;=_TM1,B2002&lt;=_TM2,OR(TH!L2002="1111",TH!M2002="1111")),TH!D2002,""),"")</f>
        <v/>
      </c>
      <c r="B2002" s="568" t="str">
        <f t="shared" si="154"/>
        <v/>
      </c>
      <c r="C2002" s="349"/>
      <c r="D2002" s="349"/>
      <c r="E2002" s="349"/>
      <c r="F2002" s="277"/>
      <c r="G2002" s="348"/>
      <c r="H2002" s="506"/>
      <c r="I2002" s="340"/>
      <c r="J2002" s="340"/>
      <c r="K2002" s="569"/>
      <c r="L2002" s="570"/>
      <c r="M2002" s="570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2"/>
      <c r="AB2002" s="573"/>
    </row>
    <row r="2003" spans="1:28" s="539" customFormat="1" ht="15.75" customHeight="1">
      <c r="A2003" s="567" t="str">
        <f>IF(B2003&lt;&gt;"",IF(AND(B2003&gt;=_TM1,B2003&lt;=_TM2,OR(TH!L2003="1111",TH!M2003="1111")),TH!D2003,""),"")</f>
        <v/>
      </c>
      <c r="B2003" s="568" t="str">
        <f t="shared" si="154"/>
        <v/>
      </c>
      <c r="C2003" s="349"/>
      <c r="D2003" s="349"/>
      <c r="E2003" s="349"/>
      <c r="F2003" s="277"/>
      <c r="G2003" s="348"/>
      <c r="H2003" s="506"/>
      <c r="I2003" s="340"/>
      <c r="J2003" s="340"/>
      <c r="K2003" s="569"/>
      <c r="L2003" s="570"/>
      <c r="M2003" s="570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2"/>
      <c r="AB2003" s="573"/>
    </row>
    <row r="2004" spans="1:28" s="539" customFormat="1" ht="15.75" customHeight="1">
      <c r="A2004" s="567" t="str">
        <f>IF(B2004&lt;&gt;"",IF(AND(B2004&gt;=_TM1,B2004&lt;=_TM2,OR(TH!L2004="1111",TH!M2004="1111")),TH!D2004,""),"")</f>
        <v/>
      </c>
      <c r="B2004" s="568" t="str">
        <f t="shared" si="154"/>
        <v/>
      </c>
      <c r="C2004" s="349"/>
      <c r="D2004" s="349"/>
      <c r="E2004" s="349"/>
      <c r="F2004" s="277"/>
      <c r="G2004" s="348"/>
      <c r="H2004" s="506"/>
      <c r="I2004" s="340"/>
      <c r="J2004" s="340"/>
      <c r="K2004" s="569"/>
      <c r="L2004" s="570"/>
      <c r="M2004" s="570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2"/>
      <c r="AB2004" s="573"/>
    </row>
    <row r="2005" spans="1:28" s="539" customFormat="1" ht="15.75" customHeight="1">
      <c r="A2005" s="567" t="str">
        <f>IF(B2005&lt;&gt;"",IF(AND(B2005&gt;=_TM1,B2005&lt;=_TM2,OR(TH!L2005="1111",TH!M2005="1111")),TH!D2005,""),"")</f>
        <v/>
      </c>
      <c r="B2005" s="568" t="str">
        <f t="shared" si="154"/>
        <v/>
      </c>
      <c r="C2005" s="349"/>
      <c r="D2005" s="574"/>
      <c r="E2005" s="349"/>
      <c r="F2005" s="279"/>
      <c r="G2005" s="348"/>
      <c r="H2005" s="507"/>
      <c r="I2005" s="340"/>
      <c r="J2005" s="340"/>
      <c r="K2005" s="569"/>
      <c r="L2005" s="576"/>
      <c r="M2005" s="576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2"/>
      <c r="AB2005" s="573"/>
    </row>
    <row r="2006" spans="1:28" s="539" customFormat="1" ht="15.75" customHeight="1">
      <c r="A2006" s="567" t="str">
        <f>IF(B2006&lt;&gt;"",IF(AND(B2006&gt;=_TM1,B2006&lt;=_TM2,OR(TH!L2006="1111",TH!M2006="1111")),TH!D2006,""),"")</f>
        <v/>
      </c>
      <c r="B2006" s="568" t="str">
        <f t="shared" si="154"/>
        <v/>
      </c>
      <c r="C2006" s="349"/>
      <c r="D2006" s="574"/>
      <c r="E2006" s="349"/>
      <c r="F2006" s="279"/>
      <c r="G2006" s="348"/>
      <c r="H2006" s="507"/>
      <c r="I2006" s="340"/>
      <c r="J2006" s="340"/>
      <c r="K2006" s="569"/>
      <c r="L2006" s="576"/>
      <c r="M2006" s="576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2"/>
      <c r="AB2006" s="573"/>
    </row>
    <row r="2007" spans="1:28" s="539" customFormat="1" ht="15.75" customHeight="1">
      <c r="A2007" s="567" t="str">
        <f>IF(B2007&lt;&gt;"",IF(AND(B2007&gt;=_TM1,B2007&lt;=_TM2,OR(TH!L2007="1111",TH!M2007="1111")),TH!D2007,""),"")</f>
        <v/>
      </c>
      <c r="B2007" s="568" t="str">
        <f t="shared" si="154"/>
        <v/>
      </c>
      <c r="C2007" s="349"/>
      <c r="D2007" s="574"/>
      <c r="E2007" s="349"/>
      <c r="F2007" s="279"/>
      <c r="G2007" s="348"/>
      <c r="H2007" s="507"/>
      <c r="I2007" s="340"/>
      <c r="J2007" s="340"/>
      <c r="K2007" s="569"/>
      <c r="L2007" s="576"/>
      <c r="M2007" s="576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2"/>
      <c r="AB2007" s="573"/>
    </row>
    <row r="2008" spans="1:28" s="539" customFormat="1" ht="15.75" customHeight="1">
      <c r="A2008" s="567" t="str">
        <f>IF(B2008&lt;&gt;"",IF(AND(B2008&gt;=_TM1,B2008&lt;=_TM2,OR(TH!L2008="1111",TH!M2008="1111")),TH!D2008,""),"")</f>
        <v/>
      </c>
      <c r="B2008" s="568" t="str">
        <f t="shared" si="154"/>
        <v/>
      </c>
      <c r="C2008" s="349"/>
      <c r="D2008" s="574"/>
      <c r="E2008" s="349"/>
      <c r="F2008" s="279"/>
      <c r="G2008" s="348"/>
      <c r="H2008" s="507"/>
      <c r="I2008" s="340"/>
      <c r="J2008" s="340"/>
      <c r="K2008" s="569"/>
      <c r="L2008" s="576"/>
      <c r="M2008" s="576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2"/>
      <c r="AB2008" s="573"/>
    </row>
    <row r="2009" spans="1:28" s="539" customFormat="1" ht="15.75" customHeight="1">
      <c r="A2009" s="567" t="str">
        <f>IF(B2009&lt;&gt;"",IF(AND(B2009&gt;=_TM1,B2009&lt;=_TM2,OR(TH!L2009="1111",TH!M2009="1111")),TH!D2009,""),"")</f>
        <v/>
      </c>
      <c r="B2009" s="568" t="str">
        <f t="shared" si="154"/>
        <v/>
      </c>
      <c r="C2009" s="349"/>
      <c r="D2009" s="574"/>
      <c r="E2009" s="349"/>
      <c r="F2009" s="279"/>
      <c r="G2009" s="348"/>
      <c r="H2009" s="507"/>
      <c r="I2009" s="340"/>
      <c r="J2009" s="340"/>
      <c r="K2009" s="569"/>
      <c r="L2009" s="576"/>
      <c r="M2009" s="576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2"/>
      <c r="AB2009" s="573"/>
    </row>
    <row r="2010" spans="1:28" s="539" customFormat="1" ht="15.75" customHeight="1">
      <c r="A2010" s="567" t="str">
        <f>IF(B2010&lt;&gt;"",IF(AND(B2010&gt;=_TM1,B2010&lt;=_TM2,OR(TH!L2010="1111",TH!M2010="1111")),TH!D2010,""),"")</f>
        <v/>
      </c>
      <c r="B2010" s="568" t="str">
        <f t="shared" si="154"/>
        <v/>
      </c>
      <c r="C2010" s="349"/>
      <c r="D2010" s="574"/>
      <c r="E2010" s="349"/>
      <c r="F2010" s="279"/>
      <c r="G2010" s="348"/>
      <c r="H2010" s="507"/>
      <c r="I2010" s="340"/>
      <c r="J2010" s="340"/>
      <c r="K2010" s="569"/>
      <c r="L2010" s="576"/>
      <c r="M2010" s="576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2"/>
      <c r="AB2010" s="573"/>
    </row>
    <row r="2011" spans="1:28" s="539" customFormat="1" ht="15.75" customHeight="1">
      <c r="A2011" s="567" t="str">
        <f>IF(B2011&lt;&gt;"",IF(AND(B2011&gt;=_TM1,B2011&lt;=_TM2,OR(TH!L2011="1111",TH!M2011="1111")),TH!D2011,""),"")</f>
        <v/>
      </c>
      <c r="B2011" s="568" t="str">
        <f t="shared" si="154"/>
        <v/>
      </c>
      <c r="C2011" s="349"/>
      <c r="D2011" s="574"/>
      <c r="E2011" s="349"/>
      <c r="F2011" s="279"/>
      <c r="G2011" s="348"/>
      <c r="H2011" s="507"/>
      <c r="I2011" s="340"/>
      <c r="J2011" s="340"/>
      <c r="K2011" s="569"/>
      <c r="L2011" s="576"/>
      <c r="M2011" s="576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2"/>
      <c r="AB2011" s="573"/>
    </row>
    <row r="2012" spans="1:28" s="539" customFormat="1" ht="15.75" customHeight="1">
      <c r="A2012" s="567" t="str">
        <f>IF(B2012&lt;&gt;"",IF(AND(B2012&gt;=_TM1,B2012&lt;=_TM2,OR(TH!L2012="1111",TH!M2012="1111")),TH!D2012,""),"")</f>
        <v/>
      </c>
      <c r="B2012" s="568" t="str">
        <f t="shared" si="154"/>
        <v/>
      </c>
      <c r="C2012" s="349"/>
      <c r="D2012" s="574"/>
      <c r="E2012" s="349"/>
      <c r="F2012" s="279"/>
      <c r="G2012" s="348"/>
      <c r="H2012" s="507"/>
      <c r="I2012" s="340"/>
      <c r="J2012" s="340"/>
      <c r="K2012" s="569"/>
      <c r="L2012" s="576"/>
      <c r="M2012" s="576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2"/>
      <c r="AB2012" s="573"/>
    </row>
    <row r="2013" spans="1:28" s="539" customFormat="1" ht="15.75" customHeight="1">
      <c r="A2013" s="567" t="str">
        <f>IF(B2013&lt;&gt;"",IF(AND(B2013&gt;=_TM1,B2013&lt;=_TM2,OR(TH!L2013="1111",TH!M2013="1111")),TH!D2013,""),"")</f>
        <v/>
      </c>
      <c r="B2013" s="568" t="str">
        <f t="shared" si="154"/>
        <v/>
      </c>
      <c r="C2013" s="349"/>
      <c r="D2013" s="574"/>
      <c r="E2013" s="349"/>
      <c r="F2013" s="279"/>
      <c r="G2013" s="348"/>
      <c r="H2013" s="507"/>
      <c r="I2013" s="340"/>
      <c r="J2013" s="340"/>
      <c r="K2013" s="569"/>
      <c r="L2013" s="576"/>
      <c r="M2013" s="576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2"/>
      <c r="AB2013" s="573"/>
    </row>
    <row r="2014" spans="1:28" s="539" customFormat="1" ht="15.75" customHeight="1">
      <c r="A2014" s="567" t="str">
        <f>IF(B2014&lt;&gt;"",IF(AND(B2014&gt;=_TM1,B2014&lt;=_TM2,OR(TH!L2014="1111",TH!M2014="1111")),TH!D2014,""),"")</f>
        <v/>
      </c>
      <c r="B2014" s="568" t="str">
        <f t="shared" si="154"/>
        <v/>
      </c>
      <c r="C2014" s="349"/>
      <c r="D2014" s="574"/>
      <c r="E2014" s="349"/>
      <c r="F2014" s="279"/>
      <c r="G2014" s="348"/>
      <c r="H2014" s="507"/>
      <c r="I2014" s="340"/>
      <c r="J2014" s="340"/>
      <c r="K2014" s="569"/>
      <c r="L2014" s="576"/>
      <c r="M2014" s="576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2"/>
      <c r="AB2014" s="573"/>
    </row>
    <row r="2015" spans="1:28" s="539" customFormat="1" ht="15.75" customHeight="1">
      <c r="A2015" s="567" t="str">
        <f>IF(B2015&lt;&gt;"",IF(AND(B2015&gt;=_TM1,B2015&lt;=_TM2,OR(TH!L2015="1111",TH!M2015="1111")),TH!D2015,""),"")</f>
        <v/>
      </c>
      <c r="B2015" s="568" t="str">
        <f t="shared" ref="B2015:B2079" si="155">IF(C2015&lt;&gt;"",MONTH(C2015),"")</f>
        <v/>
      </c>
      <c r="C2015" s="349"/>
      <c r="D2015" s="574"/>
      <c r="E2015" s="349"/>
      <c r="F2015" s="279"/>
      <c r="G2015" s="348"/>
      <c r="H2015" s="507"/>
      <c r="I2015" s="340"/>
      <c r="J2015" s="340"/>
      <c r="K2015" s="569"/>
      <c r="L2015" s="576"/>
      <c r="M2015" s="576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2"/>
      <c r="AB2015" s="573"/>
    </row>
    <row r="2016" spans="1:28" s="539" customFormat="1" ht="15.75" customHeight="1">
      <c r="A2016" s="567" t="str">
        <f>IF(B2016&lt;&gt;"",IF(AND(B2016&gt;=_TM1,B2016&lt;=_TM2,OR(TH!L2016="1111",TH!M2016="1111")),TH!D2016,""),"")</f>
        <v/>
      </c>
      <c r="B2016" s="568" t="str">
        <f t="shared" si="155"/>
        <v/>
      </c>
      <c r="C2016" s="349"/>
      <c r="D2016" s="574"/>
      <c r="E2016" s="349"/>
      <c r="F2016" s="279"/>
      <c r="G2016" s="348"/>
      <c r="H2016" s="507"/>
      <c r="I2016" s="340"/>
      <c r="J2016" s="340"/>
      <c r="K2016" s="569"/>
      <c r="L2016" s="576"/>
      <c r="M2016" s="576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2"/>
      <c r="AB2016" s="573"/>
    </row>
    <row r="2017" spans="1:30" s="539" customFormat="1" ht="15.75" customHeight="1">
      <c r="A2017" s="567" t="str">
        <f>IF(B2017&lt;&gt;"",IF(AND(B2017&gt;=_TM1,B2017&lt;=_TM2,OR(TH!L2017="1111",TH!M2017="1111")),TH!D2017,""),"")</f>
        <v/>
      </c>
      <c r="B2017" s="568" t="str">
        <f t="shared" si="155"/>
        <v/>
      </c>
      <c r="C2017" s="349"/>
      <c r="D2017" s="574"/>
      <c r="E2017" s="349"/>
      <c r="F2017" s="279"/>
      <c r="G2017" s="348"/>
      <c r="H2017" s="507"/>
      <c r="I2017" s="340"/>
      <c r="J2017" s="340"/>
      <c r="K2017" s="569"/>
      <c r="L2017" s="576"/>
      <c r="M2017" s="576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2"/>
      <c r="AB2017" s="573"/>
    </row>
    <row r="2018" spans="1:30" s="539" customFormat="1" ht="15.75" customHeight="1">
      <c r="A2018" s="567" t="str">
        <f>IF(B2018&lt;&gt;"",IF(AND(B2018&gt;=_TM1,B2018&lt;=_TM2,OR(TH!L2018="1111",TH!M2018="1111")),TH!D2018,""),"")</f>
        <v/>
      </c>
      <c r="B2018" s="568" t="str">
        <f t="shared" si="155"/>
        <v/>
      </c>
      <c r="C2018" s="349"/>
      <c r="D2018" s="574"/>
      <c r="E2018" s="349"/>
      <c r="F2018" s="279"/>
      <c r="G2018" s="348"/>
      <c r="H2018" s="507"/>
      <c r="I2018" s="340"/>
      <c r="J2018" s="340"/>
      <c r="K2018" s="569"/>
      <c r="L2018" s="576"/>
      <c r="M2018" s="576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2"/>
      <c r="AB2018" s="573"/>
    </row>
    <row r="2019" spans="1:30" s="539" customFormat="1" ht="15.75" customHeight="1">
      <c r="A2019" s="567" t="str">
        <f>IF(B2019&lt;&gt;"",IF(AND(B2019&gt;=_TM1,B2019&lt;=_TM2,OR(TH!L2019="1111",TH!M2019="1111")),TH!D2019,""),"")</f>
        <v/>
      </c>
      <c r="B2019" s="568" t="str">
        <f t="shared" si="155"/>
        <v/>
      </c>
      <c r="C2019" s="349"/>
      <c r="D2019" s="574"/>
      <c r="E2019" s="349"/>
      <c r="F2019" s="279"/>
      <c r="G2019" s="348"/>
      <c r="H2019" s="507"/>
      <c r="I2019" s="340"/>
      <c r="J2019" s="340"/>
      <c r="K2019" s="569"/>
      <c r="L2019" s="576"/>
      <c r="M2019" s="576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2"/>
      <c r="AB2019" s="573"/>
    </row>
    <row r="2020" spans="1:30" s="539" customFormat="1" ht="15.75" customHeight="1">
      <c r="A2020" s="567" t="str">
        <f>IF(B2020&lt;&gt;"",IF(AND(B2020&gt;=_TM1,B2020&lt;=_TM2,OR(TH!L2020="1111",TH!M2020="1111")),TH!D2020,""),"")</f>
        <v/>
      </c>
      <c r="B2020" s="568" t="str">
        <f t="shared" si="155"/>
        <v/>
      </c>
      <c r="C2020" s="349"/>
      <c r="D2020" s="574"/>
      <c r="E2020" s="349"/>
      <c r="F2020" s="279"/>
      <c r="G2020" s="348"/>
      <c r="H2020" s="507"/>
      <c r="I2020" s="340"/>
      <c r="J2020" s="340"/>
      <c r="K2020" s="569"/>
      <c r="L2020" s="576"/>
      <c r="M2020" s="576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2"/>
      <c r="AB2020" s="573"/>
    </row>
    <row r="2021" spans="1:30" s="539" customFormat="1" ht="15.75" customHeight="1">
      <c r="A2021" s="567" t="str">
        <f>IF(B2021&lt;&gt;"",IF(AND(B2021&gt;=_TM1,B2021&lt;=_TM2,OR(TH!L2021="1111",TH!M2021="1111")),TH!D2021,""),"")</f>
        <v/>
      </c>
      <c r="B2021" s="568" t="str">
        <f t="shared" si="155"/>
        <v/>
      </c>
      <c r="C2021" s="349"/>
      <c r="D2021" s="574"/>
      <c r="E2021" s="349"/>
      <c r="F2021" s="279"/>
      <c r="G2021" s="348"/>
      <c r="H2021" s="507"/>
      <c r="I2021" s="340"/>
      <c r="J2021" s="340"/>
      <c r="K2021" s="569"/>
      <c r="L2021" s="571"/>
      <c r="M2021" s="576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2"/>
      <c r="AB2021" s="573"/>
    </row>
    <row r="2022" spans="1:30" s="539" customFormat="1" ht="15.75" customHeight="1">
      <c r="A2022" s="567" t="str">
        <f>IF(B2022&lt;&gt;"",IF(AND(B2022&gt;=_TM1,B2022&lt;=_TM2,OR(TH!L2022="1111",TH!M2022="1111")),TH!D2022,""),"")</f>
        <v/>
      </c>
      <c r="B2022" s="568" t="str">
        <f t="shared" si="155"/>
        <v/>
      </c>
      <c r="C2022" s="349"/>
      <c r="D2022" s="349"/>
      <c r="E2022" s="581"/>
      <c r="F2022" s="279"/>
      <c r="G2022" s="348"/>
      <c r="H2022" s="506"/>
      <c r="I2022" s="340"/>
      <c r="J2022" s="340"/>
      <c r="K2022" s="579"/>
      <c r="L2022" s="570"/>
      <c r="M2022" s="570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2"/>
    </row>
    <row r="2023" spans="1:30" s="539" customFormat="1" ht="15.75" customHeight="1">
      <c r="A2023" s="567" t="str">
        <f>IF(B2023&lt;&gt;"",IF(AND(B2023&gt;=_TM1,B2023&lt;=_TM2,OR(TH!L2023="1111",TH!M2023="1111")),TH!D2023,""),"")</f>
        <v/>
      </c>
      <c r="B2023" s="568" t="str">
        <f>IF(C2023&lt;&gt;"",MONTH(C2023),"")</f>
        <v/>
      </c>
      <c r="C2023" s="349"/>
      <c r="D2023" s="349"/>
      <c r="E2023" s="581"/>
      <c r="F2023" s="279"/>
      <c r="G2023" s="348"/>
      <c r="H2023" s="506"/>
      <c r="I2023" s="340"/>
      <c r="J2023" s="340"/>
      <c r="K2023" s="579"/>
      <c r="L2023" s="571"/>
      <c r="M2023" s="570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2"/>
    </row>
    <row r="2024" spans="1:30" s="539" customFormat="1" ht="15.75" customHeight="1">
      <c r="A2024" s="567" t="str">
        <f>IF(B2024&lt;&gt;"",IF(AND(B2024&gt;=_TM1,B2024&lt;=_TM2,OR(TH!L2024="1111",TH!M2024="1111")),TH!D2024,""),"")</f>
        <v/>
      </c>
      <c r="B2024" s="568" t="str">
        <f t="shared" si="155"/>
        <v/>
      </c>
      <c r="C2024" s="349"/>
      <c r="D2024" s="349"/>
      <c r="E2024" s="349"/>
      <c r="F2024" s="277"/>
      <c r="G2024" s="348"/>
      <c r="H2024" s="506"/>
      <c r="I2024" s="340"/>
      <c r="J2024" s="340"/>
      <c r="K2024" s="569"/>
      <c r="L2024" s="570"/>
      <c r="M2024" s="570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2"/>
      <c r="AB2024" s="573"/>
    </row>
    <row r="2025" spans="1:30" s="539" customFormat="1" ht="15.75" customHeight="1">
      <c r="A2025" s="567" t="str">
        <f>IF(B2025&lt;&gt;"",IF(AND(B2025&gt;=_TM1,B2025&lt;=_TM2,OR(TH!L2025="1111",TH!M2025="1111")),TH!D2025,""),"")</f>
        <v/>
      </c>
      <c r="B2025" s="568" t="str">
        <f t="shared" si="155"/>
        <v/>
      </c>
      <c r="C2025" s="349"/>
      <c r="D2025" s="349"/>
      <c r="E2025" s="349"/>
      <c r="F2025" s="277"/>
      <c r="G2025" s="348"/>
      <c r="H2025" s="506"/>
      <c r="I2025" s="340"/>
      <c r="J2025" s="340"/>
      <c r="K2025" s="569"/>
      <c r="L2025" s="570"/>
      <c r="M2025" s="570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2"/>
      <c r="AB2025" s="573"/>
    </row>
    <row r="2026" spans="1:30" s="539" customFormat="1" ht="15.75" customHeight="1">
      <c r="A2026" s="567" t="str">
        <f>IF(B2026&lt;&gt;"",IF(AND(B2026&gt;=_TM1,B2026&lt;=_TM2,OR(TH!L2026="1111",TH!M2026="1111")),TH!D2026,""),"")</f>
        <v/>
      </c>
      <c r="B2026" s="568" t="str">
        <f t="shared" si="155"/>
        <v/>
      </c>
      <c r="C2026" s="349"/>
      <c r="D2026" s="349"/>
      <c r="E2026" s="349"/>
      <c r="F2026" s="277"/>
      <c r="G2026" s="348"/>
      <c r="H2026" s="506"/>
      <c r="I2026" s="340"/>
      <c r="J2026" s="340"/>
      <c r="K2026" s="569"/>
      <c r="L2026" s="570"/>
      <c r="M2026" s="570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2"/>
      <c r="AB2026" s="573"/>
    </row>
    <row r="2027" spans="1:30" s="539" customFormat="1" ht="15.75" customHeight="1">
      <c r="A2027" s="567" t="str">
        <f>IF(B2027&lt;&gt;"",IF(AND(B2027&gt;=_TM1,B2027&lt;=_TM2,OR(TH!L2027="1111",TH!M2027="1111")),TH!D2027,""),"")</f>
        <v/>
      </c>
      <c r="B2027" s="568" t="str">
        <f t="shared" si="155"/>
        <v/>
      </c>
      <c r="C2027" s="349"/>
      <c r="D2027" s="349"/>
      <c r="E2027" s="349"/>
      <c r="F2027" s="277"/>
      <c r="G2027" s="348"/>
      <c r="H2027" s="506"/>
      <c r="I2027" s="340"/>
      <c r="J2027" s="340"/>
      <c r="K2027" s="569"/>
      <c r="L2027" s="570"/>
      <c r="M2027" s="570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2"/>
      <c r="AB2027" s="573"/>
    </row>
    <row r="2028" spans="1:30" s="539" customFormat="1" ht="15.75" customHeight="1">
      <c r="A2028" s="567" t="str">
        <f>IF(B2028&lt;&gt;"",IF(AND(B2028&gt;=_TM1,B2028&lt;=_TM2,OR(TH!L2028="1111",TH!M2028="1111")),TH!D2028,""),"")</f>
        <v/>
      </c>
      <c r="B2028" s="568" t="str">
        <f t="shared" si="155"/>
        <v/>
      </c>
      <c r="C2028" s="349"/>
      <c r="D2028" s="349"/>
      <c r="E2028" s="349"/>
      <c r="F2028" s="277"/>
      <c r="G2028" s="348"/>
      <c r="H2028" s="506"/>
      <c r="I2028" s="340"/>
      <c r="J2028" s="340"/>
      <c r="K2028" s="569"/>
      <c r="L2028" s="570"/>
      <c r="M2028" s="570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2"/>
      <c r="AB2028" s="573"/>
      <c r="AD2028" s="573"/>
    </row>
    <row r="2029" spans="1:30" s="539" customFormat="1" ht="15.75" customHeight="1">
      <c r="A2029" s="567" t="str">
        <f>IF(B2029&lt;&gt;"",IF(AND(B2029&gt;=_TM1,B2029&lt;=_TM2,OR(TH!L2029="1111",TH!M2029="1111")),TH!D2029,""),"")</f>
        <v/>
      </c>
      <c r="B2029" s="568" t="str">
        <f t="shared" si="155"/>
        <v/>
      </c>
      <c r="C2029" s="349"/>
      <c r="D2029" s="349"/>
      <c r="E2029" s="349"/>
      <c r="F2029" s="277"/>
      <c r="G2029" s="348"/>
      <c r="H2029" s="506"/>
      <c r="I2029" s="340"/>
      <c r="J2029" s="340"/>
      <c r="K2029" s="569"/>
      <c r="L2029" s="570"/>
      <c r="M2029" s="570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2"/>
      <c r="AB2029" s="573"/>
      <c r="AC2029" s="573"/>
      <c r="AD2029" s="573"/>
    </row>
    <row r="2030" spans="1:30" s="539" customFormat="1" ht="15.75" customHeight="1">
      <c r="A2030" s="567" t="str">
        <f>IF(B2030&lt;&gt;"",IF(AND(B2030&gt;=_TM1,B2030&lt;=_TM2,OR(TH!L2030="1111",TH!M2030="1111")),TH!D2030,""),"")</f>
        <v/>
      </c>
      <c r="B2030" s="568" t="str">
        <f t="shared" si="155"/>
        <v/>
      </c>
      <c r="C2030" s="349"/>
      <c r="D2030" s="349"/>
      <c r="E2030" s="349"/>
      <c r="F2030" s="277"/>
      <c r="G2030" s="348"/>
      <c r="H2030" s="506"/>
      <c r="I2030" s="314"/>
      <c r="J2030" s="314"/>
      <c r="K2030" s="569"/>
      <c r="L2030" s="570"/>
      <c r="M2030" s="570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2"/>
      <c r="AB2030" s="573"/>
      <c r="AC2030" s="573"/>
      <c r="AD2030" s="573"/>
    </row>
    <row r="2031" spans="1:30" s="539" customFormat="1" ht="15.75" customHeight="1">
      <c r="A2031" s="567" t="str">
        <f>IF(B2031&lt;&gt;"",IF(AND(B2031&gt;=_TM1,B2031&lt;=_TM2,OR(TH!L2031="1111",TH!M2031="1111")),TH!D2031,""),"")</f>
        <v/>
      </c>
      <c r="B2031" s="568" t="str">
        <f t="shared" si="155"/>
        <v/>
      </c>
      <c r="C2031" s="349"/>
      <c r="D2031" s="349"/>
      <c r="E2031" s="349"/>
      <c r="F2031" s="277"/>
      <c r="G2031" s="348"/>
      <c r="H2031" s="506"/>
      <c r="I2031" s="340"/>
      <c r="J2031" s="340"/>
      <c r="K2031" s="569"/>
      <c r="L2031" s="570"/>
      <c r="M2031" s="570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2"/>
      <c r="AB2031" s="573"/>
      <c r="AC2031" s="573"/>
      <c r="AD2031" s="573"/>
    </row>
    <row r="2032" spans="1:30" s="539" customFormat="1" ht="15.75" customHeight="1">
      <c r="A2032" s="567" t="str">
        <f>IF(B2032&lt;&gt;"",IF(AND(B2032&gt;=_TM1,B2032&lt;=_TM2,OR(TH!L2032="1111",TH!M2032="1111")),TH!D2032,""),"")</f>
        <v/>
      </c>
      <c r="B2032" s="568" t="str">
        <f t="shared" si="155"/>
        <v/>
      </c>
      <c r="C2032" s="349"/>
      <c r="D2032" s="349"/>
      <c r="E2032" s="349"/>
      <c r="F2032" s="277"/>
      <c r="G2032" s="348"/>
      <c r="H2032" s="506"/>
      <c r="I2032" s="340"/>
      <c r="J2032" s="340"/>
      <c r="K2032" s="569"/>
      <c r="L2032" s="570"/>
      <c r="M2032" s="570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2"/>
      <c r="AB2032" s="573"/>
      <c r="AD2032" s="573"/>
    </row>
    <row r="2033" spans="1:30" s="539" customFormat="1" ht="15.75" customHeight="1">
      <c r="A2033" s="567" t="str">
        <f>IF(B2033&lt;&gt;"",IF(AND(B2033&gt;=_TM1,B2033&lt;=_TM2,OR(TH!L2033="1111",TH!M2033="1111")),TH!D2033,""),"")</f>
        <v/>
      </c>
      <c r="B2033" s="568" t="str">
        <f t="shared" si="155"/>
        <v/>
      </c>
      <c r="C2033" s="349"/>
      <c r="D2033" s="349"/>
      <c r="E2033" s="349"/>
      <c r="F2033" s="279"/>
      <c r="G2033" s="348"/>
      <c r="H2033" s="506"/>
      <c r="I2033" s="340"/>
      <c r="J2033" s="340"/>
      <c r="K2033" s="569"/>
      <c r="L2033" s="570"/>
      <c r="M2033" s="570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2"/>
      <c r="AB2033" s="573"/>
      <c r="AC2033" s="573"/>
      <c r="AD2033" s="573"/>
    </row>
    <row r="2034" spans="1:30" s="539" customFormat="1" ht="15.75" customHeight="1">
      <c r="A2034" s="567" t="str">
        <f>IF(B2034&lt;&gt;"",IF(AND(B2034&gt;=_TM1,B2034&lt;=_TM2,OR(TH!L2034="1111",TH!M2034="1111")),TH!D2034,""),"")</f>
        <v/>
      </c>
      <c r="B2034" s="568" t="str">
        <f t="shared" si="155"/>
        <v/>
      </c>
      <c r="C2034" s="349"/>
      <c r="D2034" s="349"/>
      <c r="E2034" s="349"/>
      <c r="F2034" s="277"/>
      <c r="G2034" s="348"/>
      <c r="H2034" s="506"/>
      <c r="I2034" s="340"/>
      <c r="J2034" s="340"/>
      <c r="K2034" s="569"/>
      <c r="L2034" s="570"/>
      <c r="M2034" s="570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2"/>
      <c r="AB2034" s="573"/>
      <c r="AD2034" s="573"/>
    </row>
    <row r="2035" spans="1:30" s="539" customFormat="1" ht="15.75" customHeight="1">
      <c r="A2035" s="567" t="str">
        <f>IF(B2035&lt;&gt;"",IF(AND(B2035&gt;=_TM1,B2035&lt;=_TM2,OR(TH!L2035="1111",TH!M2035="1111")),TH!D2035,""),"")</f>
        <v/>
      </c>
      <c r="B2035" s="568" t="str">
        <f t="shared" si="155"/>
        <v/>
      </c>
      <c r="C2035" s="349"/>
      <c r="D2035" s="349"/>
      <c r="E2035" s="349"/>
      <c r="F2035" s="279"/>
      <c r="G2035" s="348"/>
      <c r="H2035" s="506"/>
      <c r="I2035" s="340"/>
      <c r="J2035" s="340"/>
      <c r="K2035" s="569"/>
      <c r="L2035" s="570"/>
      <c r="M2035" s="570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2"/>
      <c r="AB2035" s="573"/>
      <c r="AC2035" s="573"/>
      <c r="AD2035" s="573"/>
    </row>
    <row r="2036" spans="1:30" s="539" customFormat="1" ht="15.75" customHeight="1">
      <c r="A2036" s="567" t="str">
        <f>IF(B2036&lt;&gt;"",IF(AND(B2036&gt;=_TM1,B2036&lt;=_TM2,OR(TH!L2036="1111",TH!M2036="1111")),TH!D2036,""),"")</f>
        <v/>
      </c>
      <c r="B2036" s="568" t="str">
        <f t="shared" si="155"/>
        <v/>
      </c>
      <c r="C2036" s="349"/>
      <c r="D2036" s="349"/>
      <c r="E2036" s="349"/>
      <c r="F2036" s="277"/>
      <c r="G2036" s="348"/>
      <c r="H2036" s="506"/>
      <c r="I2036" s="340"/>
      <c r="J2036" s="340"/>
      <c r="K2036" s="569"/>
      <c r="L2036" s="570"/>
      <c r="M2036" s="570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2"/>
      <c r="AB2036" s="573"/>
      <c r="AC2036" s="573"/>
      <c r="AD2036" s="573"/>
    </row>
    <row r="2037" spans="1:30" s="539" customFormat="1" ht="15.75" customHeight="1">
      <c r="A2037" s="567" t="str">
        <f>IF(B2037&lt;&gt;"",IF(AND(B2037&gt;=_TM1,B2037&lt;=_TM2,OR(TH!L2037="1111",TH!M2037="1111")),TH!D2037,""),"")</f>
        <v/>
      </c>
      <c r="B2037" s="568" t="str">
        <f t="shared" si="155"/>
        <v/>
      </c>
      <c r="C2037" s="349"/>
      <c r="D2037" s="349"/>
      <c r="E2037" s="349"/>
      <c r="F2037" s="277"/>
      <c r="G2037" s="348"/>
      <c r="H2037" s="506"/>
      <c r="I2037" s="340"/>
      <c r="J2037" s="340"/>
      <c r="K2037" s="569"/>
      <c r="L2037" s="570"/>
      <c r="M2037" s="570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2"/>
      <c r="AB2037" s="573"/>
      <c r="AC2037" s="573"/>
      <c r="AD2037" s="573"/>
    </row>
    <row r="2038" spans="1:30" s="539" customFormat="1" ht="15.75" customHeight="1">
      <c r="A2038" s="567" t="str">
        <f>IF(B2038&lt;&gt;"",IF(AND(B2038&gt;=_TM1,B2038&lt;=_TM2,OR(TH!L2038="1111",TH!M2038="1111")),TH!D2038,""),"")</f>
        <v/>
      </c>
      <c r="B2038" s="568" t="str">
        <f t="shared" si="155"/>
        <v/>
      </c>
      <c r="C2038" s="349"/>
      <c r="D2038" s="349"/>
      <c r="E2038" s="349"/>
      <c r="F2038" s="277"/>
      <c r="G2038" s="348"/>
      <c r="H2038" s="506"/>
      <c r="I2038" s="340"/>
      <c r="J2038" s="340"/>
      <c r="K2038" s="569"/>
      <c r="L2038" s="570"/>
      <c r="M2038" s="570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2"/>
      <c r="AB2038" s="573"/>
      <c r="AC2038" s="573"/>
    </row>
    <row r="2039" spans="1:30" s="539" customFormat="1" ht="15.75" customHeight="1">
      <c r="A2039" s="567" t="str">
        <f>IF(B2039&lt;&gt;"",IF(AND(B2039&gt;=_TM1,B2039&lt;=_TM2,OR(TH!L2039="1111",TH!M2039="1111")),TH!D2039,""),"")</f>
        <v/>
      </c>
      <c r="B2039" s="568" t="str">
        <f t="shared" si="155"/>
        <v/>
      </c>
      <c r="C2039" s="349"/>
      <c r="D2039" s="349"/>
      <c r="E2039" s="349"/>
      <c r="F2039" s="277"/>
      <c r="G2039" s="348"/>
      <c r="H2039" s="506"/>
      <c r="I2039" s="340"/>
      <c r="J2039" s="340"/>
      <c r="K2039" s="569"/>
      <c r="L2039" s="570"/>
      <c r="M2039" s="570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2"/>
      <c r="AB2039" s="573"/>
      <c r="AC2039" s="573"/>
      <c r="AD2039" s="573"/>
    </row>
    <row r="2040" spans="1:30" s="539" customFormat="1" ht="15.75" customHeight="1">
      <c r="A2040" s="567" t="str">
        <f>IF(B2040&lt;&gt;"",IF(AND(B2040&gt;=_TM1,B2040&lt;=_TM2,OR(TH!L2040="1111",TH!M2040="1111")),TH!D2040,""),"")</f>
        <v/>
      </c>
      <c r="B2040" s="568" t="str">
        <f t="shared" si="155"/>
        <v/>
      </c>
      <c r="C2040" s="349"/>
      <c r="D2040" s="349"/>
      <c r="E2040" s="349"/>
      <c r="F2040" s="277"/>
      <c r="G2040" s="348"/>
      <c r="H2040" s="506"/>
      <c r="I2040" s="340"/>
      <c r="J2040" s="340"/>
      <c r="K2040" s="569"/>
      <c r="L2040" s="570"/>
      <c r="M2040" s="570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2"/>
      <c r="AB2040" s="573"/>
      <c r="AD2040" s="573"/>
    </row>
    <row r="2041" spans="1:30" s="539" customFormat="1" ht="15.75" customHeight="1">
      <c r="A2041" s="567" t="str">
        <f>IF(B2041&lt;&gt;"",IF(AND(B2041&gt;=_TM1,B2041&lt;=_TM2,OR(TH!L2041="1111",TH!M2041="1111")),TH!D2041,""),"")</f>
        <v/>
      </c>
      <c r="B2041" s="568" t="str">
        <f t="shared" si="155"/>
        <v/>
      </c>
      <c r="C2041" s="349"/>
      <c r="D2041" s="349"/>
      <c r="E2041" s="349"/>
      <c r="F2041" s="277"/>
      <c r="G2041" s="348"/>
      <c r="H2041" s="506"/>
      <c r="I2041" s="340"/>
      <c r="J2041" s="340"/>
      <c r="K2041" s="569"/>
      <c r="L2041" s="570"/>
      <c r="M2041" s="570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2"/>
      <c r="AB2041" s="573"/>
      <c r="AC2041" s="573"/>
      <c r="AD2041" s="573"/>
    </row>
    <row r="2042" spans="1:30" s="539" customFormat="1" ht="15.75" customHeight="1">
      <c r="A2042" s="567" t="str">
        <f>IF(B2042&lt;&gt;"",IF(AND(B2042&gt;=_TM1,B2042&lt;=_TM2,OR(TH!L2042="1111",TH!M2042="1111")),TH!D2042,""),"")</f>
        <v/>
      </c>
      <c r="B2042" s="568" t="str">
        <f t="shared" si="155"/>
        <v/>
      </c>
      <c r="C2042" s="349"/>
      <c r="D2042" s="349"/>
      <c r="E2042" s="349"/>
      <c r="F2042" s="277"/>
      <c r="G2042" s="348"/>
      <c r="H2042" s="506"/>
      <c r="I2042" s="340"/>
      <c r="J2042" s="340"/>
      <c r="K2042" s="569"/>
      <c r="L2042" s="570"/>
      <c r="M2042" s="570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2"/>
      <c r="AB2042" s="573"/>
      <c r="AD2042" s="573"/>
    </row>
    <row r="2043" spans="1:30" s="539" customFormat="1" ht="15.75" customHeight="1">
      <c r="A2043" s="567" t="str">
        <f>IF(B2043&lt;&gt;"",IF(AND(B2043&gt;=_TM1,B2043&lt;=_TM2,OR(TH!L2043="1111",TH!M2043="1111")),TH!D2043,""),"")</f>
        <v/>
      </c>
      <c r="B2043" s="568" t="str">
        <f t="shared" si="155"/>
        <v/>
      </c>
      <c r="C2043" s="349"/>
      <c r="D2043" s="349"/>
      <c r="E2043" s="349"/>
      <c r="F2043" s="277"/>
      <c r="G2043" s="348"/>
      <c r="H2043" s="506"/>
      <c r="I2043" s="340"/>
      <c r="J2043" s="340"/>
      <c r="K2043" s="569"/>
      <c r="L2043" s="570"/>
      <c r="M2043" s="570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2"/>
      <c r="AB2043" s="573"/>
      <c r="AC2043" s="573"/>
    </row>
    <row r="2044" spans="1:30" s="539" customFormat="1" ht="15.75" customHeight="1">
      <c r="A2044" s="567" t="str">
        <f>IF(B2044&lt;&gt;"",IF(AND(B2044&gt;=_TM1,B2044&lt;=_TM2,OR(TH!L2044="1111",TH!M2044="1111")),TH!D2044,""),"")</f>
        <v/>
      </c>
      <c r="B2044" s="568" t="str">
        <f t="shared" si="155"/>
        <v/>
      </c>
      <c r="C2044" s="349"/>
      <c r="D2044" s="349"/>
      <c r="E2044" s="349"/>
      <c r="F2044" s="277"/>
      <c r="G2044" s="348"/>
      <c r="H2044" s="506"/>
      <c r="I2044" s="340"/>
      <c r="J2044" s="340"/>
      <c r="K2044" s="569"/>
      <c r="L2044" s="570"/>
      <c r="M2044" s="570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2"/>
      <c r="AB2044" s="573"/>
      <c r="AC2044" s="573"/>
    </row>
    <row r="2045" spans="1:30" s="539" customFormat="1" ht="15.75" customHeight="1">
      <c r="A2045" s="567" t="str">
        <f>IF(B2045&lt;&gt;"",IF(AND(B2045&gt;=_TM1,B2045&lt;=_TM2,OR(TH!L2045="1111",TH!M2045="1111")),TH!D2045,""),"")</f>
        <v/>
      </c>
      <c r="B2045" s="568" t="str">
        <f t="shared" si="155"/>
        <v/>
      </c>
      <c r="C2045" s="349"/>
      <c r="D2045" s="349"/>
      <c r="E2045" s="349"/>
      <c r="F2045" s="277"/>
      <c r="G2045" s="348"/>
      <c r="H2045" s="506"/>
      <c r="I2045" s="340"/>
      <c r="J2045" s="340"/>
      <c r="K2045" s="569"/>
      <c r="L2045" s="570"/>
      <c r="M2045" s="570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2"/>
      <c r="AB2045" s="573"/>
      <c r="AC2045" s="573"/>
    </row>
    <row r="2046" spans="1:30" s="539" customFormat="1" ht="15.75" customHeight="1">
      <c r="A2046" s="567" t="str">
        <f>IF(B2046&lt;&gt;"",IF(AND(B2046&gt;=_TM1,B2046&lt;=_TM2,OR(TH!L2046="1111",TH!M2046="1111")),TH!D2046,""),"")</f>
        <v/>
      </c>
      <c r="B2046" s="568" t="str">
        <f t="shared" si="155"/>
        <v/>
      </c>
      <c r="C2046" s="349"/>
      <c r="D2046" s="349"/>
      <c r="E2046" s="349"/>
      <c r="F2046" s="277"/>
      <c r="G2046" s="348"/>
      <c r="H2046" s="506"/>
      <c r="I2046" s="340"/>
      <c r="J2046" s="340"/>
      <c r="K2046" s="569"/>
      <c r="L2046" s="570"/>
      <c r="M2046" s="570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2"/>
      <c r="AB2046" s="573"/>
      <c r="AC2046" s="573"/>
      <c r="AD2046" s="573"/>
    </row>
    <row r="2047" spans="1:30" s="539" customFormat="1" ht="15.75" customHeight="1">
      <c r="A2047" s="567" t="str">
        <f>IF(B2047&lt;&gt;"",IF(AND(B2047&gt;=_TM1,B2047&lt;=_TM2,OR(TH!L2047="1111",TH!M2047="1111")),TH!D2047,""),"")</f>
        <v/>
      </c>
      <c r="B2047" s="568" t="str">
        <f t="shared" si="155"/>
        <v/>
      </c>
      <c r="C2047" s="349"/>
      <c r="D2047" s="349"/>
      <c r="E2047" s="349"/>
      <c r="F2047" s="277"/>
      <c r="G2047" s="348"/>
      <c r="H2047" s="506"/>
      <c r="I2047" s="340"/>
      <c r="J2047" s="340"/>
      <c r="K2047" s="569"/>
      <c r="L2047" s="570"/>
      <c r="M2047" s="570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2"/>
      <c r="AB2047" s="573"/>
      <c r="AC2047" s="573"/>
      <c r="AD2047" s="573"/>
    </row>
    <row r="2048" spans="1:30" s="539" customFormat="1" ht="15.75" customHeight="1">
      <c r="A2048" s="567" t="str">
        <f>IF(B2048&lt;&gt;"",IF(AND(B2048&gt;=_TM1,B2048&lt;=_TM2,OR(TH!L2048="1111",TH!M2048="1111")),TH!D2048,""),"")</f>
        <v/>
      </c>
      <c r="B2048" s="568" t="str">
        <f t="shared" si="155"/>
        <v/>
      </c>
      <c r="C2048" s="349"/>
      <c r="D2048" s="349"/>
      <c r="E2048" s="349"/>
      <c r="F2048" s="277"/>
      <c r="G2048" s="348"/>
      <c r="H2048" s="506"/>
      <c r="I2048" s="340"/>
      <c r="J2048" s="340"/>
      <c r="K2048" s="569"/>
      <c r="L2048" s="570"/>
      <c r="M2048" s="570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2"/>
      <c r="AB2048" s="573"/>
    </row>
    <row r="2049" spans="1:30" s="539" customFormat="1" ht="15.75" customHeight="1">
      <c r="A2049" s="567" t="str">
        <f>IF(B2049&lt;&gt;"",IF(AND(B2049&gt;=_TM1,B2049&lt;=_TM2,OR(TH!L2049="1111",TH!M2049="1111")),TH!D2049,""),"")</f>
        <v/>
      </c>
      <c r="B2049" s="568" t="str">
        <f t="shared" si="155"/>
        <v/>
      </c>
      <c r="C2049" s="349"/>
      <c r="D2049" s="349"/>
      <c r="E2049" s="349"/>
      <c r="F2049" s="277"/>
      <c r="G2049" s="348"/>
      <c r="H2049" s="506"/>
      <c r="I2049" s="340"/>
      <c r="J2049" s="340"/>
      <c r="K2049" s="569"/>
      <c r="L2049" s="570"/>
      <c r="M2049" s="570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2"/>
      <c r="AB2049" s="573"/>
      <c r="AC2049" s="573"/>
    </row>
    <row r="2050" spans="1:30" s="539" customFormat="1" ht="15.75" customHeight="1">
      <c r="A2050" s="567" t="str">
        <f>IF(B2050&lt;&gt;"",IF(AND(B2050&gt;=_TM1,B2050&lt;=_TM2,OR(TH!L2050="1111",TH!M2050="1111")),TH!D2050,""),"")</f>
        <v/>
      </c>
      <c r="B2050" s="568" t="str">
        <f t="shared" si="155"/>
        <v/>
      </c>
      <c r="C2050" s="349"/>
      <c r="D2050" s="349"/>
      <c r="E2050" s="349"/>
      <c r="F2050" s="277"/>
      <c r="G2050" s="348"/>
      <c r="H2050" s="506"/>
      <c r="I2050" s="340"/>
      <c r="J2050" s="340"/>
      <c r="K2050" s="569"/>
      <c r="L2050" s="570"/>
      <c r="M2050" s="570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2"/>
      <c r="AB2050" s="573"/>
    </row>
    <row r="2051" spans="1:30" s="539" customFormat="1" ht="15.75" customHeight="1">
      <c r="A2051" s="567" t="str">
        <f>IF(B2051&lt;&gt;"",IF(AND(B2051&gt;=_TM1,B2051&lt;=_TM2,OR(TH!L2051="1111",TH!M2051="1111")),TH!D2051,""),"")</f>
        <v/>
      </c>
      <c r="B2051" s="568" t="str">
        <f t="shared" si="155"/>
        <v/>
      </c>
      <c r="C2051" s="349"/>
      <c r="D2051" s="349"/>
      <c r="E2051" s="349"/>
      <c r="F2051" s="279"/>
      <c r="G2051" s="348"/>
      <c r="H2051" s="506"/>
      <c r="I2051" s="340"/>
      <c r="J2051" s="340"/>
      <c r="K2051" s="569"/>
      <c r="L2051" s="570"/>
      <c r="M2051" s="570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2"/>
      <c r="AB2051" s="573"/>
      <c r="AC2051" s="573"/>
    </row>
    <row r="2052" spans="1:30" s="539" customFormat="1" ht="15.75" customHeight="1">
      <c r="A2052" s="567" t="str">
        <f>IF(B2052&lt;&gt;"",IF(AND(B2052&gt;=_TM1,B2052&lt;=_TM2,OR(TH!L2052="1111",TH!M2052="1111")),TH!D2052,""),"")</f>
        <v/>
      </c>
      <c r="B2052" s="568" t="str">
        <f t="shared" si="155"/>
        <v/>
      </c>
      <c r="C2052" s="349"/>
      <c r="D2052" s="349"/>
      <c r="E2052" s="349"/>
      <c r="F2052" s="277"/>
      <c r="G2052" s="348"/>
      <c r="H2052" s="506"/>
      <c r="I2052" s="340"/>
      <c r="J2052" s="340"/>
      <c r="K2052" s="569"/>
      <c r="L2052" s="570"/>
      <c r="M2052" s="570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2"/>
      <c r="AB2052" s="573"/>
    </row>
    <row r="2053" spans="1:30" s="539" customFormat="1" ht="15.75" customHeight="1">
      <c r="A2053" s="567" t="str">
        <f>IF(B2053&lt;&gt;"",IF(AND(B2053&gt;=_TM1,B2053&lt;=_TM2,OR(TH!L2053="1111",TH!M2053="1111")),TH!D2053,""),"")</f>
        <v/>
      </c>
      <c r="B2053" s="568" t="str">
        <f t="shared" si="155"/>
        <v/>
      </c>
      <c r="C2053" s="349"/>
      <c r="D2053" s="349"/>
      <c r="E2053" s="349"/>
      <c r="F2053" s="277"/>
      <c r="G2053" s="348"/>
      <c r="H2053" s="506"/>
      <c r="I2053" s="340"/>
      <c r="J2053" s="340"/>
      <c r="K2053" s="569"/>
      <c r="L2053" s="570"/>
      <c r="M2053" s="570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2"/>
      <c r="AB2053" s="573"/>
    </row>
    <row r="2054" spans="1:30" s="539" customFormat="1" ht="15.75" customHeight="1">
      <c r="A2054" s="567" t="str">
        <f>IF(B2054&lt;&gt;"",IF(AND(B2054&gt;=_TM1,B2054&lt;=_TM2,OR(TH!L2054="1111",TH!M2054="1111")),TH!D2054,""),"")</f>
        <v/>
      </c>
      <c r="B2054" s="568" t="str">
        <f t="shared" si="155"/>
        <v/>
      </c>
      <c r="C2054" s="349"/>
      <c r="D2054" s="349"/>
      <c r="E2054" s="349"/>
      <c r="F2054" s="277"/>
      <c r="G2054" s="348"/>
      <c r="H2054" s="506"/>
      <c r="I2054" s="340"/>
      <c r="J2054" s="340"/>
      <c r="K2054" s="569"/>
      <c r="L2054" s="570"/>
      <c r="M2054" s="570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2"/>
      <c r="AB2054" s="573"/>
    </row>
    <row r="2055" spans="1:30" s="539" customFormat="1" ht="15.75" customHeight="1">
      <c r="A2055" s="567" t="str">
        <f>IF(B2055&lt;&gt;"",IF(AND(B2055&gt;=_TM1,B2055&lt;=_TM2,OR(TH!L2055="1111",TH!M2055="1111")),TH!D2055,""),"")</f>
        <v/>
      </c>
      <c r="B2055" s="568" t="str">
        <f t="shared" si="155"/>
        <v/>
      </c>
      <c r="C2055" s="349"/>
      <c r="D2055" s="349"/>
      <c r="E2055" s="349"/>
      <c r="F2055" s="277"/>
      <c r="G2055" s="348"/>
      <c r="H2055" s="506"/>
      <c r="I2055" s="340"/>
      <c r="J2055" s="340"/>
      <c r="K2055" s="569"/>
      <c r="L2055" s="570"/>
      <c r="M2055" s="570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2"/>
      <c r="AB2055" s="573"/>
    </row>
    <row r="2056" spans="1:30" s="539" customFormat="1" ht="15.75" customHeight="1">
      <c r="A2056" s="567" t="str">
        <f>IF(B2056&lt;&gt;"",IF(AND(B2056&gt;=_TM1,B2056&lt;=_TM2,OR(TH!L2056="1111",TH!M2056="1111")),TH!D2056,""),"")</f>
        <v/>
      </c>
      <c r="B2056" s="568" t="str">
        <f t="shared" si="155"/>
        <v/>
      </c>
      <c r="C2056" s="349"/>
      <c r="D2056" s="349"/>
      <c r="E2056" s="349"/>
      <c r="F2056" s="277"/>
      <c r="G2056" s="348"/>
      <c r="H2056" s="506"/>
      <c r="I2056" s="340"/>
      <c r="J2056" s="340"/>
      <c r="K2056" s="569"/>
      <c r="L2056" s="570"/>
      <c r="M2056" s="570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2"/>
      <c r="AB2056" s="573"/>
    </row>
    <row r="2057" spans="1:30" s="539" customFormat="1" ht="15.75" customHeight="1">
      <c r="A2057" s="567" t="str">
        <f>IF(B2057&lt;&gt;"",IF(AND(B2057&gt;=_TM1,B2057&lt;=_TM2,OR(TH!L2057="1111",TH!M2057="1111")),TH!D2057,""),"")</f>
        <v/>
      </c>
      <c r="B2057" s="568" t="str">
        <f t="shared" si="155"/>
        <v/>
      </c>
      <c r="C2057" s="349"/>
      <c r="D2057" s="349"/>
      <c r="E2057" s="349"/>
      <c r="F2057" s="279"/>
      <c r="G2057" s="348"/>
      <c r="H2057" s="506"/>
      <c r="I2057" s="340"/>
      <c r="J2057" s="340"/>
      <c r="K2057" s="569"/>
      <c r="L2057" s="570"/>
      <c r="M2057" s="570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2"/>
      <c r="AB2057" s="573"/>
    </row>
    <row r="2058" spans="1:30" s="539" customFormat="1" ht="15.75" customHeight="1">
      <c r="A2058" s="567" t="str">
        <f>IF(B2058&lt;&gt;"",IF(AND(B2058&gt;=_TM1,B2058&lt;=_TM2,OR(TH!L2058="1111",TH!M2058="1111")),TH!D2058,""),"")</f>
        <v/>
      </c>
      <c r="B2058" s="568" t="str">
        <f t="shared" si="155"/>
        <v/>
      </c>
      <c r="C2058" s="349"/>
      <c r="D2058" s="349"/>
      <c r="E2058" s="349"/>
      <c r="F2058" s="277"/>
      <c r="G2058" s="348"/>
      <c r="H2058" s="506"/>
      <c r="I2058" s="340"/>
      <c r="J2058" s="340"/>
      <c r="K2058" s="569"/>
      <c r="L2058" s="570"/>
      <c r="M2058" s="570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2"/>
      <c r="AB2058" s="573"/>
    </row>
    <row r="2059" spans="1:30" s="539" customFormat="1" ht="15.75" customHeight="1">
      <c r="A2059" s="567" t="str">
        <f>IF(B2059&lt;&gt;"",IF(AND(B2059&gt;=_TM1,B2059&lt;=_TM2,OR(TH!L2059="1111",TH!M2059="1111")),TH!D2059,""),"")</f>
        <v/>
      </c>
      <c r="B2059" s="568" t="str">
        <f t="shared" si="155"/>
        <v/>
      </c>
      <c r="C2059" s="349"/>
      <c r="D2059" s="349"/>
      <c r="E2059" s="349"/>
      <c r="F2059" s="277"/>
      <c r="G2059" s="348"/>
      <c r="H2059" s="506"/>
      <c r="I2059" s="340"/>
      <c r="J2059" s="340"/>
      <c r="K2059" s="569"/>
      <c r="L2059" s="570"/>
      <c r="M2059" s="570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2"/>
      <c r="AB2059" s="573"/>
    </row>
    <row r="2060" spans="1:30" s="539" customFormat="1" ht="15.75" customHeight="1">
      <c r="A2060" s="567" t="str">
        <f>IF(B2060&lt;&gt;"",IF(AND(B2060&gt;=_TM1,B2060&lt;=_TM2,OR(TH!L2060="1111",TH!M2060="1111")),TH!D2060,""),"")</f>
        <v/>
      </c>
      <c r="B2060" s="568" t="str">
        <f t="shared" si="155"/>
        <v/>
      </c>
      <c r="C2060" s="349"/>
      <c r="D2060" s="349"/>
      <c r="E2060" s="349"/>
      <c r="F2060" s="277"/>
      <c r="G2060" s="348"/>
      <c r="H2060" s="506"/>
      <c r="I2060" s="340"/>
      <c r="J2060" s="340"/>
      <c r="K2060" s="569"/>
      <c r="L2060" s="570"/>
      <c r="M2060" s="570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2"/>
      <c r="AB2060" s="573"/>
    </row>
    <row r="2061" spans="1:30" s="539" customFormat="1" ht="15.75" customHeight="1">
      <c r="A2061" s="567" t="str">
        <f>IF(B2061&lt;&gt;"",IF(AND(B2061&gt;=_TM1,B2061&lt;=_TM2,OR(TH!L2061="1111",TH!M2061="1111")),TH!D2061,""),"")</f>
        <v/>
      </c>
      <c r="B2061" s="568" t="str">
        <f t="shared" si="155"/>
        <v/>
      </c>
      <c r="C2061" s="349"/>
      <c r="D2061" s="349"/>
      <c r="E2061" s="349"/>
      <c r="F2061" s="277"/>
      <c r="G2061" s="348"/>
      <c r="H2061" s="506"/>
      <c r="I2061" s="340"/>
      <c r="J2061" s="340"/>
      <c r="K2061" s="569"/>
      <c r="L2061" s="570"/>
      <c r="M2061" s="570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2"/>
      <c r="AB2061" s="573"/>
    </row>
    <row r="2062" spans="1:30" s="539" customFormat="1" ht="15.75" customHeight="1">
      <c r="A2062" s="567" t="str">
        <f>IF(B2062&lt;&gt;"",IF(AND(B2062&gt;=_TM1,B2062&lt;=_TM2,OR(TH!L2062="1111",TH!M2062="1111")),TH!D2062,""),"")</f>
        <v/>
      </c>
      <c r="B2062" s="568" t="str">
        <f t="shared" si="155"/>
        <v/>
      </c>
      <c r="C2062" s="349"/>
      <c r="D2062" s="349"/>
      <c r="E2062" s="349"/>
      <c r="F2062" s="277"/>
      <c r="G2062" s="348"/>
      <c r="H2062" s="506"/>
      <c r="I2062" s="340"/>
      <c r="J2062" s="340"/>
      <c r="K2062" s="569"/>
      <c r="L2062" s="570"/>
      <c r="M2062" s="570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2"/>
      <c r="AB2062" s="573"/>
      <c r="AC2062" s="573"/>
      <c r="AD2062" s="573"/>
    </row>
    <row r="2063" spans="1:30" s="539" customFormat="1" ht="15.75" customHeight="1">
      <c r="A2063" s="567" t="str">
        <f>IF(B2063&lt;&gt;"",IF(AND(B2063&gt;=_TM1,B2063&lt;=_TM2,OR(TH!L2063="1111",TH!M2063="1111")),TH!D2063,""),"")</f>
        <v/>
      </c>
      <c r="B2063" s="568" t="str">
        <f t="shared" si="155"/>
        <v/>
      </c>
      <c r="C2063" s="349"/>
      <c r="D2063" s="349"/>
      <c r="E2063" s="349"/>
      <c r="F2063" s="277"/>
      <c r="G2063" s="348"/>
      <c r="H2063" s="506"/>
      <c r="I2063" s="340"/>
      <c r="J2063" s="340"/>
      <c r="K2063" s="569"/>
      <c r="L2063" s="570"/>
      <c r="M2063" s="570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2"/>
      <c r="AB2063" s="573"/>
      <c r="AC2063" s="573"/>
      <c r="AD2063" s="573"/>
    </row>
    <row r="2064" spans="1:30" s="539" customFormat="1" ht="15.75" customHeight="1">
      <c r="A2064" s="567" t="str">
        <f>IF(B2064&lt;&gt;"",IF(AND(B2064&gt;=_TM1,B2064&lt;=_TM2,OR(TH!L2064="1111",TH!M2064="1111")),TH!D2064,""),"")</f>
        <v/>
      </c>
      <c r="B2064" s="568" t="str">
        <f t="shared" si="155"/>
        <v/>
      </c>
      <c r="C2064" s="349"/>
      <c r="D2064" s="349"/>
      <c r="E2064" s="349"/>
      <c r="F2064" s="277"/>
      <c r="G2064" s="348"/>
      <c r="H2064" s="506"/>
      <c r="I2064" s="340"/>
      <c r="J2064" s="340"/>
      <c r="K2064" s="569"/>
      <c r="L2064" s="570"/>
      <c r="M2064" s="570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2"/>
      <c r="AB2064" s="573"/>
      <c r="AC2064" s="573"/>
      <c r="AD2064" s="573"/>
    </row>
    <row r="2065" spans="1:30" s="539" customFormat="1" ht="15.75" customHeight="1">
      <c r="A2065" s="567" t="str">
        <f>IF(B2065&lt;&gt;"",IF(AND(B2065&gt;=_TM1,B2065&lt;=_TM2,OR(TH!L2065="1111",TH!M2065="1111")),TH!D2065,""),"")</f>
        <v/>
      </c>
      <c r="B2065" s="568" t="str">
        <f t="shared" si="155"/>
        <v/>
      </c>
      <c r="C2065" s="349"/>
      <c r="D2065" s="349"/>
      <c r="E2065" s="349"/>
      <c r="F2065" s="277"/>
      <c r="G2065" s="348"/>
      <c r="H2065" s="506"/>
      <c r="I2065" s="340"/>
      <c r="J2065" s="340"/>
      <c r="K2065" s="569"/>
      <c r="L2065" s="570"/>
      <c r="M2065" s="570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2"/>
      <c r="AB2065" s="573"/>
      <c r="AC2065" s="573"/>
      <c r="AD2065" s="573"/>
    </row>
    <row r="2066" spans="1:30" s="539" customFormat="1" ht="15.75" customHeight="1">
      <c r="A2066" s="567" t="str">
        <f>IF(B2066&lt;&gt;"",IF(AND(B2066&gt;=_TM1,B2066&lt;=_TM2,OR(TH!L2066="1111",TH!M2066="1111")),TH!D2066,""),"")</f>
        <v/>
      </c>
      <c r="B2066" s="568" t="str">
        <f t="shared" si="155"/>
        <v/>
      </c>
      <c r="C2066" s="349"/>
      <c r="D2066" s="349"/>
      <c r="E2066" s="349"/>
      <c r="F2066" s="277"/>
      <c r="G2066" s="348"/>
      <c r="H2066" s="506"/>
      <c r="I2066" s="340"/>
      <c r="J2066" s="340"/>
      <c r="K2066" s="569"/>
      <c r="L2066" s="570"/>
      <c r="M2066" s="570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2"/>
      <c r="AB2066" s="573"/>
      <c r="AC2066" s="573"/>
      <c r="AD2066" s="573"/>
    </row>
    <row r="2067" spans="1:30" s="539" customFormat="1" ht="15.75" customHeight="1">
      <c r="A2067" s="567" t="str">
        <f>IF(B2067&lt;&gt;"",IF(AND(B2067&gt;=_TM1,B2067&lt;=_TM2,OR(TH!L2067="1111",TH!M2067="1111")),TH!D2067,""),"")</f>
        <v/>
      </c>
      <c r="B2067" s="568" t="str">
        <f t="shared" si="155"/>
        <v/>
      </c>
      <c r="C2067" s="349"/>
      <c r="D2067" s="349"/>
      <c r="E2067" s="349"/>
      <c r="F2067" s="277"/>
      <c r="G2067" s="348"/>
      <c r="H2067" s="506"/>
      <c r="I2067" s="340"/>
      <c r="J2067" s="340"/>
      <c r="K2067" s="569"/>
      <c r="L2067" s="570"/>
      <c r="M2067" s="570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2"/>
      <c r="AB2067" s="573"/>
      <c r="AC2067" s="573"/>
      <c r="AD2067" s="573"/>
    </row>
    <row r="2068" spans="1:30" s="539" customFormat="1" ht="15.75" customHeight="1">
      <c r="A2068" s="567" t="str">
        <f>IF(B2068&lt;&gt;"",IF(AND(B2068&gt;=_TM1,B2068&lt;=_TM2,OR(TH!L2068="1111",TH!M2068="1111")),TH!D2068,""),"")</f>
        <v/>
      </c>
      <c r="B2068" s="568" t="str">
        <f t="shared" si="155"/>
        <v/>
      </c>
      <c r="C2068" s="349"/>
      <c r="D2068" s="349"/>
      <c r="E2068" s="349"/>
      <c r="F2068" s="277"/>
      <c r="G2068" s="348"/>
      <c r="H2068" s="506"/>
      <c r="I2068" s="340"/>
      <c r="J2068" s="340"/>
      <c r="K2068" s="569"/>
      <c r="L2068" s="570"/>
      <c r="M2068" s="570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2"/>
      <c r="AB2068" s="573"/>
      <c r="AC2068" s="573"/>
    </row>
    <row r="2069" spans="1:30" s="539" customFormat="1" ht="15.75" customHeight="1">
      <c r="A2069" s="567" t="str">
        <f>IF(B2069&lt;&gt;"",IF(AND(B2069&gt;=_TM1,B2069&lt;=_TM2,OR(TH!L2069="1111",TH!M2069="1111")),TH!D2069,""),"")</f>
        <v/>
      </c>
      <c r="B2069" s="568" t="str">
        <f t="shared" si="155"/>
        <v/>
      </c>
      <c r="C2069" s="349"/>
      <c r="D2069" s="349"/>
      <c r="E2069" s="349"/>
      <c r="F2069" s="279"/>
      <c r="G2069" s="348"/>
      <c r="H2069" s="506"/>
      <c r="I2069" s="340"/>
      <c r="J2069" s="340"/>
      <c r="K2069" s="569"/>
      <c r="L2069" s="570"/>
      <c r="M2069" s="570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2"/>
      <c r="AB2069" s="573"/>
    </row>
    <row r="2070" spans="1:30" s="539" customFormat="1" ht="15.75" customHeight="1">
      <c r="A2070" s="567" t="str">
        <f>IF(B2070&lt;&gt;"",IF(AND(B2070&gt;=_TM1,B2070&lt;=_TM2,OR(TH!L2070="1111",TH!M2070="1111")),TH!D2070,""),"")</f>
        <v/>
      </c>
      <c r="B2070" s="568" t="str">
        <f t="shared" si="155"/>
        <v/>
      </c>
      <c r="C2070" s="349"/>
      <c r="D2070" s="349"/>
      <c r="E2070" s="349"/>
      <c r="F2070" s="277"/>
      <c r="G2070" s="348"/>
      <c r="H2070" s="506"/>
      <c r="I2070" s="340"/>
      <c r="J2070" s="340"/>
      <c r="K2070" s="569"/>
      <c r="L2070" s="570"/>
      <c r="M2070" s="570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2"/>
      <c r="AB2070" s="573"/>
      <c r="AC2070" s="573"/>
    </row>
    <row r="2071" spans="1:30" s="539" customFormat="1" ht="15.75" customHeight="1">
      <c r="A2071" s="567" t="str">
        <f>IF(B2071&lt;&gt;"",IF(AND(B2071&gt;=_TM1,B2071&lt;=_TM2,OR(TH!L2071="1111",TH!M2071="1111")),TH!D2071,""),"")</f>
        <v/>
      </c>
      <c r="B2071" s="568" t="str">
        <f t="shared" si="155"/>
        <v/>
      </c>
      <c r="C2071" s="349"/>
      <c r="D2071" s="581"/>
      <c r="E2071" s="349"/>
      <c r="F2071" s="279"/>
      <c r="G2071" s="348"/>
      <c r="H2071" s="587"/>
      <c r="I2071" s="340"/>
      <c r="J2071" s="340"/>
      <c r="K2071" s="569"/>
      <c r="L2071" s="570"/>
      <c r="M2071" s="570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2"/>
      <c r="AB2071" s="573"/>
    </row>
    <row r="2072" spans="1:30" s="539" customFormat="1" ht="15.75" customHeight="1">
      <c r="A2072" s="567" t="str">
        <f>IF(B2072&lt;&gt;"",IF(AND(B2072&gt;=_TM1,B2072&lt;=_TM2,OR(TH!L2072="1111",TH!M2072="1111")),TH!D2072,""),"")</f>
        <v/>
      </c>
      <c r="B2072" s="568" t="str">
        <f t="shared" si="155"/>
        <v/>
      </c>
      <c r="C2072" s="349"/>
      <c r="D2072" s="581"/>
      <c r="E2072" s="349"/>
      <c r="F2072" s="279"/>
      <c r="G2072" s="348"/>
      <c r="H2072" s="587"/>
      <c r="I2072" s="340"/>
      <c r="J2072" s="340"/>
      <c r="K2072" s="569"/>
      <c r="L2072" s="570"/>
      <c r="M2072" s="570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2"/>
      <c r="AB2072" s="573"/>
      <c r="AC2072" s="573"/>
      <c r="AD2072" s="573"/>
    </row>
    <row r="2073" spans="1:30" s="539" customFormat="1" ht="15.75" customHeight="1">
      <c r="A2073" s="567" t="str">
        <f>IF(B2073&lt;&gt;"",IF(AND(B2073&gt;=_TM1,B2073&lt;=_TM2,OR(TH!L2073="1111",TH!M2073="1111")),TH!D2073,""),"")</f>
        <v/>
      </c>
      <c r="B2073" s="568" t="str">
        <f t="shared" si="155"/>
        <v/>
      </c>
      <c r="C2073" s="349"/>
      <c r="D2073" s="574"/>
      <c r="E2073" s="349"/>
      <c r="F2073" s="279"/>
      <c r="G2073" s="578"/>
      <c r="H2073" s="507"/>
      <c r="I2073" s="340"/>
      <c r="J2073" s="340"/>
      <c r="K2073" s="569"/>
      <c r="L2073" s="576"/>
      <c r="M2073" s="576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2"/>
      <c r="AB2073" s="573"/>
    </row>
    <row r="2074" spans="1:30" s="539" customFormat="1" ht="15.75" customHeight="1">
      <c r="A2074" s="567" t="str">
        <f>IF(B2074&lt;&gt;"",IF(AND(B2074&gt;=_TM1,B2074&lt;=_TM2,OR(TH!L2074="1111",TH!M2074="1111")),TH!D2074,""),"")</f>
        <v/>
      </c>
      <c r="B2074" s="568" t="str">
        <f t="shared" si="155"/>
        <v/>
      </c>
      <c r="C2074" s="349"/>
      <c r="D2074" s="574"/>
      <c r="E2074" s="349"/>
      <c r="F2074" s="279"/>
      <c r="G2074" s="578"/>
      <c r="H2074" s="507"/>
      <c r="I2074" s="340"/>
      <c r="J2074" s="340"/>
      <c r="K2074" s="569"/>
      <c r="L2074" s="576"/>
      <c r="M2074" s="576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2"/>
      <c r="AB2074" s="573"/>
    </row>
    <row r="2075" spans="1:30" s="539" customFormat="1" ht="15.75" customHeight="1">
      <c r="A2075" s="567" t="str">
        <f>IF(B2075&lt;&gt;"",IF(AND(B2075&gt;=_TM1,B2075&lt;=_TM2,OR(TH!L2075="1111",TH!M2075="1111")),TH!D2075,""),"")</f>
        <v/>
      </c>
      <c r="B2075" s="568" t="str">
        <f t="shared" si="155"/>
        <v/>
      </c>
      <c r="C2075" s="349"/>
      <c r="D2075" s="574"/>
      <c r="E2075" s="349"/>
      <c r="F2075" s="280"/>
      <c r="G2075" s="578"/>
      <c r="H2075" s="507"/>
      <c r="I2075" s="340"/>
      <c r="J2075" s="340"/>
      <c r="K2075" s="569"/>
      <c r="L2075" s="576"/>
      <c r="M2075" s="576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2"/>
      <c r="AB2075" s="573"/>
    </row>
    <row r="2076" spans="1:30" s="539" customFormat="1" ht="15.75" customHeight="1">
      <c r="A2076" s="567" t="str">
        <f>IF(B2076&lt;&gt;"",IF(AND(B2076&gt;=_TM1,B2076&lt;=_TM2,OR(TH!L2076="1111",TH!M2076="1111")),TH!D2076,""),"")</f>
        <v/>
      </c>
      <c r="B2076" s="568" t="str">
        <f t="shared" si="155"/>
        <v/>
      </c>
      <c r="C2076" s="349"/>
      <c r="D2076" s="574"/>
      <c r="E2076" s="349"/>
      <c r="F2076" s="280"/>
      <c r="G2076" s="578"/>
      <c r="H2076" s="507"/>
      <c r="I2076" s="340"/>
      <c r="J2076" s="340"/>
      <c r="K2076" s="569"/>
      <c r="L2076" s="576"/>
      <c r="M2076" s="576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2"/>
      <c r="AB2076" s="573"/>
    </row>
    <row r="2077" spans="1:30" s="539" customFormat="1" ht="15.75" customHeight="1">
      <c r="A2077" s="567" t="str">
        <f>IF(B2077&lt;&gt;"",IF(AND(B2077&gt;=_TM1,B2077&lt;=_TM2,OR(TH!L2077="1111",TH!M2077="1111")),TH!D2077,""),"")</f>
        <v/>
      </c>
      <c r="B2077" s="568" t="str">
        <f t="shared" si="155"/>
        <v/>
      </c>
      <c r="C2077" s="349"/>
      <c r="D2077" s="574"/>
      <c r="E2077" s="349"/>
      <c r="F2077" s="279"/>
      <c r="G2077" s="578"/>
      <c r="H2077" s="507"/>
      <c r="I2077" s="340"/>
      <c r="J2077" s="340"/>
      <c r="K2077" s="569"/>
      <c r="L2077" s="576"/>
      <c r="M2077" s="576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2"/>
      <c r="AB2077" s="573"/>
    </row>
    <row r="2078" spans="1:30" s="539" customFormat="1" ht="15.75" customHeight="1">
      <c r="A2078" s="567" t="str">
        <f>IF(B2078&lt;&gt;"",IF(AND(B2078&gt;=_TM1,B2078&lt;=_TM2,OR(TH!L2078="1111",TH!M2078="1111")),TH!D2078,""),"")</f>
        <v/>
      </c>
      <c r="B2078" s="568" t="str">
        <f t="shared" si="155"/>
        <v/>
      </c>
      <c r="C2078" s="349"/>
      <c r="D2078" s="574"/>
      <c r="E2078" s="349"/>
      <c r="F2078" s="279"/>
      <c r="G2078" s="578"/>
      <c r="H2078" s="507"/>
      <c r="I2078" s="340"/>
      <c r="J2078" s="340"/>
      <c r="K2078" s="569"/>
      <c r="L2078" s="576"/>
      <c r="M2078" s="576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2"/>
      <c r="AB2078" s="573"/>
    </row>
    <row r="2079" spans="1:30" s="539" customFormat="1" ht="15.75" customHeight="1">
      <c r="A2079" s="567" t="str">
        <f>IF(B2079&lt;&gt;"",IF(AND(B2079&gt;=_TM1,B2079&lt;=_TM2,OR(TH!L2079="1111",TH!M2079="1111")),TH!D2079,""),"")</f>
        <v/>
      </c>
      <c r="B2079" s="568" t="str">
        <f t="shared" si="155"/>
        <v/>
      </c>
      <c r="C2079" s="349"/>
      <c r="D2079" s="574"/>
      <c r="E2079" s="349"/>
      <c r="F2079" s="280"/>
      <c r="G2079" s="578"/>
      <c r="H2079" s="507"/>
      <c r="I2079" s="340"/>
      <c r="J2079" s="340"/>
      <c r="K2079" s="569"/>
      <c r="L2079" s="576"/>
      <c r="M2079" s="576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2"/>
      <c r="AB2079" s="573"/>
    </row>
    <row r="2080" spans="1:30" s="539" customFormat="1" ht="15.75" customHeight="1">
      <c r="A2080" s="567" t="str">
        <f>IF(B2080&lt;&gt;"",IF(AND(B2080&gt;=_TM1,B2080&lt;=_TM2,OR(TH!L2080="1111",TH!M2080="1111")),TH!D2080,""),"")</f>
        <v/>
      </c>
      <c r="B2080" s="568" t="str">
        <f t="shared" ref="B2080:B2143" si="156">IF(C2080&lt;&gt;"",MONTH(C2080),"")</f>
        <v/>
      </c>
      <c r="C2080" s="349"/>
      <c r="D2080" s="574"/>
      <c r="E2080" s="349"/>
      <c r="F2080" s="279"/>
      <c r="G2080" s="578"/>
      <c r="H2080" s="507"/>
      <c r="I2080" s="340"/>
      <c r="J2080" s="340"/>
      <c r="K2080" s="569"/>
      <c r="L2080" s="576"/>
      <c r="M2080" s="576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2"/>
      <c r="AB2080" s="573"/>
    </row>
    <row r="2081" spans="1:30" s="539" customFormat="1" ht="15.75" customHeight="1">
      <c r="A2081" s="567" t="str">
        <f>IF(B2081&lt;&gt;"",IF(AND(B2081&gt;=_TM1,B2081&lt;=_TM2,OR(TH!L2081="1111",TH!M2081="1111")),TH!D2081,""),"")</f>
        <v/>
      </c>
      <c r="B2081" s="568" t="str">
        <f t="shared" si="156"/>
        <v/>
      </c>
      <c r="C2081" s="349"/>
      <c r="D2081" s="574"/>
      <c r="E2081" s="349"/>
      <c r="F2081" s="279"/>
      <c r="G2081" s="578"/>
      <c r="H2081" s="507"/>
      <c r="I2081" s="340"/>
      <c r="J2081" s="340"/>
      <c r="K2081" s="569"/>
      <c r="L2081" s="576"/>
      <c r="M2081" s="576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2"/>
      <c r="AB2081" s="573"/>
    </row>
    <row r="2082" spans="1:30" s="539" customFormat="1" ht="15.75" customHeight="1">
      <c r="A2082" s="567" t="str">
        <f>IF(B2082&lt;&gt;"",IF(AND(B2082&gt;=_TM1,B2082&lt;=_TM2,OR(TH!L2082="1111",TH!M2082="1111")),TH!D2082,""),"")</f>
        <v/>
      </c>
      <c r="B2082" s="568" t="str">
        <f t="shared" si="156"/>
        <v/>
      </c>
      <c r="C2082" s="349"/>
      <c r="D2082" s="574"/>
      <c r="E2082" s="349"/>
      <c r="F2082" s="279"/>
      <c r="G2082" s="578"/>
      <c r="H2082" s="507"/>
      <c r="I2082" s="340"/>
      <c r="J2082" s="340"/>
      <c r="K2082" s="569"/>
      <c r="L2082" s="576"/>
      <c r="M2082" s="576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2"/>
      <c r="AB2082" s="573"/>
    </row>
    <row r="2083" spans="1:30" s="539" customFormat="1" ht="15.75" customHeight="1">
      <c r="A2083" s="567" t="str">
        <f>IF(B2083&lt;&gt;"",IF(AND(B2083&gt;=_TM1,B2083&lt;=_TM2,OR(TH!L2083="1111",TH!M2083="1111")),TH!D2083,""),"")</f>
        <v/>
      </c>
      <c r="B2083" s="568" t="str">
        <f t="shared" si="156"/>
        <v/>
      </c>
      <c r="C2083" s="349"/>
      <c r="D2083" s="574"/>
      <c r="E2083" s="349"/>
      <c r="F2083" s="279"/>
      <c r="G2083" s="578"/>
      <c r="H2083" s="507"/>
      <c r="I2083" s="340"/>
      <c r="J2083" s="340"/>
      <c r="K2083" s="569"/>
      <c r="L2083" s="576"/>
      <c r="M2083" s="576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2"/>
      <c r="AB2083" s="573"/>
    </row>
    <row r="2084" spans="1:30" s="539" customFormat="1" ht="15.75" customHeight="1">
      <c r="A2084" s="567" t="str">
        <f>IF(B2084&lt;&gt;"",IF(AND(B2084&gt;=_TM1,B2084&lt;=_TM2,OR(TH!L2084="1111",TH!M2084="1111")),TH!D2084,""),"")</f>
        <v/>
      </c>
      <c r="B2084" s="568" t="str">
        <f t="shared" si="156"/>
        <v/>
      </c>
      <c r="C2084" s="349"/>
      <c r="D2084" s="574"/>
      <c r="E2084" s="349"/>
      <c r="F2084" s="279"/>
      <c r="G2084" s="578"/>
      <c r="H2084" s="507"/>
      <c r="I2084" s="340"/>
      <c r="J2084" s="340"/>
      <c r="K2084" s="569"/>
      <c r="L2084" s="576"/>
      <c r="M2084" s="576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2"/>
      <c r="AB2084" s="573"/>
    </row>
    <row r="2085" spans="1:30" s="539" customFormat="1" ht="15.75" customHeight="1">
      <c r="A2085" s="567" t="str">
        <f>IF(B2085&lt;&gt;"",IF(AND(B2085&gt;=_TM1,B2085&lt;=_TM2,OR(TH!L2085="1111",TH!M2085="1111")),TH!D2085,""),"")</f>
        <v/>
      </c>
      <c r="B2085" s="568" t="str">
        <f t="shared" si="156"/>
        <v/>
      </c>
      <c r="C2085" s="349"/>
      <c r="D2085" s="574"/>
      <c r="E2085" s="349"/>
      <c r="F2085" s="279"/>
      <c r="G2085" s="578"/>
      <c r="H2085" s="507"/>
      <c r="I2085" s="340"/>
      <c r="J2085" s="340"/>
      <c r="K2085" s="569"/>
      <c r="L2085" s="576"/>
      <c r="M2085" s="576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2"/>
      <c r="AB2085" s="573"/>
    </row>
    <row r="2086" spans="1:30" s="539" customFormat="1" ht="15.75" customHeight="1">
      <c r="A2086" s="567" t="str">
        <f>IF(B2086&lt;&gt;"",IF(AND(B2086&gt;=_TM1,B2086&lt;=_TM2,OR(TH!L2086="1111",TH!M2086="1111")),TH!D2086,""),"")</f>
        <v/>
      </c>
      <c r="B2086" s="568" t="str">
        <f t="shared" si="156"/>
        <v/>
      </c>
      <c r="C2086" s="349"/>
      <c r="D2086" s="574"/>
      <c r="E2086" s="349"/>
      <c r="F2086" s="279"/>
      <c r="G2086" s="578"/>
      <c r="H2086" s="507"/>
      <c r="I2086" s="314"/>
      <c r="J2086" s="314"/>
      <c r="K2086" s="569"/>
      <c r="L2086" s="576"/>
      <c r="M2086" s="576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2"/>
      <c r="AB2086" s="573"/>
    </row>
    <row r="2087" spans="1:30" s="539" customFormat="1" ht="15.75" customHeight="1">
      <c r="A2087" s="567" t="str">
        <f>IF(B2087&lt;&gt;"",IF(AND(B2087&gt;=_TM1,B2087&lt;=_TM2,OR(TH!L2087="1111",TH!M2087="1111")),TH!D2087,""),"")</f>
        <v/>
      </c>
      <c r="B2087" s="568" t="str">
        <f t="shared" si="156"/>
        <v/>
      </c>
      <c r="C2087" s="349"/>
      <c r="D2087" s="574"/>
      <c r="E2087" s="349"/>
      <c r="F2087" s="279"/>
      <c r="G2087" s="578"/>
      <c r="H2087" s="507"/>
      <c r="I2087" s="340"/>
      <c r="J2087" s="340"/>
      <c r="K2087" s="569"/>
      <c r="L2087" s="571"/>
      <c r="M2087" s="576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2"/>
      <c r="AB2087" s="573"/>
      <c r="AD2087" s="573"/>
    </row>
    <row r="2088" spans="1:30" s="539" customFormat="1" ht="15.75" customHeight="1">
      <c r="A2088" s="567" t="str">
        <f>IF(B2088&lt;&gt;"",IF(AND(B2088&gt;=_TM1,B2088&lt;=_TM2,OR(TH!L2088="1111",TH!M2088="1111")),TH!D2088,""),"")</f>
        <v/>
      </c>
      <c r="B2088" s="568" t="str">
        <f t="shared" si="156"/>
        <v/>
      </c>
      <c r="C2088" s="349"/>
      <c r="D2088" s="349"/>
      <c r="E2088" s="349"/>
      <c r="F2088" s="279"/>
      <c r="G2088" s="348"/>
      <c r="H2088" s="507"/>
      <c r="I2088" s="340"/>
      <c r="J2088" s="340"/>
      <c r="K2088" s="569"/>
      <c r="L2088" s="570"/>
      <c r="M2088" s="570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2"/>
      <c r="AB2088" s="573"/>
      <c r="AD2088" s="573"/>
    </row>
    <row r="2089" spans="1:30" s="539" customFormat="1" ht="15.75" customHeight="1">
      <c r="A2089" s="567" t="str">
        <f>IF(B2089&lt;&gt;"",IF(AND(B2089&gt;=_TM1,B2089&lt;=_TM2,OR(TH!L2089="1111",TH!M2089="1111")),TH!D2089,""),"")</f>
        <v/>
      </c>
      <c r="B2089" s="568" t="str">
        <f t="shared" si="156"/>
        <v/>
      </c>
      <c r="C2089" s="349"/>
      <c r="D2089" s="349"/>
      <c r="E2089" s="349"/>
      <c r="F2089" s="279"/>
      <c r="G2089" s="348"/>
      <c r="H2089" s="507"/>
      <c r="I2089" s="340"/>
      <c r="J2089" s="340"/>
      <c r="K2089" s="569"/>
      <c r="L2089" s="570"/>
      <c r="M2089" s="570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2"/>
      <c r="AB2089" s="573"/>
      <c r="AD2089" s="573"/>
    </row>
    <row r="2090" spans="1:30" s="539" customFormat="1" ht="15.75" customHeight="1">
      <c r="A2090" s="567" t="str">
        <f>IF(B2090&lt;&gt;"",IF(AND(B2090&gt;=_TM1,B2090&lt;=_TM2,OR(TH!L2090="1111",TH!M2090="1111")),TH!D2090,""),"")</f>
        <v/>
      </c>
      <c r="B2090" s="568" t="str">
        <f t="shared" si="156"/>
        <v/>
      </c>
      <c r="C2090" s="349"/>
      <c r="D2090" s="349"/>
      <c r="E2090" s="349"/>
      <c r="F2090" s="277"/>
      <c r="G2090" s="348"/>
      <c r="H2090" s="507"/>
      <c r="I2090" s="340"/>
      <c r="J2090" s="340"/>
      <c r="K2090" s="569"/>
      <c r="L2090" s="570"/>
      <c r="M2090" s="570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2"/>
      <c r="AB2090" s="573"/>
      <c r="AD2090" s="573"/>
    </row>
    <row r="2091" spans="1:30" s="539" customFormat="1" ht="15.75" customHeight="1">
      <c r="A2091" s="567" t="str">
        <f>IF(B2091&lt;&gt;"",IF(AND(B2091&gt;=_TM1,B2091&lt;=_TM2,OR(TH!L2091="1111",TH!M2091="1111")),TH!D2091,""),"")</f>
        <v/>
      </c>
      <c r="B2091" s="568" t="str">
        <f t="shared" si="156"/>
        <v/>
      </c>
      <c r="C2091" s="349"/>
      <c r="D2091" s="349"/>
      <c r="E2091" s="349"/>
      <c r="F2091" s="277"/>
      <c r="G2091" s="348"/>
      <c r="H2091" s="507"/>
      <c r="I2091" s="340"/>
      <c r="J2091" s="340"/>
      <c r="K2091" s="569"/>
      <c r="L2091" s="570"/>
      <c r="M2091" s="570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2"/>
      <c r="AB2091" s="573"/>
      <c r="AC2091" s="573"/>
      <c r="AD2091" s="573"/>
    </row>
    <row r="2092" spans="1:30" s="539" customFormat="1" ht="15.75" customHeight="1">
      <c r="A2092" s="567" t="str">
        <f>IF(B2092&lt;&gt;"",IF(AND(B2092&gt;=_TM1,B2092&lt;=_TM2,OR(TH!L2092="1111",TH!M2092="1111")),TH!D2092,""),"")</f>
        <v/>
      </c>
      <c r="B2092" s="568" t="str">
        <f t="shared" si="156"/>
        <v/>
      </c>
      <c r="C2092" s="349"/>
      <c r="D2092" s="349"/>
      <c r="E2092" s="349"/>
      <c r="F2092" s="279"/>
      <c r="G2092" s="348"/>
      <c r="H2092" s="507"/>
      <c r="I2092" s="340"/>
      <c r="J2092" s="340"/>
      <c r="K2092" s="569"/>
      <c r="L2092" s="570"/>
      <c r="M2092" s="570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2"/>
      <c r="AB2092" s="573"/>
      <c r="AC2092" s="573"/>
      <c r="AD2092" s="573"/>
    </row>
    <row r="2093" spans="1:30" s="539" customFormat="1" ht="15.75" customHeight="1">
      <c r="A2093" s="567" t="str">
        <f>IF(B2093&lt;&gt;"",IF(AND(B2093&gt;=_TM1,B2093&lt;=_TM2,OR(TH!L2093="1111",TH!M2093="1111")),TH!D2093,""),"")</f>
        <v/>
      </c>
      <c r="B2093" s="568" t="str">
        <f t="shared" si="156"/>
        <v/>
      </c>
      <c r="C2093" s="349"/>
      <c r="D2093" s="349"/>
      <c r="E2093" s="581"/>
      <c r="F2093" s="277"/>
      <c r="G2093" s="348"/>
      <c r="H2093" s="506"/>
      <c r="I2093" s="340"/>
      <c r="J2093" s="340"/>
      <c r="K2093" s="579"/>
      <c r="L2093" s="570"/>
      <c r="M2093" s="570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2"/>
      <c r="AB2093" s="573"/>
    </row>
    <row r="2094" spans="1:30" s="539" customFormat="1" ht="15.75" customHeight="1">
      <c r="A2094" s="567" t="str">
        <f>IF(B2094&lt;&gt;"",IF(AND(B2094&gt;=_TM1,B2094&lt;=_TM2,OR(TH!L2094="1111",TH!M2094="1111")),TH!D2094,""),"")</f>
        <v/>
      </c>
      <c r="B2094" s="568" t="str">
        <f t="shared" si="156"/>
        <v/>
      </c>
      <c r="C2094" s="349"/>
      <c r="D2094" s="349"/>
      <c r="E2094" s="581"/>
      <c r="F2094" s="279"/>
      <c r="G2094" s="348"/>
      <c r="H2094" s="507"/>
      <c r="I2094" s="340"/>
      <c r="J2094" s="340"/>
      <c r="K2094" s="579"/>
      <c r="L2094" s="570"/>
      <c r="M2094" s="570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2"/>
    </row>
    <row r="2095" spans="1:30" s="539" customFormat="1" ht="15.75" customHeight="1">
      <c r="A2095" s="567" t="str">
        <f>IF(B2095&lt;&gt;"",IF(AND(B2095&gt;=_TM1,B2095&lt;=_TM2,OR(TH!L2095="1111",TH!M2095="1111")),TH!D2095,""),"")</f>
        <v/>
      </c>
      <c r="B2095" s="568" t="str">
        <f t="shared" si="156"/>
        <v/>
      </c>
      <c r="C2095" s="349"/>
      <c r="D2095" s="349"/>
      <c r="E2095" s="581"/>
      <c r="F2095" s="279"/>
      <c r="G2095" s="348"/>
      <c r="H2095" s="507"/>
      <c r="I2095" s="340"/>
      <c r="J2095" s="340"/>
      <c r="K2095" s="579"/>
      <c r="L2095" s="570"/>
      <c r="M2095" s="570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2"/>
    </row>
    <row r="2096" spans="1:30" s="539" customFormat="1" ht="15.75" customHeight="1">
      <c r="A2096" s="567" t="str">
        <f>IF(B2096&lt;&gt;"",IF(AND(B2096&gt;=_TM1,B2096&lt;=_TM2,OR(TH!L2096="1111",TH!M2096="1111")),TH!D2096,""),"")</f>
        <v/>
      </c>
      <c r="B2096" s="568" t="str">
        <f t="shared" si="156"/>
        <v/>
      </c>
      <c r="C2096" s="349"/>
      <c r="D2096" s="349"/>
      <c r="E2096" s="581"/>
      <c r="F2096" s="277"/>
      <c r="G2096" s="348"/>
      <c r="H2096" s="506"/>
      <c r="I2096" s="340"/>
      <c r="J2096" s="340"/>
      <c r="K2096" s="579"/>
      <c r="L2096" s="570"/>
      <c r="M2096" s="570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2"/>
    </row>
    <row r="2097" spans="1:30" s="539" customFormat="1" ht="15.75" customHeight="1">
      <c r="A2097" s="567" t="str">
        <f>IF(B2097&lt;&gt;"",IF(AND(B2097&gt;=_TM1,B2097&lt;=_TM2,OR(TH!L2097="1111",TH!M2097="1111")),TH!D2097,""),"")</f>
        <v/>
      </c>
      <c r="B2097" s="568" t="str">
        <f t="shared" si="156"/>
        <v/>
      </c>
      <c r="C2097" s="349"/>
      <c r="D2097" s="349"/>
      <c r="E2097" s="581"/>
      <c r="F2097" s="277"/>
      <c r="G2097" s="348"/>
      <c r="H2097" s="506"/>
      <c r="I2097" s="340"/>
      <c r="J2097" s="340"/>
      <c r="K2097" s="579"/>
      <c r="L2097" s="571"/>
      <c r="M2097" s="570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2"/>
    </row>
    <row r="2098" spans="1:30" s="539" customFormat="1" ht="15.75" customHeight="1">
      <c r="A2098" s="567" t="str">
        <f>IF(B2098&lt;&gt;"",IF(AND(B2098&gt;=_TM1,B2098&lt;=_TM2,OR(TH!L2098="1111",TH!M2098="1111")),TH!D2098,""),"")</f>
        <v/>
      </c>
      <c r="B2098" s="568" t="str">
        <f t="shared" si="156"/>
        <v/>
      </c>
      <c r="C2098" s="349"/>
      <c r="D2098" s="349"/>
      <c r="E2098" s="349"/>
      <c r="F2098" s="279"/>
      <c r="G2098" s="578"/>
      <c r="H2098" s="507"/>
      <c r="I2098" s="340"/>
      <c r="J2098" s="340"/>
      <c r="K2098" s="569"/>
      <c r="L2098" s="576"/>
      <c r="M2098" s="576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2"/>
      <c r="AB2098" s="573"/>
      <c r="AC2098" s="573"/>
      <c r="AD2098" s="573"/>
    </row>
    <row r="2099" spans="1:30" s="539" customFormat="1" ht="15.75" customHeight="1">
      <c r="A2099" s="567" t="str">
        <f>IF(B2099&lt;&gt;"",IF(AND(B2099&gt;=_TM1,B2099&lt;=_TM2,OR(TH!L2099="1111",TH!M2099="1111")),TH!D2099,""),"")</f>
        <v/>
      </c>
      <c r="B2099" s="568" t="str">
        <f t="shared" si="156"/>
        <v/>
      </c>
      <c r="C2099" s="349"/>
      <c r="D2099" s="349"/>
      <c r="E2099" s="349"/>
      <c r="F2099" s="279"/>
      <c r="G2099" s="348"/>
      <c r="H2099" s="587"/>
      <c r="I2099" s="340"/>
      <c r="J2099" s="340"/>
      <c r="K2099" s="569"/>
      <c r="L2099" s="570"/>
      <c r="M2099" s="570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2"/>
      <c r="AB2099" s="573"/>
      <c r="AC2099" s="573"/>
      <c r="AD2099" s="573"/>
    </row>
    <row r="2100" spans="1:30" s="539" customFormat="1" ht="15.75" customHeight="1">
      <c r="A2100" s="567" t="str">
        <f>IF(B2100&lt;&gt;"",IF(AND(B2100&gt;=_TM1,B2100&lt;=_TM2,OR(TH!L2100="1111",TH!M2100="1111")),TH!D2100,""),"")</f>
        <v/>
      </c>
      <c r="B2100" s="568" t="str">
        <f t="shared" si="156"/>
        <v/>
      </c>
      <c r="C2100" s="349"/>
      <c r="D2100" s="349"/>
      <c r="E2100" s="349"/>
      <c r="F2100" s="279"/>
      <c r="G2100" s="348"/>
      <c r="H2100" s="587"/>
      <c r="I2100" s="340"/>
      <c r="J2100" s="340"/>
      <c r="K2100" s="569"/>
      <c r="L2100" s="570"/>
      <c r="M2100" s="570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2"/>
      <c r="AB2100" s="573"/>
    </row>
    <row r="2101" spans="1:30" s="539" customFormat="1" ht="15.75" customHeight="1">
      <c r="A2101" s="567" t="str">
        <f>IF(B2101&lt;&gt;"",IF(AND(B2101&gt;=_TM1,B2101&lt;=_TM2,OR(TH!L2101="1111",TH!M2101="1111")),TH!D2101,""),"")</f>
        <v/>
      </c>
      <c r="B2101" s="568" t="str">
        <f t="shared" si="156"/>
        <v/>
      </c>
      <c r="C2101" s="349"/>
      <c r="D2101" s="349"/>
      <c r="E2101" s="349"/>
      <c r="F2101" s="277"/>
      <c r="G2101" s="348"/>
      <c r="H2101" s="506"/>
      <c r="I2101" s="340"/>
      <c r="J2101" s="340"/>
      <c r="K2101" s="569"/>
      <c r="L2101" s="570"/>
      <c r="M2101" s="570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2"/>
      <c r="AB2101" s="573"/>
    </row>
    <row r="2102" spans="1:30" s="539" customFormat="1" ht="15.75" customHeight="1">
      <c r="A2102" s="567" t="str">
        <f>IF(B2102&lt;&gt;"",IF(AND(B2102&gt;=_TM1,B2102&lt;=_TM2,OR(TH!L2102="1111",TH!M2102="1111")),TH!D2102,""),"")</f>
        <v/>
      </c>
      <c r="B2102" s="568" t="str">
        <f t="shared" si="156"/>
        <v/>
      </c>
      <c r="C2102" s="349"/>
      <c r="D2102" s="349"/>
      <c r="E2102" s="349"/>
      <c r="F2102" s="279"/>
      <c r="G2102" s="348"/>
      <c r="H2102" s="506"/>
      <c r="I2102" s="340"/>
      <c r="J2102" s="340"/>
      <c r="K2102" s="569"/>
      <c r="L2102" s="570"/>
      <c r="M2102" s="570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2"/>
      <c r="AB2102" s="573"/>
    </row>
    <row r="2103" spans="1:30" s="539" customFormat="1" ht="15.75" customHeight="1">
      <c r="A2103" s="567" t="str">
        <f>IF(B2103&lt;&gt;"",IF(AND(B2103&gt;=_TM1,B2103&lt;=_TM2,OR(TH!L2103="1111",TH!M2103="1111")),TH!D2103,""),"")</f>
        <v/>
      </c>
      <c r="B2103" s="568" t="str">
        <f t="shared" si="156"/>
        <v/>
      </c>
      <c r="C2103" s="349"/>
      <c r="D2103" s="349"/>
      <c r="E2103" s="349"/>
      <c r="F2103" s="279"/>
      <c r="G2103" s="348"/>
      <c r="H2103" s="506"/>
      <c r="I2103" s="340"/>
      <c r="J2103" s="340"/>
      <c r="K2103" s="569"/>
      <c r="L2103" s="570"/>
      <c r="M2103" s="570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2"/>
      <c r="AB2103" s="573"/>
    </row>
    <row r="2104" spans="1:30" s="539" customFormat="1" ht="15.75" customHeight="1">
      <c r="A2104" s="567" t="str">
        <f>IF(B2104&lt;&gt;"",IF(AND(B2104&gt;=_TM1,B2104&lt;=_TM2,OR(TH!L2104="1111",TH!M2104="1111")),TH!D2104,""),"")</f>
        <v/>
      </c>
      <c r="B2104" s="568" t="str">
        <f t="shared" si="156"/>
        <v/>
      </c>
      <c r="C2104" s="349"/>
      <c r="D2104" s="349"/>
      <c r="E2104" s="349"/>
      <c r="F2104" s="277"/>
      <c r="G2104" s="348"/>
      <c r="H2104" s="507"/>
      <c r="I2104" s="340"/>
      <c r="J2104" s="340"/>
      <c r="K2104" s="569"/>
      <c r="L2104" s="570"/>
      <c r="M2104" s="570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2"/>
      <c r="AB2104" s="573"/>
    </row>
    <row r="2105" spans="1:30" s="539" customFormat="1" ht="15.75" customHeight="1">
      <c r="A2105" s="567" t="str">
        <f>IF(B2105&lt;&gt;"",IF(AND(B2105&gt;=_TM1,B2105&lt;=_TM2,OR(TH!L2105="1111",TH!M2105="1111")),TH!D2105,""),"")</f>
        <v/>
      </c>
      <c r="B2105" s="568" t="str">
        <f t="shared" si="156"/>
        <v/>
      </c>
      <c r="C2105" s="349"/>
      <c r="D2105" s="349"/>
      <c r="E2105" s="349"/>
      <c r="F2105" s="277"/>
      <c r="G2105" s="348"/>
      <c r="H2105" s="507"/>
      <c r="I2105" s="340"/>
      <c r="J2105" s="340"/>
      <c r="K2105" s="569"/>
      <c r="L2105" s="570"/>
      <c r="M2105" s="570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2"/>
      <c r="AB2105" s="573"/>
    </row>
    <row r="2106" spans="1:30" s="539" customFormat="1" ht="15.75" customHeight="1">
      <c r="A2106" s="567" t="str">
        <f>IF(B2106&lt;&gt;"",IF(AND(B2106&gt;=_TM1,B2106&lt;=_TM2,OR(TH!L2106="1111",TH!M2106="1111")),TH!D2106,""),"")</f>
        <v/>
      </c>
      <c r="B2106" s="568" t="str">
        <f t="shared" si="156"/>
        <v/>
      </c>
      <c r="C2106" s="349"/>
      <c r="D2106" s="349"/>
      <c r="E2106" s="349"/>
      <c r="F2106" s="279"/>
      <c r="G2106" s="348"/>
      <c r="H2106" s="507"/>
      <c r="I2106" s="340"/>
      <c r="J2106" s="340"/>
      <c r="K2106" s="569"/>
      <c r="L2106" s="570"/>
      <c r="M2106" s="570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2"/>
      <c r="AB2106" s="573"/>
    </row>
    <row r="2107" spans="1:30" s="539" customFormat="1" ht="15.75" customHeight="1">
      <c r="A2107" s="567" t="str">
        <f>IF(B2107&lt;&gt;"",IF(AND(B2107&gt;=_TM1,B2107&lt;=_TM2,OR(TH!L2107="1111",TH!M2107="1111")),TH!D2107,""),"")</f>
        <v/>
      </c>
      <c r="B2107" s="568" t="str">
        <f t="shared" si="156"/>
        <v/>
      </c>
      <c r="C2107" s="581"/>
      <c r="D2107" s="574"/>
      <c r="E2107" s="581"/>
      <c r="F2107" s="277"/>
      <c r="G2107" s="578"/>
      <c r="H2107" s="507"/>
      <c r="I2107" s="340"/>
      <c r="J2107" s="340"/>
      <c r="K2107" s="569"/>
      <c r="L2107" s="576"/>
      <c r="M2107" s="576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2"/>
      <c r="AB2107" s="573"/>
      <c r="AC2107" s="573"/>
      <c r="AD2107" s="573"/>
    </row>
    <row r="2108" spans="1:30" s="539" customFormat="1" ht="15.75" customHeight="1">
      <c r="A2108" s="567" t="str">
        <f>IF(B2108&lt;&gt;"",IF(AND(B2108&gt;=_TM1,B2108&lt;=_TM2,OR(TH!L2108="1111",TH!M2108="1111")),TH!D2108,""),"")</f>
        <v/>
      </c>
      <c r="B2108" s="568" t="str">
        <f t="shared" si="156"/>
        <v/>
      </c>
      <c r="C2108" s="581"/>
      <c r="D2108" s="574"/>
      <c r="E2108" s="581"/>
      <c r="F2108" s="277"/>
      <c r="G2108" s="578"/>
      <c r="H2108" s="507"/>
      <c r="I2108" s="340"/>
      <c r="J2108" s="340"/>
      <c r="K2108" s="569"/>
      <c r="L2108" s="571"/>
      <c r="M2108" s="576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2"/>
      <c r="AD2108" s="573"/>
    </row>
    <row r="2109" spans="1:30" s="539" customFormat="1" ht="15.75" customHeight="1">
      <c r="A2109" s="567" t="str">
        <f>IF(B2109&lt;&gt;"",IF(AND(B2109&gt;=_TM1,B2109&lt;=_TM2,OR(TH!L2109="1111",TH!M2109="1111")),TH!D2109,""),"")</f>
        <v/>
      </c>
      <c r="B2109" s="568" t="str">
        <f t="shared" si="156"/>
        <v/>
      </c>
      <c r="C2109" s="349"/>
      <c r="D2109" s="349"/>
      <c r="E2109" s="349"/>
      <c r="F2109" s="277"/>
      <c r="G2109" s="348"/>
      <c r="H2109" s="506"/>
      <c r="I2109" s="340"/>
      <c r="J2109" s="340"/>
      <c r="K2109" s="569"/>
      <c r="L2109" s="570"/>
      <c r="M2109" s="570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2"/>
      <c r="AB2109" s="573"/>
    </row>
    <row r="2110" spans="1:30" s="539" customFormat="1" ht="15.75" customHeight="1">
      <c r="A2110" s="567" t="str">
        <f>IF(B2110&lt;&gt;"",IF(AND(B2110&gt;=_TM1,B2110&lt;=_TM2,OR(TH!L2110="1111",TH!M2110="1111")),TH!D2110,""),"")</f>
        <v/>
      </c>
      <c r="B2110" s="568" t="str">
        <f t="shared" si="156"/>
        <v/>
      </c>
      <c r="C2110" s="349"/>
      <c r="D2110" s="349"/>
      <c r="E2110" s="349"/>
      <c r="F2110" s="277"/>
      <c r="G2110" s="348"/>
      <c r="H2110" s="506"/>
      <c r="I2110" s="340"/>
      <c r="J2110" s="340"/>
      <c r="K2110" s="569"/>
      <c r="L2110" s="570"/>
      <c r="M2110" s="570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2"/>
      <c r="AB2110" s="573"/>
    </row>
    <row r="2111" spans="1:30" s="539" customFormat="1" ht="15.75" customHeight="1">
      <c r="A2111" s="567" t="str">
        <f>IF(B2111&lt;&gt;"",IF(AND(B2111&gt;=_TM1,B2111&lt;=_TM2,OR(TH!L2111="1111",TH!M2111="1111")),TH!D2111,""),"")</f>
        <v/>
      </c>
      <c r="B2111" s="568" t="str">
        <f t="shared" si="156"/>
        <v/>
      </c>
      <c r="C2111" s="349"/>
      <c r="D2111" s="349"/>
      <c r="E2111" s="318"/>
      <c r="F2111" s="277"/>
      <c r="G2111" s="348"/>
      <c r="H2111" s="507"/>
      <c r="I2111" s="340"/>
      <c r="J2111" s="340"/>
      <c r="K2111" s="569"/>
      <c r="L2111" s="571"/>
      <c r="M2111" s="571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2"/>
    </row>
    <row r="2112" spans="1:30" s="539" customFormat="1" ht="15.75" customHeight="1">
      <c r="A2112" s="567" t="str">
        <f>IF(B2112&lt;&gt;"",IF(AND(B2112&gt;=_TM1,B2112&lt;=_TM2,OR(TH!L2112="1111",TH!M2112="1111")),TH!D2112,""),"")</f>
        <v/>
      </c>
      <c r="B2112" s="568" t="str">
        <f t="shared" si="156"/>
        <v/>
      </c>
      <c r="C2112" s="349"/>
      <c r="D2112" s="349"/>
      <c r="E2112" s="318"/>
      <c r="F2112" s="277"/>
      <c r="G2112" s="348"/>
      <c r="H2112" s="507"/>
      <c r="I2112" s="340"/>
      <c r="J2112" s="340"/>
      <c r="K2112" s="569"/>
      <c r="L2112" s="571"/>
      <c r="M2112" s="571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2"/>
    </row>
    <row r="2113" spans="1:30" s="539" customFormat="1" ht="15.75" customHeight="1">
      <c r="A2113" s="567" t="str">
        <f>IF(B2113&lt;&gt;"",IF(AND(B2113&gt;=_TM1,B2113&lt;=_TM2,OR(TH!L2113="1111",TH!M2113="1111")),TH!D2113,""),"")</f>
        <v/>
      </c>
      <c r="B2113" s="568" t="str">
        <f t="shared" si="156"/>
        <v/>
      </c>
      <c r="C2113" s="349"/>
      <c r="D2113" s="349"/>
      <c r="E2113" s="318"/>
      <c r="F2113" s="277"/>
      <c r="G2113" s="348"/>
      <c r="H2113" s="507"/>
      <c r="I2113" s="340"/>
      <c r="J2113" s="340"/>
      <c r="K2113" s="569"/>
      <c r="L2113" s="571"/>
      <c r="M2113" s="571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2"/>
    </row>
    <row r="2114" spans="1:30" s="539" customFormat="1" ht="15.75" customHeight="1">
      <c r="A2114" s="567" t="str">
        <f>IF(B2114&lt;&gt;"",IF(AND(B2114&gt;=_TM1,B2114&lt;=_TM2,OR(TH!L2114="1111",TH!M2114="1111")),TH!D2114,""),"")</f>
        <v/>
      </c>
      <c r="B2114" s="568" t="str">
        <f t="shared" si="156"/>
        <v/>
      </c>
      <c r="C2114" s="349"/>
      <c r="D2114" s="349"/>
      <c r="E2114" s="581"/>
      <c r="F2114" s="277"/>
      <c r="G2114" s="348"/>
      <c r="H2114" s="506"/>
      <c r="I2114" s="340"/>
      <c r="J2114" s="340"/>
      <c r="K2114" s="579"/>
      <c r="L2114" s="570"/>
      <c r="M2114" s="570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2"/>
      <c r="AB2114" s="573"/>
    </row>
    <row r="2115" spans="1:30" s="539" customFormat="1" ht="15.75" customHeight="1">
      <c r="A2115" s="567" t="str">
        <f>IF(B2115&lt;&gt;"",IF(AND(B2115&gt;=_TM1,B2115&lt;=_TM2,OR(TH!L2115="1111",TH!M2115="1111")),TH!D2115,""),"")</f>
        <v/>
      </c>
      <c r="B2115" s="568" t="str">
        <f t="shared" si="156"/>
        <v/>
      </c>
      <c r="C2115" s="349"/>
      <c r="D2115" s="349"/>
      <c r="E2115" s="581"/>
      <c r="F2115" s="277"/>
      <c r="G2115" s="348"/>
      <c r="H2115" s="507"/>
      <c r="I2115" s="340"/>
      <c r="J2115" s="340"/>
      <c r="K2115" s="579"/>
      <c r="L2115" s="570"/>
      <c r="M2115" s="570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2"/>
      <c r="AB2115" s="573"/>
    </row>
    <row r="2116" spans="1:30" s="539" customFormat="1" ht="15.75" customHeight="1">
      <c r="A2116" s="567" t="str">
        <f>IF(B2116&lt;&gt;"",IF(AND(B2116&gt;=_TM1,B2116&lt;=_TM2,OR(TH!L2116="1111",TH!M2116="1111")),TH!D2116,""),"")</f>
        <v/>
      </c>
      <c r="B2116" s="568" t="str">
        <f t="shared" si="156"/>
        <v/>
      </c>
      <c r="C2116" s="349"/>
      <c r="D2116" s="349"/>
      <c r="E2116" s="581"/>
      <c r="F2116" s="279"/>
      <c r="G2116" s="348"/>
      <c r="H2116" s="506"/>
      <c r="I2116" s="340"/>
      <c r="J2116" s="340"/>
      <c r="K2116" s="579"/>
      <c r="L2116" s="570"/>
      <c r="M2116" s="570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2"/>
    </row>
    <row r="2117" spans="1:30" s="539" customFormat="1" ht="15.75" customHeight="1">
      <c r="A2117" s="567" t="str">
        <f>IF(B2117&lt;&gt;"",IF(AND(B2117&gt;=_TM1,B2117&lt;=_TM2,OR(TH!L2117="1111",TH!M2117="1111")),TH!D2117,""),"")</f>
        <v/>
      </c>
      <c r="B2117" s="568" t="str">
        <f t="shared" si="156"/>
        <v/>
      </c>
      <c r="C2117" s="349"/>
      <c r="D2117" s="349"/>
      <c r="E2117" s="581"/>
      <c r="F2117" s="279"/>
      <c r="G2117" s="348"/>
      <c r="H2117" s="507"/>
      <c r="I2117" s="340"/>
      <c r="J2117" s="340"/>
      <c r="K2117" s="579"/>
      <c r="L2117" s="570"/>
      <c r="M2117" s="570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2"/>
    </row>
    <row r="2118" spans="1:30" s="539" customFormat="1" ht="15.75" customHeight="1">
      <c r="A2118" s="567" t="str">
        <f>IF(B2118&lt;&gt;"",IF(AND(B2118&gt;=_TM1,B2118&lt;=_TM2,OR(TH!L2118="1111",TH!M2118="1111")),TH!D2118,""),"")</f>
        <v/>
      </c>
      <c r="B2118" s="568" t="str">
        <f t="shared" si="156"/>
        <v/>
      </c>
      <c r="C2118" s="349"/>
      <c r="D2118" s="349"/>
      <c r="E2118" s="581"/>
      <c r="F2118" s="279"/>
      <c r="G2118" s="348"/>
      <c r="H2118" s="507"/>
      <c r="I2118" s="340"/>
      <c r="J2118" s="340"/>
      <c r="K2118" s="579"/>
      <c r="L2118" s="570"/>
      <c r="M2118" s="570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2"/>
    </row>
    <row r="2119" spans="1:30" s="539" customFormat="1" ht="15.75" customHeight="1">
      <c r="A2119" s="567" t="str">
        <f>IF(B2119&lt;&gt;"",IF(AND(B2119&gt;=_TM1,B2119&lt;=_TM2,OR(TH!L2119="1111",TH!M2119="1111")),TH!D2119,""),"")</f>
        <v/>
      </c>
      <c r="B2119" s="568" t="str">
        <f t="shared" si="156"/>
        <v/>
      </c>
      <c r="C2119" s="349"/>
      <c r="D2119" s="349"/>
      <c r="E2119" s="581"/>
      <c r="F2119" s="279"/>
      <c r="G2119" s="348"/>
      <c r="H2119" s="507"/>
      <c r="I2119" s="340"/>
      <c r="J2119" s="340"/>
      <c r="K2119" s="579"/>
      <c r="L2119" s="570"/>
      <c r="M2119" s="570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2"/>
    </row>
    <row r="2120" spans="1:30" s="539" customFormat="1" ht="15.75" customHeight="1">
      <c r="A2120" s="567" t="str">
        <f>IF(B2120&lt;&gt;"",IF(AND(B2120&gt;=_TM1,B2120&lt;=_TM2,OR(TH!L2120="1111",TH!M2120="1111")),TH!D2120,""),"")</f>
        <v/>
      </c>
      <c r="B2120" s="568" t="str">
        <f t="shared" si="156"/>
        <v/>
      </c>
      <c r="C2120" s="349"/>
      <c r="D2120" s="349"/>
      <c r="E2120" s="581"/>
      <c r="F2120" s="279"/>
      <c r="G2120" s="348"/>
      <c r="H2120" s="507"/>
      <c r="I2120" s="340"/>
      <c r="J2120" s="340"/>
      <c r="K2120" s="579"/>
      <c r="L2120" s="570"/>
      <c r="M2120" s="570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2"/>
    </row>
    <row r="2121" spans="1:30" s="539" customFormat="1" ht="15.75" customHeight="1">
      <c r="A2121" s="567" t="str">
        <f>IF(B2121&lt;&gt;"",IF(AND(B2121&gt;=_TM1,B2121&lt;=_TM2,OR(TH!L2121="1111",TH!M2121="1111")),TH!D2121,""),"")</f>
        <v/>
      </c>
      <c r="B2121" s="568" t="str">
        <f t="shared" si="156"/>
        <v/>
      </c>
      <c r="C2121" s="349"/>
      <c r="D2121" s="349"/>
      <c r="E2121" s="349"/>
      <c r="F2121" s="279"/>
      <c r="G2121" s="348"/>
      <c r="H2121" s="506"/>
      <c r="I2121" s="340"/>
      <c r="J2121" s="340"/>
      <c r="K2121" s="569"/>
      <c r="L2121" s="570"/>
      <c r="M2121" s="570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2"/>
      <c r="AB2121" s="573"/>
    </row>
    <row r="2122" spans="1:30" s="539" customFormat="1" ht="15.75" customHeight="1">
      <c r="A2122" s="567" t="str">
        <f>IF(B2122&lt;&gt;"",IF(AND(B2122&gt;=_TM1,B2122&lt;=_TM2,OR(TH!L2122="1111",TH!M2122="1111")),TH!D2122,""),"")</f>
        <v/>
      </c>
      <c r="B2122" s="568" t="str">
        <f t="shared" si="156"/>
        <v/>
      </c>
      <c r="C2122" s="349"/>
      <c r="D2122" s="349"/>
      <c r="E2122" s="349"/>
      <c r="F2122" s="279"/>
      <c r="G2122" s="348"/>
      <c r="H2122" s="506"/>
      <c r="I2122" s="340"/>
      <c r="J2122" s="340"/>
      <c r="K2122" s="569"/>
      <c r="L2122" s="570"/>
      <c r="M2122" s="570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2"/>
      <c r="AB2122" s="573"/>
      <c r="AC2122" s="573"/>
      <c r="AD2122" s="573"/>
    </row>
    <row r="2123" spans="1:30" s="539" customFormat="1" ht="15.75" customHeight="1">
      <c r="A2123" s="567" t="str">
        <f>IF(B2123&lt;&gt;"",IF(AND(B2123&gt;=_TM1,B2123&lt;=_TM2,OR(TH!L2123="1111",TH!M2123="1111")),TH!D2123,""),"")</f>
        <v/>
      </c>
      <c r="B2123" s="568" t="str">
        <f t="shared" si="156"/>
        <v/>
      </c>
      <c r="C2123" s="349"/>
      <c r="D2123" s="349"/>
      <c r="E2123" s="349"/>
      <c r="F2123" s="279"/>
      <c r="G2123" s="348"/>
      <c r="H2123" s="506"/>
      <c r="I2123" s="340"/>
      <c r="J2123" s="340"/>
      <c r="K2123" s="569"/>
      <c r="L2123" s="570"/>
      <c r="M2123" s="570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2"/>
      <c r="AB2123" s="573"/>
      <c r="AD2123" s="573"/>
    </row>
    <row r="2124" spans="1:30" s="539" customFormat="1" ht="15.75" customHeight="1">
      <c r="A2124" s="567" t="str">
        <f>IF(B2124&lt;&gt;"",IF(AND(B2124&gt;=_TM1,B2124&lt;=_TM2,OR(TH!L2124="1111",TH!M2124="1111")),TH!D2124,""),"")</f>
        <v/>
      </c>
      <c r="B2124" s="568" t="str">
        <f t="shared" si="156"/>
        <v/>
      </c>
      <c r="C2124" s="349"/>
      <c r="D2124" s="349"/>
      <c r="E2124" s="349"/>
      <c r="F2124" s="277"/>
      <c r="G2124" s="348"/>
      <c r="H2124" s="506"/>
      <c r="I2124" s="340"/>
      <c r="J2124" s="340"/>
      <c r="K2124" s="569"/>
      <c r="L2124" s="570"/>
      <c r="M2124" s="570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2"/>
      <c r="AB2124" s="573"/>
      <c r="AD2124" s="573"/>
    </row>
    <row r="2125" spans="1:30" s="539" customFormat="1" ht="15.75" customHeight="1">
      <c r="A2125" s="567" t="str">
        <f>IF(B2125&lt;&gt;"",IF(AND(B2125&gt;=_TM1,B2125&lt;=_TM2,OR(TH!L2125="1111",TH!M2125="1111")),TH!D2125,""),"")</f>
        <v/>
      </c>
      <c r="B2125" s="568" t="str">
        <f t="shared" si="156"/>
        <v/>
      </c>
      <c r="C2125" s="349"/>
      <c r="D2125" s="349"/>
      <c r="E2125" s="349"/>
      <c r="F2125" s="279"/>
      <c r="G2125" s="348"/>
      <c r="H2125" s="506"/>
      <c r="I2125" s="340"/>
      <c r="J2125" s="340"/>
      <c r="K2125" s="569"/>
      <c r="L2125" s="570"/>
      <c r="M2125" s="570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2"/>
      <c r="AB2125" s="573"/>
      <c r="AC2125" s="573"/>
      <c r="AD2125" s="573"/>
    </row>
    <row r="2126" spans="1:30" s="539" customFormat="1" ht="15.75" customHeight="1">
      <c r="A2126" s="567" t="str">
        <f>IF(B2126&lt;&gt;"",IF(AND(B2126&gt;=_TM1,B2126&lt;=_TM2,OR(TH!L2126="1111",TH!M2126="1111")),TH!D2126,""),"")</f>
        <v/>
      </c>
      <c r="B2126" s="568" t="str">
        <f t="shared" si="156"/>
        <v/>
      </c>
      <c r="C2126" s="349"/>
      <c r="D2126" s="349"/>
      <c r="E2126" s="581"/>
      <c r="F2126" s="277"/>
      <c r="G2126" s="348"/>
      <c r="H2126" s="507"/>
      <c r="I2126" s="340"/>
      <c r="J2126" s="340"/>
      <c r="K2126" s="579"/>
      <c r="L2126" s="570"/>
      <c r="M2126" s="570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2"/>
      <c r="AB2126" s="573"/>
    </row>
    <row r="2127" spans="1:30" s="539" customFormat="1" ht="15.75" customHeight="1">
      <c r="A2127" s="567" t="str">
        <f>IF(B2127&lt;&gt;"",IF(AND(B2127&gt;=_TM1,B2127&lt;=_TM2,OR(TH!L2127="1111",TH!M2127="1111")),TH!D2127,""),"")</f>
        <v/>
      </c>
      <c r="B2127" s="568" t="str">
        <f t="shared" si="156"/>
        <v/>
      </c>
      <c r="C2127" s="349"/>
      <c r="D2127" s="349"/>
      <c r="E2127" s="581"/>
      <c r="F2127" s="277"/>
      <c r="G2127" s="348"/>
      <c r="H2127" s="507"/>
      <c r="I2127" s="340"/>
      <c r="J2127" s="340"/>
      <c r="K2127" s="579"/>
      <c r="L2127" s="570"/>
      <c r="M2127" s="570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2"/>
      <c r="AB2127" s="573"/>
    </row>
    <row r="2128" spans="1:30" s="539" customFormat="1" ht="15.75" customHeight="1">
      <c r="A2128" s="567" t="str">
        <f>IF(B2128&lt;&gt;"",IF(AND(B2128&gt;=_TM1,B2128&lt;=_TM2,OR(TH!L2128="1111",TH!M2128="1111")),TH!D2128,""),"")</f>
        <v/>
      </c>
      <c r="B2128" s="568" t="str">
        <f t="shared" si="156"/>
        <v/>
      </c>
      <c r="C2128" s="349"/>
      <c r="D2128" s="349"/>
      <c r="E2128" s="581"/>
      <c r="F2128" s="279"/>
      <c r="G2128" s="348"/>
      <c r="H2128" s="506"/>
      <c r="I2128" s="340"/>
      <c r="J2128" s="340"/>
      <c r="K2128" s="579"/>
      <c r="L2128" s="570"/>
      <c r="M2128" s="570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2"/>
    </row>
    <row r="2129" spans="1:30" s="539" customFormat="1" ht="15.75" customHeight="1">
      <c r="A2129" s="567" t="str">
        <f>IF(B2129&lt;&gt;"",IF(AND(B2129&gt;=_TM1,B2129&lt;=_TM2,OR(TH!L2129="1111",TH!M2129="1111")),TH!D2129,""),"")</f>
        <v/>
      </c>
      <c r="B2129" s="568" t="str">
        <f t="shared" si="156"/>
        <v/>
      </c>
      <c r="C2129" s="349"/>
      <c r="D2129" s="349"/>
      <c r="E2129" s="581"/>
      <c r="F2129" s="277"/>
      <c r="G2129" s="348"/>
      <c r="H2129" s="506"/>
      <c r="I2129" s="340"/>
      <c r="J2129" s="340"/>
      <c r="K2129" s="579"/>
      <c r="L2129" s="570"/>
      <c r="M2129" s="570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2"/>
    </row>
    <row r="2130" spans="1:30" s="539" customFormat="1" ht="15.75" customHeight="1">
      <c r="A2130" s="567" t="str">
        <f>IF(B2130&lt;&gt;"",IF(AND(B2130&gt;=_TM1,B2130&lt;=_TM2,OR(TH!L2130="1111",TH!M2130="1111")),TH!D2130,""),"")</f>
        <v/>
      </c>
      <c r="B2130" s="568" t="str">
        <f t="shared" si="156"/>
        <v/>
      </c>
      <c r="C2130" s="349"/>
      <c r="D2130" s="349"/>
      <c r="E2130" s="581"/>
      <c r="F2130" s="277"/>
      <c r="G2130" s="348"/>
      <c r="H2130" s="506"/>
      <c r="I2130" s="340"/>
      <c r="J2130" s="340"/>
      <c r="K2130" s="579"/>
      <c r="L2130" s="571"/>
      <c r="M2130" s="570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2"/>
    </row>
    <row r="2131" spans="1:30" s="539" customFormat="1" ht="15.75" customHeight="1">
      <c r="A2131" s="567" t="str">
        <f>IF(B2131&lt;&gt;"",IF(AND(B2131&gt;=_TM1,B2131&lt;=_TM2,OR(TH!L2131="1111",TH!M2131="1111")),TH!D2131,""),"")</f>
        <v/>
      </c>
      <c r="B2131" s="568" t="str">
        <f t="shared" si="156"/>
        <v/>
      </c>
      <c r="C2131" s="581"/>
      <c r="D2131" s="574"/>
      <c r="E2131" s="581"/>
      <c r="F2131" s="277"/>
      <c r="G2131" s="578"/>
      <c r="H2131" s="507"/>
      <c r="I2131" s="340"/>
      <c r="J2131" s="340"/>
      <c r="K2131" s="569"/>
      <c r="L2131" s="576"/>
      <c r="M2131" s="576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2"/>
      <c r="AB2131" s="573"/>
      <c r="AD2131" s="573"/>
    </row>
    <row r="2132" spans="1:30" s="539" customFormat="1" ht="15.75" customHeight="1">
      <c r="A2132" s="567" t="str">
        <f>IF(B2132&lt;&gt;"",IF(AND(B2132&gt;=_TM1,B2132&lt;=_TM2,OR(TH!L2132="1111",TH!M2132="1111")),TH!D2132,""),"")</f>
        <v/>
      </c>
      <c r="B2132" s="568" t="str">
        <f t="shared" si="156"/>
        <v/>
      </c>
      <c r="C2132" s="581"/>
      <c r="D2132" s="574"/>
      <c r="E2132" s="581"/>
      <c r="F2132" s="277"/>
      <c r="G2132" s="578"/>
      <c r="H2132" s="507"/>
      <c r="I2132" s="340"/>
      <c r="J2132" s="340"/>
      <c r="K2132" s="569"/>
      <c r="L2132" s="576"/>
      <c r="M2132" s="576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2"/>
      <c r="AB2132" s="573"/>
      <c r="AC2132" s="573"/>
      <c r="AD2132" s="573"/>
    </row>
    <row r="2133" spans="1:30" s="539" customFormat="1" ht="15.75" customHeight="1">
      <c r="A2133" s="567" t="str">
        <f>IF(B2133&lt;&gt;"",IF(AND(B2133&gt;=_TM1,B2133&lt;=_TM2,OR(TH!L2133="1111",TH!M2133="1111")),TH!D2133,""),"")</f>
        <v/>
      </c>
      <c r="B2133" s="568" t="str">
        <f t="shared" si="156"/>
        <v/>
      </c>
      <c r="C2133" s="581"/>
      <c r="D2133" s="574"/>
      <c r="E2133" s="581"/>
      <c r="F2133" s="277"/>
      <c r="G2133" s="578"/>
      <c r="H2133" s="507"/>
      <c r="I2133" s="340"/>
      <c r="J2133" s="340"/>
      <c r="K2133" s="569"/>
      <c r="L2133" s="576"/>
      <c r="M2133" s="576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2"/>
      <c r="AB2133" s="573"/>
      <c r="AC2133" s="573"/>
      <c r="AD2133" s="573"/>
    </row>
    <row r="2134" spans="1:30" s="539" customFormat="1" ht="15.75" customHeight="1">
      <c r="A2134" s="567" t="str">
        <f>IF(B2134&lt;&gt;"",IF(AND(B2134&gt;=_TM1,B2134&lt;=_TM2,OR(TH!L2134="1111",TH!M2134="1111")),TH!D2134,""),"")</f>
        <v/>
      </c>
      <c r="B2134" s="568" t="str">
        <f t="shared" si="156"/>
        <v/>
      </c>
      <c r="C2134" s="581"/>
      <c r="D2134" s="574"/>
      <c r="E2134" s="581"/>
      <c r="F2134" s="277"/>
      <c r="G2134" s="578"/>
      <c r="H2134" s="507"/>
      <c r="I2134" s="340"/>
      <c r="J2134" s="340"/>
      <c r="K2134" s="569"/>
      <c r="L2134" s="576"/>
      <c r="M2134" s="576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2"/>
      <c r="AB2134" s="573"/>
      <c r="AC2134" s="573"/>
      <c r="AD2134" s="573"/>
    </row>
    <row r="2135" spans="1:30" s="539" customFormat="1" ht="15.75" customHeight="1">
      <c r="A2135" s="567" t="str">
        <f>IF(B2135&lt;&gt;"",IF(AND(B2135&gt;=_TM1,B2135&lt;=_TM2,OR(TH!L2135="1111",TH!M2135="1111")),TH!D2135,""),"")</f>
        <v/>
      </c>
      <c r="B2135" s="568" t="str">
        <f t="shared" si="156"/>
        <v/>
      </c>
      <c r="C2135" s="581"/>
      <c r="D2135" s="574"/>
      <c r="E2135" s="581"/>
      <c r="F2135" s="277"/>
      <c r="G2135" s="578"/>
      <c r="H2135" s="507"/>
      <c r="I2135" s="340"/>
      <c r="J2135" s="340"/>
      <c r="K2135" s="569"/>
      <c r="L2135" s="571"/>
      <c r="M2135" s="576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2"/>
      <c r="AB2135" s="573"/>
      <c r="AC2135" s="573"/>
      <c r="AD2135" s="573"/>
    </row>
    <row r="2136" spans="1:30" s="539" customFormat="1" ht="15.75" customHeight="1">
      <c r="A2136" s="567" t="str">
        <f>IF(B2136&lt;&gt;"",IF(AND(B2136&gt;=_TM1,B2136&lt;=_TM2,OR(TH!L2136="1111",TH!M2136="1111")),TH!D2136,""),"")</f>
        <v/>
      </c>
      <c r="B2136" s="568" t="str">
        <f t="shared" si="156"/>
        <v/>
      </c>
      <c r="C2136" s="349"/>
      <c r="D2136" s="574"/>
      <c r="E2136" s="349"/>
      <c r="F2136" s="279"/>
      <c r="G2136" s="348"/>
      <c r="H2136" s="507"/>
      <c r="I2136" s="340"/>
      <c r="J2136" s="340"/>
      <c r="K2136" s="569"/>
      <c r="L2136" s="576"/>
      <c r="M2136" s="576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2"/>
      <c r="AB2136" s="573"/>
    </row>
    <row r="2137" spans="1:30" s="539" customFormat="1" ht="15.75" customHeight="1">
      <c r="A2137" s="567" t="str">
        <f>IF(B2137&lt;&gt;"",IF(AND(B2137&gt;=_TM1,B2137&lt;=_TM2,OR(TH!L2137="1111",TH!M2137="1111")),TH!D2137,""),"")</f>
        <v/>
      </c>
      <c r="B2137" s="568" t="str">
        <f t="shared" si="156"/>
        <v/>
      </c>
      <c r="C2137" s="349"/>
      <c r="D2137" s="574"/>
      <c r="E2137" s="349"/>
      <c r="F2137" s="279"/>
      <c r="G2137" s="348"/>
      <c r="H2137" s="507"/>
      <c r="I2137" s="340"/>
      <c r="J2137" s="340"/>
      <c r="K2137" s="569"/>
      <c r="L2137" s="576"/>
      <c r="M2137" s="576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2"/>
      <c r="AB2137" s="573"/>
    </row>
    <row r="2138" spans="1:30" s="539" customFormat="1" ht="15.75" customHeight="1">
      <c r="A2138" s="567" t="str">
        <f>IF(B2138&lt;&gt;"",IF(AND(B2138&gt;=_TM1,B2138&lt;=_TM2,OR(TH!L2138="1111",TH!M2138="1111")),TH!D2138,""),"")</f>
        <v/>
      </c>
      <c r="B2138" s="568" t="str">
        <f t="shared" si="156"/>
        <v/>
      </c>
      <c r="C2138" s="349"/>
      <c r="D2138" s="574"/>
      <c r="E2138" s="349"/>
      <c r="F2138" s="278"/>
      <c r="G2138" s="348"/>
      <c r="H2138" s="507"/>
      <c r="I2138" s="340"/>
      <c r="J2138" s="340"/>
      <c r="K2138" s="569"/>
      <c r="L2138" s="576"/>
      <c r="M2138" s="576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2"/>
      <c r="AB2138" s="573"/>
    </row>
    <row r="2139" spans="1:30" s="539" customFormat="1" ht="15.75" customHeight="1">
      <c r="A2139" s="567" t="str">
        <f>IF(B2139&lt;&gt;"",IF(AND(B2139&gt;=_TM1,B2139&lt;=_TM2,OR(TH!L2139="1111",TH!M2139="1111")),TH!D2139,""),"")</f>
        <v/>
      </c>
      <c r="B2139" s="568" t="str">
        <f t="shared" si="156"/>
        <v/>
      </c>
      <c r="C2139" s="349"/>
      <c r="D2139" s="574"/>
      <c r="E2139" s="349"/>
      <c r="F2139" s="278"/>
      <c r="G2139" s="348"/>
      <c r="H2139" s="507"/>
      <c r="I2139" s="340"/>
      <c r="J2139" s="340"/>
      <c r="K2139" s="569"/>
      <c r="L2139" s="576"/>
      <c r="M2139" s="576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2"/>
      <c r="AB2139" s="573"/>
    </row>
    <row r="2140" spans="1:30" s="539" customFormat="1" ht="15.75" customHeight="1">
      <c r="A2140" s="567" t="str">
        <f>IF(B2140&lt;&gt;"",IF(AND(B2140&gt;=_TM1,B2140&lt;=_TM2,OR(TH!L2140="1111",TH!M2140="1111")),TH!D2140,""),"")</f>
        <v/>
      </c>
      <c r="B2140" s="568" t="str">
        <f t="shared" si="156"/>
        <v/>
      </c>
      <c r="C2140" s="349"/>
      <c r="D2140" s="574"/>
      <c r="E2140" s="349"/>
      <c r="F2140" s="279"/>
      <c r="G2140" s="348"/>
      <c r="H2140" s="507"/>
      <c r="I2140" s="340"/>
      <c r="J2140" s="340"/>
      <c r="K2140" s="569"/>
      <c r="L2140" s="571"/>
      <c r="M2140" s="576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2"/>
      <c r="AB2140" s="573"/>
    </row>
    <row r="2141" spans="1:30" s="539" customFormat="1" ht="15.75" customHeight="1">
      <c r="A2141" s="567" t="str">
        <f>IF(B2141&lt;&gt;"",IF(AND(B2141&gt;=_TM1,B2141&lt;=_TM2,OR(TH!L2141="1111",TH!M2141="1111")),TH!D2141,""),"")</f>
        <v/>
      </c>
      <c r="B2141" s="568" t="str">
        <f t="shared" si="156"/>
        <v/>
      </c>
      <c r="C2141" s="349"/>
      <c r="D2141" s="349"/>
      <c r="E2141" s="581"/>
      <c r="F2141" s="277"/>
      <c r="G2141" s="348"/>
      <c r="H2141" s="507"/>
      <c r="I2141" s="340"/>
      <c r="J2141" s="340"/>
      <c r="K2141" s="579"/>
      <c r="L2141" s="570"/>
      <c r="M2141" s="570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2"/>
    </row>
    <row r="2142" spans="1:30" s="539" customFormat="1" ht="15.75" customHeight="1">
      <c r="A2142" s="567" t="str">
        <f>IF(B2142&lt;&gt;"",IF(AND(B2142&gt;=_TM1,B2142&lt;=_TM2,OR(TH!L2142="1111",TH!M2142="1111")),TH!D2142,""),"")</f>
        <v/>
      </c>
      <c r="B2142" s="568" t="str">
        <f t="shared" si="156"/>
        <v/>
      </c>
      <c r="C2142" s="349"/>
      <c r="D2142" s="349"/>
      <c r="E2142" s="318"/>
      <c r="F2142" s="277"/>
      <c r="G2142" s="348"/>
      <c r="H2142" s="506"/>
      <c r="I2142" s="340"/>
      <c r="J2142" s="340"/>
      <c r="K2142" s="569"/>
      <c r="L2142" s="571"/>
      <c r="M2142" s="571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2"/>
    </row>
    <row r="2143" spans="1:30" s="539" customFormat="1" ht="15.75" customHeight="1">
      <c r="A2143" s="567" t="str">
        <f>IF(B2143&lt;&gt;"",IF(AND(B2143&gt;=_TM1,B2143&lt;=_TM2,OR(TH!L2143="1111",TH!M2143="1111")),TH!D2143,""),"")</f>
        <v/>
      </c>
      <c r="B2143" s="568" t="str">
        <f t="shared" si="156"/>
        <v/>
      </c>
      <c r="C2143" s="349"/>
      <c r="D2143" s="349"/>
      <c r="E2143" s="318"/>
      <c r="F2143" s="277"/>
      <c r="G2143" s="348"/>
      <c r="H2143" s="507"/>
      <c r="I2143" s="340"/>
      <c r="J2143" s="340"/>
      <c r="K2143" s="569"/>
      <c r="L2143" s="571"/>
      <c r="M2143" s="571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2"/>
    </row>
    <row r="2144" spans="1:30" s="539" customFormat="1" ht="15.75" customHeight="1">
      <c r="A2144" s="567" t="str">
        <f>IF(B2144&lt;&gt;"",IF(AND(B2144&gt;=_TM1,B2144&lt;=_TM2,OR(TH!L2144="1111",TH!M2144="1111")),TH!D2144,""),"")</f>
        <v/>
      </c>
      <c r="B2144" s="568" t="str">
        <f t="shared" ref="B2144:B2207" si="157">IF(C2144&lt;&gt;"",MONTH(C2144),"")</f>
        <v/>
      </c>
      <c r="C2144" s="349"/>
      <c r="D2144" s="349"/>
      <c r="E2144" s="349"/>
      <c r="F2144" s="279"/>
      <c r="G2144" s="348"/>
      <c r="H2144" s="507"/>
      <c r="I2144" s="340"/>
      <c r="J2144" s="340"/>
      <c r="K2144" s="569"/>
      <c r="L2144" s="570"/>
      <c r="M2144" s="570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2"/>
      <c r="AB2144" s="573"/>
      <c r="AD2144" s="573"/>
    </row>
    <row r="2145" spans="1:30" s="539" customFormat="1" ht="15.75" customHeight="1">
      <c r="A2145" s="567" t="str">
        <f>IF(B2145&lt;&gt;"",IF(AND(B2145&gt;=_TM1,B2145&lt;=_TM2,OR(TH!L2145="1111",TH!M2145="1111")),TH!D2145,""),"")</f>
        <v/>
      </c>
      <c r="B2145" s="568" t="str">
        <f t="shared" si="157"/>
        <v/>
      </c>
      <c r="C2145" s="349"/>
      <c r="D2145" s="349"/>
      <c r="E2145" s="349"/>
      <c r="F2145" s="279"/>
      <c r="G2145" s="348"/>
      <c r="H2145" s="507"/>
      <c r="I2145" s="340"/>
      <c r="J2145" s="340"/>
      <c r="K2145" s="569"/>
      <c r="L2145" s="570"/>
      <c r="M2145" s="570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2"/>
      <c r="AB2145" s="573"/>
      <c r="AD2145" s="573"/>
    </row>
    <row r="2146" spans="1:30" s="539" customFormat="1" ht="15.75" customHeight="1">
      <c r="A2146" s="567" t="str">
        <f>IF(B2146&lt;&gt;"",IF(AND(B2146&gt;=_TM1,B2146&lt;=_TM2,OR(TH!L2146="1111",TH!M2146="1111")),TH!D2146,""),"")</f>
        <v/>
      </c>
      <c r="B2146" s="568" t="str">
        <f t="shared" si="157"/>
        <v/>
      </c>
      <c r="C2146" s="349"/>
      <c r="D2146" s="349"/>
      <c r="E2146" s="349"/>
      <c r="F2146" s="277"/>
      <c r="G2146" s="348"/>
      <c r="H2146" s="506"/>
      <c r="I2146" s="340"/>
      <c r="J2146" s="340"/>
      <c r="K2146" s="569"/>
      <c r="L2146" s="570"/>
      <c r="M2146" s="570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2"/>
      <c r="AB2146" s="573"/>
      <c r="AC2146" s="573"/>
    </row>
    <row r="2147" spans="1:30" s="539" customFormat="1" ht="15.75" customHeight="1">
      <c r="A2147" s="567" t="str">
        <f>IF(B2147&lt;&gt;"",IF(AND(B2147&gt;=_TM1,B2147&lt;=_TM2,OR(TH!L2147="1111",TH!M2147="1111")),TH!D2147,""),"")</f>
        <v/>
      </c>
      <c r="B2147" s="568" t="str">
        <f t="shared" si="157"/>
        <v/>
      </c>
      <c r="C2147" s="349"/>
      <c r="D2147" s="349"/>
      <c r="E2147" s="349"/>
      <c r="F2147" s="279"/>
      <c r="G2147" s="348"/>
      <c r="H2147" s="506"/>
      <c r="I2147" s="340"/>
      <c r="J2147" s="340"/>
      <c r="K2147" s="569"/>
      <c r="L2147" s="570"/>
      <c r="M2147" s="570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2"/>
      <c r="AB2147" s="573"/>
    </row>
    <row r="2148" spans="1:30" s="539" customFormat="1" ht="15.75" customHeight="1">
      <c r="A2148" s="567" t="str">
        <f>IF(B2148&lt;&gt;"",IF(AND(B2148&gt;=_TM1,B2148&lt;=_TM2,OR(TH!L2148="1111",TH!M2148="1111")),TH!D2148,""),"")</f>
        <v/>
      </c>
      <c r="B2148" s="568" t="str">
        <f t="shared" si="157"/>
        <v/>
      </c>
      <c r="C2148" s="349"/>
      <c r="D2148" s="349"/>
      <c r="E2148" s="349"/>
      <c r="F2148" s="277"/>
      <c r="G2148" s="348"/>
      <c r="H2148" s="506"/>
      <c r="I2148" s="340"/>
      <c r="J2148" s="340"/>
      <c r="K2148" s="569"/>
      <c r="L2148" s="570"/>
      <c r="M2148" s="570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2"/>
      <c r="AB2148" s="573"/>
      <c r="AC2148" s="573"/>
    </row>
    <row r="2149" spans="1:30" s="539" customFormat="1" ht="15.75" customHeight="1">
      <c r="A2149" s="567" t="str">
        <f>IF(B2149&lt;&gt;"",IF(AND(B2149&gt;=_TM1,B2149&lt;=_TM2,OR(TH!L2149="1111",TH!M2149="1111")),TH!D2149,""),"")</f>
        <v/>
      </c>
      <c r="B2149" s="568" t="str">
        <f t="shared" si="157"/>
        <v/>
      </c>
      <c r="C2149" s="349"/>
      <c r="D2149" s="349"/>
      <c r="E2149" s="349"/>
      <c r="F2149" s="277"/>
      <c r="G2149" s="348"/>
      <c r="H2149" s="506"/>
      <c r="I2149" s="340"/>
      <c r="J2149" s="340"/>
      <c r="K2149" s="569"/>
      <c r="L2149" s="570"/>
      <c r="M2149" s="570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2"/>
      <c r="AB2149" s="573"/>
    </row>
    <row r="2150" spans="1:30" s="539" customFormat="1" ht="15.75" customHeight="1">
      <c r="A2150" s="567" t="str">
        <f>IF(B2150&lt;&gt;"",IF(AND(B2150&gt;=_TM1,B2150&lt;=_TM2,OR(TH!L2150="1111",TH!M2150="1111")),TH!D2150,""),"")</f>
        <v/>
      </c>
      <c r="B2150" s="568" t="str">
        <f t="shared" si="157"/>
        <v/>
      </c>
      <c r="C2150" s="349"/>
      <c r="D2150" s="349"/>
      <c r="E2150" s="349"/>
      <c r="F2150" s="277"/>
      <c r="G2150" s="348"/>
      <c r="H2150" s="506"/>
      <c r="I2150" s="340"/>
      <c r="J2150" s="340"/>
      <c r="K2150" s="569"/>
      <c r="L2150" s="570"/>
      <c r="M2150" s="570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2"/>
      <c r="AB2150" s="573"/>
      <c r="AC2150" s="573"/>
    </row>
    <row r="2151" spans="1:30" s="539" customFormat="1" ht="15.75" customHeight="1">
      <c r="A2151" s="567" t="str">
        <f>IF(B2151&lt;&gt;"",IF(AND(B2151&gt;=_TM1,B2151&lt;=_TM2,OR(TH!L2151="1111",TH!M2151="1111")),TH!D2151,""),"")</f>
        <v/>
      </c>
      <c r="B2151" s="568" t="str">
        <f t="shared" si="157"/>
        <v/>
      </c>
      <c r="C2151" s="349"/>
      <c r="D2151" s="349"/>
      <c r="E2151" s="349"/>
      <c r="F2151" s="277"/>
      <c r="G2151" s="348"/>
      <c r="H2151" s="506"/>
      <c r="I2151" s="340"/>
      <c r="J2151" s="340"/>
      <c r="K2151" s="569"/>
      <c r="L2151" s="570"/>
      <c r="M2151" s="570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2"/>
      <c r="AB2151" s="573"/>
    </row>
    <row r="2152" spans="1:30" s="539" customFormat="1" ht="15.75" customHeight="1">
      <c r="A2152" s="567" t="str">
        <f>IF(B2152&lt;&gt;"",IF(AND(B2152&gt;=_TM1,B2152&lt;=_TM2,OR(TH!L2152="1111",TH!M2152="1111")),TH!D2152,""),"")</f>
        <v/>
      </c>
      <c r="B2152" s="568" t="str">
        <f t="shared" si="157"/>
        <v/>
      </c>
      <c r="C2152" s="349"/>
      <c r="D2152" s="349"/>
      <c r="E2152" s="349"/>
      <c r="F2152" s="279"/>
      <c r="G2152" s="348"/>
      <c r="H2152" s="506"/>
      <c r="I2152" s="340"/>
      <c r="J2152" s="340"/>
      <c r="K2152" s="569"/>
      <c r="L2152" s="570"/>
      <c r="M2152" s="570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2"/>
      <c r="AB2152" s="573"/>
    </row>
    <row r="2153" spans="1:30" s="539" customFormat="1" ht="15.75" customHeight="1">
      <c r="A2153" s="567" t="str">
        <f>IF(B2153&lt;&gt;"",IF(AND(B2153&gt;=_TM1,B2153&lt;=_TM2,OR(TH!L2153="1111",TH!M2153="1111")),TH!D2153,""),"")</f>
        <v/>
      </c>
      <c r="B2153" s="568" t="str">
        <f t="shared" si="157"/>
        <v/>
      </c>
      <c r="C2153" s="349"/>
      <c r="D2153" s="349"/>
      <c r="E2153" s="318"/>
      <c r="F2153" s="277"/>
      <c r="G2153" s="348"/>
      <c r="H2153" s="507"/>
      <c r="I2153" s="340"/>
      <c r="J2153" s="340"/>
      <c r="K2153" s="569"/>
      <c r="L2153" s="571"/>
      <c r="M2153" s="571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2"/>
    </row>
    <row r="2154" spans="1:30" s="539" customFormat="1" ht="15.75" customHeight="1">
      <c r="A2154" s="567" t="str">
        <f>IF(B2154&lt;&gt;"",IF(AND(B2154&gt;=_TM1,B2154&lt;=_TM2,OR(TH!L2154="1111",TH!M2154="1111")),TH!D2154,""),"")</f>
        <v/>
      </c>
      <c r="B2154" s="568" t="str">
        <f t="shared" si="157"/>
        <v/>
      </c>
      <c r="C2154" s="349"/>
      <c r="D2154" s="349"/>
      <c r="E2154" s="318"/>
      <c r="F2154" s="277"/>
      <c r="G2154" s="348"/>
      <c r="H2154" s="506"/>
      <c r="I2154" s="340"/>
      <c r="J2154" s="340"/>
      <c r="K2154" s="569"/>
      <c r="L2154" s="571"/>
      <c r="M2154" s="571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2"/>
    </row>
    <row r="2155" spans="1:30" s="539" customFormat="1" ht="15.75" customHeight="1">
      <c r="A2155" s="567" t="str">
        <f>IF(B2155&lt;&gt;"",IF(AND(B2155&gt;=_TM1,B2155&lt;=_TM2,OR(TH!L2155="1111",TH!M2155="1111")),TH!D2155,""),"")</f>
        <v/>
      </c>
      <c r="B2155" s="568" t="str">
        <f t="shared" si="157"/>
        <v/>
      </c>
      <c r="C2155" s="349"/>
      <c r="D2155" s="574"/>
      <c r="E2155" s="349"/>
      <c r="F2155" s="279"/>
      <c r="G2155" s="578"/>
      <c r="H2155" s="507"/>
      <c r="I2155" s="340"/>
      <c r="J2155" s="340"/>
      <c r="K2155" s="569"/>
      <c r="L2155" s="576"/>
      <c r="M2155" s="576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2"/>
      <c r="AB2155" s="573"/>
    </row>
    <row r="2156" spans="1:30" s="539" customFormat="1" ht="15.75" customHeight="1">
      <c r="A2156" s="567" t="str">
        <f>IF(B2156&lt;&gt;"",IF(AND(B2156&gt;=_TM1,B2156&lt;=_TM2,OR(TH!L2156="1111",TH!M2156="1111")),TH!D2156,""),"")</f>
        <v/>
      </c>
      <c r="B2156" s="568" t="str">
        <f t="shared" si="157"/>
        <v/>
      </c>
      <c r="C2156" s="349"/>
      <c r="D2156" s="574"/>
      <c r="E2156" s="349"/>
      <c r="F2156" s="279"/>
      <c r="G2156" s="578"/>
      <c r="H2156" s="507"/>
      <c r="I2156" s="340"/>
      <c r="J2156" s="340"/>
      <c r="K2156" s="569"/>
      <c r="L2156" s="576"/>
      <c r="M2156" s="576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2"/>
      <c r="AB2156" s="573"/>
    </row>
    <row r="2157" spans="1:30" s="539" customFormat="1" ht="15.75" customHeight="1">
      <c r="A2157" s="567" t="str">
        <f>IF(B2157&lt;&gt;"",IF(AND(B2157&gt;=_TM1,B2157&lt;=_TM2,OR(TH!L2157="1111",TH!M2157="1111")),TH!D2157,""),"")</f>
        <v/>
      </c>
      <c r="B2157" s="568" t="str">
        <f t="shared" si="157"/>
        <v/>
      </c>
      <c r="C2157" s="349"/>
      <c r="D2157" s="574"/>
      <c r="E2157" s="349"/>
      <c r="F2157" s="279"/>
      <c r="G2157" s="578"/>
      <c r="H2157" s="507"/>
      <c r="I2157" s="340"/>
      <c r="J2157" s="340"/>
      <c r="K2157" s="569"/>
      <c r="L2157" s="576"/>
      <c r="M2157" s="576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2"/>
      <c r="AB2157" s="573"/>
    </row>
    <row r="2158" spans="1:30" s="539" customFormat="1" ht="15.75" customHeight="1">
      <c r="A2158" s="567" t="str">
        <f>IF(B2158&lt;&gt;"",IF(AND(B2158&gt;=_TM1,B2158&lt;=_TM2,OR(TH!L2158="1111",TH!M2158="1111")),TH!D2158,""),"")</f>
        <v/>
      </c>
      <c r="B2158" s="568" t="str">
        <f t="shared" si="157"/>
        <v/>
      </c>
      <c r="C2158" s="349"/>
      <c r="D2158" s="574"/>
      <c r="E2158" s="349"/>
      <c r="F2158" s="279"/>
      <c r="G2158" s="578"/>
      <c r="H2158" s="507"/>
      <c r="I2158" s="340"/>
      <c r="J2158" s="340"/>
      <c r="K2158" s="569"/>
      <c r="L2158" s="576"/>
      <c r="M2158" s="576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2"/>
      <c r="AB2158" s="573"/>
    </row>
    <row r="2159" spans="1:30" s="539" customFormat="1" ht="15.75" customHeight="1">
      <c r="A2159" s="567" t="str">
        <f>IF(B2159&lt;&gt;"",IF(AND(B2159&gt;=_TM1,B2159&lt;=_TM2,OR(TH!L2159="1111",TH!M2159="1111")),TH!D2159,""),"")</f>
        <v/>
      </c>
      <c r="B2159" s="568" t="str">
        <f t="shared" si="157"/>
        <v/>
      </c>
      <c r="C2159" s="349"/>
      <c r="D2159" s="574"/>
      <c r="E2159" s="349"/>
      <c r="F2159" s="279"/>
      <c r="G2159" s="578"/>
      <c r="H2159" s="507"/>
      <c r="I2159" s="340"/>
      <c r="J2159" s="340"/>
      <c r="K2159" s="569"/>
      <c r="L2159" s="576"/>
      <c r="M2159" s="576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2"/>
      <c r="AB2159" s="573"/>
    </row>
    <row r="2160" spans="1:30" s="539" customFormat="1" ht="15.75" customHeight="1">
      <c r="A2160" s="567" t="str">
        <f>IF(B2160&lt;&gt;"",IF(AND(B2160&gt;=_TM1,B2160&lt;=_TM2,OR(TH!L2160="1111",TH!M2160="1111")),TH!D2160,""),"")</f>
        <v/>
      </c>
      <c r="B2160" s="568" t="str">
        <f t="shared" si="157"/>
        <v/>
      </c>
      <c r="C2160" s="349"/>
      <c r="D2160" s="574"/>
      <c r="E2160" s="349"/>
      <c r="F2160" s="279"/>
      <c r="G2160" s="578"/>
      <c r="H2160" s="507"/>
      <c r="I2160" s="340"/>
      <c r="J2160" s="340"/>
      <c r="K2160" s="569"/>
      <c r="L2160" s="576"/>
      <c r="M2160" s="576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2"/>
      <c r="AB2160" s="573"/>
    </row>
    <row r="2161" spans="1:28" s="539" customFormat="1" ht="15.75" customHeight="1">
      <c r="A2161" s="567" t="str">
        <f>IF(B2161&lt;&gt;"",IF(AND(B2161&gt;=_TM1,B2161&lt;=_TM2,OR(TH!L2161="1111",TH!M2161="1111")),TH!D2161,""),"")</f>
        <v/>
      </c>
      <c r="B2161" s="568" t="str">
        <f t="shared" si="157"/>
        <v/>
      </c>
      <c r="C2161" s="349"/>
      <c r="D2161" s="574"/>
      <c r="E2161" s="349"/>
      <c r="F2161" s="277"/>
      <c r="G2161" s="578"/>
      <c r="H2161" s="507"/>
      <c r="I2161" s="580"/>
      <c r="J2161" s="340"/>
      <c r="K2161" s="569"/>
      <c r="L2161" s="576"/>
      <c r="M2161" s="576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2"/>
      <c r="AB2161" s="573"/>
    </row>
    <row r="2162" spans="1:28" s="539" customFormat="1" ht="15.75" customHeight="1">
      <c r="A2162" s="567" t="str">
        <f>IF(B2162&lt;&gt;"",IF(AND(B2162&gt;=_TM1,B2162&lt;=_TM2,OR(TH!L2162="1111",TH!M2162="1111")),TH!D2162,""),"")</f>
        <v/>
      </c>
      <c r="B2162" s="568" t="str">
        <f t="shared" si="157"/>
        <v/>
      </c>
      <c r="C2162" s="349"/>
      <c r="D2162" s="574"/>
      <c r="E2162" s="349"/>
      <c r="F2162" s="277"/>
      <c r="G2162" s="578"/>
      <c r="H2162" s="507"/>
      <c r="I2162" s="340"/>
      <c r="J2162" s="340"/>
      <c r="K2162" s="569"/>
      <c r="L2162" s="576"/>
      <c r="M2162" s="576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2"/>
      <c r="AB2162" s="573"/>
    </row>
    <row r="2163" spans="1:28" s="539" customFormat="1" ht="15.75" customHeight="1">
      <c r="A2163" s="567" t="str">
        <f>IF(B2163&lt;&gt;"",IF(AND(B2163&gt;=_TM1,B2163&lt;=_TM2,OR(TH!L2163="1111",TH!M2163="1111")),TH!D2163,""),"")</f>
        <v/>
      </c>
      <c r="B2163" s="568" t="str">
        <f t="shared" si="157"/>
        <v/>
      </c>
      <c r="C2163" s="349"/>
      <c r="D2163" s="574"/>
      <c r="E2163" s="349"/>
      <c r="F2163" s="280"/>
      <c r="G2163" s="578"/>
      <c r="H2163" s="507"/>
      <c r="I2163" s="340"/>
      <c r="J2163" s="340"/>
      <c r="K2163" s="569"/>
      <c r="L2163" s="576"/>
      <c r="M2163" s="576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2"/>
      <c r="AB2163" s="573"/>
    </row>
    <row r="2164" spans="1:28" s="539" customFormat="1" ht="15.75" customHeight="1">
      <c r="A2164" s="567" t="str">
        <f>IF(B2164&lt;&gt;"",IF(AND(B2164&gt;=_TM1,B2164&lt;=_TM2,OR(TH!L2164="1111",TH!M2164="1111")),TH!D2164,""),"")</f>
        <v/>
      </c>
      <c r="B2164" s="568" t="str">
        <f t="shared" si="157"/>
        <v/>
      </c>
      <c r="C2164" s="349"/>
      <c r="D2164" s="574"/>
      <c r="E2164" s="349"/>
      <c r="F2164" s="277"/>
      <c r="G2164" s="578"/>
      <c r="H2164" s="507"/>
      <c r="I2164" s="340"/>
      <c r="J2164" s="340"/>
      <c r="K2164" s="569"/>
      <c r="L2164" s="576"/>
      <c r="M2164" s="576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2"/>
      <c r="AB2164" s="573"/>
    </row>
    <row r="2165" spans="1:28" s="539" customFormat="1" ht="15.75" customHeight="1">
      <c r="A2165" s="567" t="str">
        <f>IF(B2165&lt;&gt;"",IF(AND(B2165&gt;=_TM1,B2165&lt;=_TM2,OR(TH!L2165="1111",TH!M2165="1111")),TH!D2165,""),"")</f>
        <v/>
      </c>
      <c r="B2165" s="568" t="str">
        <f t="shared" si="157"/>
        <v/>
      </c>
      <c r="C2165" s="349"/>
      <c r="D2165" s="574"/>
      <c r="E2165" s="349"/>
      <c r="F2165" s="280"/>
      <c r="G2165" s="578"/>
      <c r="H2165" s="507"/>
      <c r="I2165" s="340"/>
      <c r="J2165" s="340"/>
      <c r="K2165" s="569"/>
      <c r="L2165" s="576"/>
      <c r="M2165" s="576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2"/>
      <c r="AB2165" s="573"/>
    </row>
    <row r="2166" spans="1:28" s="539" customFormat="1" ht="15.75" customHeight="1">
      <c r="A2166" s="567" t="str">
        <f>IF(B2166&lt;&gt;"",IF(AND(B2166&gt;=_TM1,B2166&lt;=_TM2,OR(TH!L2166="1111",TH!M2166="1111")),TH!D2166,""),"")</f>
        <v/>
      </c>
      <c r="B2166" s="568" t="str">
        <f t="shared" si="157"/>
        <v/>
      </c>
      <c r="C2166" s="349"/>
      <c r="D2166" s="574"/>
      <c r="E2166" s="349"/>
      <c r="F2166" s="280"/>
      <c r="G2166" s="578"/>
      <c r="H2166" s="507"/>
      <c r="I2166" s="340"/>
      <c r="J2166" s="340"/>
      <c r="K2166" s="569"/>
      <c r="L2166" s="576"/>
      <c r="M2166" s="576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2"/>
      <c r="AB2166" s="573"/>
    </row>
    <row r="2167" spans="1:28" s="539" customFormat="1" ht="15.75" customHeight="1">
      <c r="A2167" s="567" t="str">
        <f>IF(B2167&lt;&gt;"",IF(AND(B2167&gt;=_TM1,B2167&lt;=_TM2,OR(TH!L2167="1111",TH!M2167="1111")),TH!D2167,""),"")</f>
        <v/>
      </c>
      <c r="B2167" s="568" t="str">
        <f t="shared" si="157"/>
        <v/>
      </c>
      <c r="C2167" s="349"/>
      <c r="D2167" s="574"/>
      <c r="E2167" s="349"/>
      <c r="F2167" s="280"/>
      <c r="G2167" s="578"/>
      <c r="H2167" s="507"/>
      <c r="I2167" s="340"/>
      <c r="J2167" s="340"/>
      <c r="K2167" s="569"/>
      <c r="L2167" s="576"/>
      <c r="M2167" s="576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2"/>
      <c r="AB2167" s="573"/>
    </row>
    <row r="2168" spans="1:28" s="539" customFormat="1" ht="15.75" customHeight="1">
      <c r="A2168" s="567" t="str">
        <f>IF(B2168&lt;&gt;"",IF(AND(B2168&gt;=_TM1,B2168&lt;=_TM2,OR(TH!L2168="1111",TH!M2168="1111")),TH!D2168,""),"")</f>
        <v/>
      </c>
      <c r="B2168" s="568" t="str">
        <f t="shared" si="157"/>
        <v/>
      </c>
      <c r="C2168" s="349"/>
      <c r="D2168" s="574"/>
      <c r="E2168" s="349"/>
      <c r="F2168" s="280"/>
      <c r="G2168" s="578"/>
      <c r="H2168" s="507"/>
      <c r="I2168" s="340"/>
      <c r="J2168" s="340"/>
      <c r="K2168" s="569"/>
      <c r="L2168" s="576"/>
      <c r="M2168" s="576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2"/>
      <c r="AB2168" s="573"/>
    </row>
    <row r="2169" spans="1:28" s="539" customFormat="1" ht="15.75" customHeight="1">
      <c r="A2169" s="567" t="str">
        <f>IF(B2169&lt;&gt;"",IF(AND(B2169&gt;=_TM1,B2169&lt;=_TM2,OR(TH!L2169="1111",TH!M2169="1111")),TH!D2169,""),"")</f>
        <v/>
      </c>
      <c r="B2169" s="568" t="str">
        <f t="shared" si="157"/>
        <v/>
      </c>
      <c r="C2169" s="349"/>
      <c r="D2169" s="574"/>
      <c r="E2169" s="349"/>
      <c r="F2169" s="280"/>
      <c r="G2169" s="578"/>
      <c r="H2169" s="507"/>
      <c r="I2169" s="340"/>
      <c r="J2169" s="340"/>
      <c r="K2169" s="569"/>
      <c r="L2169" s="576"/>
      <c r="M2169" s="576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2"/>
      <c r="AB2169" s="573"/>
    </row>
    <row r="2170" spans="1:28" s="539" customFormat="1" ht="15.75" customHeight="1">
      <c r="A2170" s="567" t="str">
        <f>IF(B2170&lt;&gt;"",IF(AND(B2170&gt;=_TM1,B2170&lt;=_TM2,OR(TH!L2170="1111",TH!M2170="1111")),TH!D2170,""),"")</f>
        <v/>
      </c>
      <c r="B2170" s="568" t="str">
        <f t="shared" si="157"/>
        <v/>
      </c>
      <c r="C2170" s="349"/>
      <c r="D2170" s="574"/>
      <c r="E2170" s="349"/>
      <c r="F2170" s="280"/>
      <c r="G2170" s="578"/>
      <c r="H2170" s="507"/>
      <c r="I2170" s="340"/>
      <c r="J2170" s="340"/>
      <c r="K2170" s="569"/>
      <c r="L2170" s="576"/>
      <c r="M2170" s="576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2"/>
      <c r="AB2170" s="573"/>
    </row>
    <row r="2171" spans="1:28" s="539" customFormat="1" ht="15.75" customHeight="1">
      <c r="A2171" s="567" t="str">
        <f>IF(B2171&lt;&gt;"",IF(AND(B2171&gt;=_TM1,B2171&lt;=_TM2,OR(TH!L2171="1111",TH!M2171="1111")),TH!D2171,""),"")</f>
        <v/>
      </c>
      <c r="B2171" s="568" t="str">
        <f t="shared" si="157"/>
        <v/>
      </c>
      <c r="C2171" s="349"/>
      <c r="D2171" s="574"/>
      <c r="E2171" s="349"/>
      <c r="F2171" s="280"/>
      <c r="G2171" s="578"/>
      <c r="H2171" s="507"/>
      <c r="I2171" s="340"/>
      <c r="J2171" s="340"/>
      <c r="K2171" s="569"/>
      <c r="L2171" s="576"/>
      <c r="M2171" s="576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2"/>
      <c r="AB2171" s="573"/>
    </row>
    <row r="2172" spans="1:28" s="539" customFormat="1" ht="15.75" customHeight="1">
      <c r="A2172" s="567" t="str">
        <f>IF(B2172&lt;&gt;"",IF(AND(B2172&gt;=_TM1,B2172&lt;=_TM2,OR(TH!L2172="1111",TH!M2172="1111")),TH!D2172,""),"")</f>
        <v/>
      </c>
      <c r="B2172" s="568" t="str">
        <f t="shared" si="157"/>
        <v/>
      </c>
      <c r="C2172" s="349"/>
      <c r="D2172" s="574"/>
      <c r="E2172" s="349"/>
      <c r="F2172" s="280"/>
      <c r="G2172" s="578"/>
      <c r="H2172" s="507"/>
      <c r="I2172" s="340"/>
      <c r="J2172" s="340"/>
      <c r="K2172" s="569"/>
      <c r="L2172" s="576"/>
      <c r="M2172" s="576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2"/>
      <c r="AB2172" s="573"/>
    </row>
    <row r="2173" spans="1:28" s="539" customFormat="1" ht="15.75" customHeight="1">
      <c r="A2173" s="567" t="str">
        <f>IF(B2173&lt;&gt;"",IF(AND(B2173&gt;=_TM1,B2173&lt;=_TM2,OR(TH!L2173="1111",TH!M2173="1111")),TH!D2173,""),"")</f>
        <v/>
      </c>
      <c r="B2173" s="568" t="str">
        <f t="shared" si="157"/>
        <v/>
      </c>
      <c r="C2173" s="349"/>
      <c r="D2173" s="574"/>
      <c r="E2173" s="349"/>
      <c r="F2173" s="279"/>
      <c r="G2173" s="578"/>
      <c r="H2173" s="507"/>
      <c r="I2173" s="340"/>
      <c r="J2173" s="340"/>
      <c r="K2173" s="569"/>
      <c r="L2173" s="576"/>
      <c r="M2173" s="576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2"/>
      <c r="AB2173" s="573"/>
    </row>
    <row r="2174" spans="1:28" s="539" customFormat="1" ht="15.75" customHeight="1">
      <c r="A2174" s="567" t="str">
        <f>IF(B2174&lt;&gt;"",IF(AND(B2174&gt;=_TM1,B2174&lt;=_TM2,OR(TH!L2174="1111",TH!M2174="1111")),TH!D2174,""),"")</f>
        <v/>
      </c>
      <c r="B2174" s="568" t="str">
        <f t="shared" si="157"/>
        <v/>
      </c>
      <c r="C2174" s="349"/>
      <c r="D2174" s="574"/>
      <c r="E2174" s="349"/>
      <c r="F2174" s="280"/>
      <c r="G2174" s="578"/>
      <c r="H2174" s="507"/>
      <c r="I2174" s="340"/>
      <c r="J2174" s="340"/>
      <c r="K2174" s="569"/>
      <c r="L2174" s="576"/>
      <c r="M2174" s="576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2"/>
      <c r="AB2174" s="573"/>
    </row>
    <row r="2175" spans="1:28" s="539" customFormat="1" ht="15.75" customHeight="1">
      <c r="A2175" s="567" t="str">
        <f>IF(B2175&lt;&gt;"",IF(AND(B2175&gt;=_TM1,B2175&lt;=_TM2,OR(TH!L2175="1111",TH!M2175="1111")),TH!D2175,""),"")</f>
        <v/>
      </c>
      <c r="B2175" s="568" t="str">
        <f t="shared" si="157"/>
        <v/>
      </c>
      <c r="C2175" s="349"/>
      <c r="D2175" s="574"/>
      <c r="E2175" s="349"/>
      <c r="F2175" s="280"/>
      <c r="G2175" s="578"/>
      <c r="H2175" s="507"/>
      <c r="I2175" s="340"/>
      <c r="J2175" s="340"/>
      <c r="K2175" s="569"/>
      <c r="L2175" s="576"/>
      <c r="M2175" s="576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2"/>
      <c r="AB2175" s="573"/>
    </row>
    <row r="2176" spans="1:28" s="539" customFormat="1" ht="15.75" customHeight="1">
      <c r="A2176" s="567" t="str">
        <f>IF(B2176&lt;&gt;"",IF(AND(B2176&gt;=_TM1,B2176&lt;=_TM2,OR(TH!L2176="1111",TH!M2176="1111")),TH!D2176,""),"")</f>
        <v/>
      </c>
      <c r="B2176" s="568" t="str">
        <f t="shared" si="157"/>
        <v/>
      </c>
      <c r="C2176" s="349"/>
      <c r="D2176" s="574"/>
      <c r="E2176" s="349"/>
      <c r="F2176" s="280"/>
      <c r="G2176" s="578"/>
      <c r="H2176" s="507"/>
      <c r="I2176" s="340"/>
      <c r="J2176" s="340"/>
      <c r="K2176" s="569"/>
      <c r="L2176" s="576"/>
      <c r="M2176" s="576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2"/>
      <c r="AB2176" s="573"/>
    </row>
    <row r="2177" spans="1:28" s="539" customFormat="1" ht="15.75" customHeight="1">
      <c r="A2177" s="567" t="str">
        <f>IF(B2177&lt;&gt;"",IF(AND(B2177&gt;=_TM1,B2177&lt;=_TM2,OR(TH!L2177="1111",TH!M2177="1111")),TH!D2177,""),"")</f>
        <v/>
      </c>
      <c r="B2177" s="568" t="str">
        <f t="shared" si="157"/>
        <v/>
      </c>
      <c r="C2177" s="349"/>
      <c r="D2177" s="574"/>
      <c r="E2177" s="349"/>
      <c r="F2177" s="280"/>
      <c r="G2177" s="578"/>
      <c r="H2177" s="507"/>
      <c r="I2177" s="340"/>
      <c r="J2177" s="340"/>
      <c r="K2177" s="569"/>
      <c r="L2177" s="576"/>
      <c r="M2177" s="576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2"/>
      <c r="AB2177" s="573"/>
    </row>
    <row r="2178" spans="1:28" s="539" customFormat="1" ht="15.75" customHeight="1">
      <c r="A2178" s="567" t="str">
        <f>IF(B2178&lt;&gt;"",IF(AND(B2178&gt;=_TM1,B2178&lt;=_TM2,OR(TH!L2178="1111",TH!M2178="1111")),TH!D2178,""),"")</f>
        <v/>
      </c>
      <c r="B2178" s="568" t="str">
        <f t="shared" si="157"/>
        <v/>
      </c>
      <c r="C2178" s="349"/>
      <c r="D2178" s="574"/>
      <c r="E2178" s="349"/>
      <c r="F2178" s="280"/>
      <c r="G2178" s="578"/>
      <c r="H2178" s="507"/>
      <c r="I2178" s="340"/>
      <c r="J2178" s="340"/>
      <c r="K2178" s="569"/>
      <c r="L2178" s="576"/>
      <c r="M2178" s="576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2"/>
      <c r="AB2178" s="573"/>
    </row>
    <row r="2179" spans="1:28" s="539" customFormat="1" ht="15.75" customHeight="1">
      <c r="A2179" s="567" t="str">
        <f>IF(B2179&lt;&gt;"",IF(AND(B2179&gt;=_TM1,B2179&lt;=_TM2,OR(TH!L2179="1111",TH!M2179="1111")),TH!D2179,""),"")</f>
        <v/>
      </c>
      <c r="B2179" s="568" t="str">
        <f t="shared" si="157"/>
        <v/>
      </c>
      <c r="C2179" s="349"/>
      <c r="D2179" s="574"/>
      <c r="E2179" s="349"/>
      <c r="F2179" s="280"/>
      <c r="G2179" s="578"/>
      <c r="H2179" s="507"/>
      <c r="I2179" s="340"/>
      <c r="J2179" s="340"/>
      <c r="K2179" s="569"/>
      <c r="L2179" s="576"/>
      <c r="M2179" s="576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2"/>
      <c r="AB2179" s="573"/>
    </row>
    <row r="2180" spans="1:28" s="539" customFormat="1" ht="15.75" customHeight="1">
      <c r="A2180" s="567" t="str">
        <f>IF(B2180&lt;&gt;"",IF(AND(B2180&gt;=_TM1,B2180&lt;=_TM2,OR(TH!L2180="1111",TH!M2180="1111")),TH!D2180,""),"")</f>
        <v/>
      </c>
      <c r="B2180" s="568" t="str">
        <f t="shared" si="157"/>
        <v/>
      </c>
      <c r="C2180" s="349"/>
      <c r="D2180" s="574"/>
      <c r="E2180" s="349"/>
      <c r="F2180" s="280"/>
      <c r="G2180" s="578"/>
      <c r="H2180" s="507"/>
      <c r="I2180" s="340"/>
      <c r="J2180" s="340"/>
      <c r="K2180" s="569"/>
      <c r="L2180" s="576"/>
      <c r="M2180" s="576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2"/>
      <c r="AB2180" s="573"/>
    </row>
    <row r="2181" spans="1:28" s="539" customFormat="1" ht="15.75" customHeight="1">
      <c r="A2181" s="567" t="str">
        <f>IF(B2181&lt;&gt;"",IF(AND(B2181&gt;=_TM1,B2181&lt;=_TM2,OR(TH!L2181="1111",TH!M2181="1111")),TH!D2181,""),"")</f>
        <v/>
      </c>
      <c r="B2181" s="568" t="str">
        <f t="shared" si="157"/>
        <v/>
      </c>
      <c r="C2181" s="349"/>
      <c r="D2181" s="574"/>
      <c r="E2181" s="349"/>
      <c r="F2181" s="280"/>
      <c r="G2181" s="578"/>
      <c r="H2181" s="507"/>
      <c r="I2181" s="340"/>
      <c r="J2181" s="340"/>
      <c r="K2181" s="569"/>
      <c r="L2181" s="576"/>
      <c r="M2181" s="576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2"/>
      <c r="AB2181" s="573"/>
    </row>
    <row r="2182" spans="1:28" s="539" customFormat="1" ht="15.75" customHeight="1">
      <c r="A2182" s="567" t="str">
        <f>IF(B2182&lt;&gt;"",IF(AND(B2182&gt;=_TM1,B2182&lt;=_TM2,OR(TH!L2182="1111",TH!M2182="1111")),TH!D2182,""),"")</f>
        <v/>
      </c>
      <c r="B2182" s="568" t="str">
        <f t="shared" si="157"/>
        <v/>
      </c>
      <c r="C2182" s="349"/>
      <c r="D2182" s="574"/>
      <c r="E2182" s="349"/>
      <c r="F2182" s="279"/>
      <c r="G2182" s="578"/>
      <c r="H2182" s="507"/>
      <c r="I2182" s="340"/>
      <c r="J2182" s="340"/>
      <c r="K2182" s="569"/>
      <c r="L2182" s="576"/>
      <c r="M2182" s="576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2"/>
      <c r="AB2182" s="573"/>
    </row>
    <row r="2183" spans="1:28" s="539" customFormat="1" ht="15.75" customHeight="1">
      <c r="A2183" s="567" t="str">
        <f>IF(B2183&lt;&gt;"",IF(AND(B2183&gt;=_TM1,B2183&lt;=_TM2,OR(TH!L2183="1111",TH!M2183="1111")),TH!D2183,""),"")</f>
        <v/>
      </c>
      <c r="B2183" s="568" t="str">
        <f t="shared" si="157"/>
        <v/>
      </c>
      <c r="C2183" s="349"/>
      <c r="D2183" s="574"/>
      <c r="E2183" s="349"/>
      <c r="F2183" s="279"/>
      <c r="G2183" s="578"/>
      <c r="H2183" s="507"/>
      <c r="I2183" s="340"/>
      <c r="J2183" s="340"/>
      <c r="K2183" s="569"/>
      <c r="L2183" s="576"/>
      <c r="M2183" s="576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2"/>
      <c r="AB2183" s="573"/>
    </row>
    <row r="2184" spans="1:28" s="539" customFormat="1" ht="15.75" customHeight="1">
      <c r="A2184" s="567" t="str">
        <f>IF(B2184&lt;&gt;"",IF(AND(B2184&gt;=_TM1,B2184&lt;=_TM2,OR(TH!L2184="1111",TH!M2184="1111")),TH!D2184,""),"")</f>
        <v/>
      </c>
      <c r="B2184" s="568" t="str">
        <f t="shared" si="157"/>
        <v/>
      </c>
      <c r="C2184" s="349"/>
      <c r="D2184" s="574"/>
      <c r="E2184" s="349"/>
      <c r="F2184" s="279"/>
      <c r="G2184" s="578"/>
      <c r="H2184" s="507"/>
      <c r="I2184" s="340"/>
      <c r="J2184" s="340"/>
      <c r="K2184" s="569"/>
      <c r="L2184" s="576"/>
      <c r="M2184" s="576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2"/>
      <c r="AB2184" s="573"/>
    </row>
    <row r="2185" spans="1:28" s="539" customFormat="1" ht="15.75" customHeight="1">
      <c r="A2185" s="567" t="str">
        <f>IF(B2185&lt;&gt;"",IF(AND(B2185&gt;=_TM1,B2185&lt;=_TM2,OR(TH!L2185="1111",TH!M2185="1111")),TH!D2185,""),"")</f>
        <v/>
      </c>
      <c r="B2185" s="568" t="str">
        <f t="shared" si="157"/>
        <v/>
      </c>
      <c r="C2185" s="349"/>
      <c r="D2185" s="574"/>
      <c r="E2185" s="349"/>
      <c r="F2185" s="279"/>
      <c r="G2185" s="578"/>
      <c r="H2185" s="507"/>
      <c r="I2185" s="340"/>
      <c r="J2185" s="340"/>
      <c r="K2185" s="569"/>
      <c r="L2185" s="576"/>
      <c r="M2185" s="576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72"/>
      <c r="AB2185" s="573"/>
    </row>
    <row r="2186" spans="1:28" s="539" customFormat="1" ht="15.75" customHeight="1">
      <c r="A2186" s="567" t="str">
        <f>IF(B2186&lt;&gt;"",IF(AND(B2186&gt;=_TM1,B2186&lt;=_TM2,OR(TH!L2186="1111",TH!M2186="1111")),TH!D2186,""),"")</f>
        <v/>
      </c>
      <c r="B2186" s="568" t="str">
        <f t="shared" si="157"/>
        <v/>
      </c>
      <c r="C2186" s="349"/>
      <c r="D2186" s="574"/>
      <c r="E2186" s="349"/>
      <c r="F2186" s="279"/>
      <c r="G2186" s="578"/>
      <c r="H2186" s="507"/>
      <c r="I2186" s="340"/>
      <c r="J2186" s="340"/>
      <c r="K2186" s="569"/>
      <c r="L2186" s="576"/>
      <c r="M2186" s="576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72"/>
      <c r="AB2186" s="573"/>
    </row>
    <row r="2187" spans="1:28" s="539" customFormat="1" ht="15.75" customHeight="1">
      <c r="A2187" s="567" t="str">
        <f>IF(B2187&lt;&gt;"",IF(AND(B2187&gt;=_TM1,B2187&lt;=_TM2,OR(TH!L2187="1111",TH!M2187="1111")),TH!D2187,""),"")</f>
        <v/>
      </c>
      <c r="B2187" s="568" t="str">
        <f t="shared" si="157"/>
        <v/>
      </c>
      <c r="C2187" s="349"/>
      <c r="D2187" s="574"/>
      <c r="E2187" s="349"/>
      <c r="F2187" s="277"/>
      <c r="G2187" s="578"/>
      <c r="H2187" s="507"/>
      <c r="I2187" s="340"/>
      <c r="J2187" s="340"/>
      <c r="K2187" s="569"/>
      <c r="L2187" s="576"/>
      <c r="M2187" s="576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72"/>
      <c r="AB2187" s="573"/>
    </row>
    <row r="2188" spans="1:28" s="539" customFormat="1" ht="15.75" customHeight="1">
      <c r="A2188" s="567" t="str">
        <f>IF(B2188&lt;&gt;"",IF(AND(B2188&gt;=_TM1,B2188&lt;=_TM2,OR(TH!L2188="1111",TH!M2188="1111")),TH!D2188,""),"")</f>
        <v/>
      </c>
      <c r="B2188" s="568" t="str">
        <f t="shared" si="157"/>
        <v/>
      </c>
      <c r="C2188" s="349"/>
      <c r="D2188" s="574"/>
      <c r="E2188" s="349"/>
      <c r="F2188" s="279"/>
      <c r="G2188" s="578"/>
      <c r="H2188" s="507"/>
      <c r="I2188" s="340"/>
      <c r="J2188" s="340"/>
      <c r="K2188" s="569"/>
      <c r="L2188" s="576"/>
      <c r="M2188" s="576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72"/>
      <c r="AB2188" s="573"/>
    </row>
    <row r="2189" spans="1:28" s="539" customFormat="1" ht="15.75" customHeight="1">
      <c r="A2189" s="567" t="str">
        <f>IF(B2189&lt;&gt;"",IF(AND(B2189&gt;=_TM1,B2189&lt;=_TM2,OR(TH!L2189="1111",TH!M2189="1111")),TH!D2189,""),"")</f>
        <v/>
      </c>
      <c r="B2189" s="568" t="str">
        <f t="shared" si="157"/>
        <v/>
      </c>
      <c r="C2189" s="349"/>
      <c r="D2189" s="574"/>
      <c r="E2189" s="349"/>
      <c r="F2189" s="279"/>
      <c r="G2189" s="578"/>
      <c r="H2189" s="507"/>
      <c r="I2189" s="340"/>
      <c r="J2189" s="340"/>
      <c r="K2189" s="569"/>
      <c r="L2189" s="576"/>
      <c r="M2189" s="576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72"/>
      <c r="AB2189" s="573"/>
    </row>
    <row r="2190" spans="1:28" s="539" customFormat="1" ht="15.75" customHeight="1">
      <c r="A2190" s="567" t="str">
        <f>IF(B2190&lt;&gt;"",IF(AND(B2190&gt;=_TM1,B2190&lt;=_TM2,OR(TH!L2190="1111",TH!M2190="1111")),TH!D2190,""),"")</f>
        <v/>
      </c>
      <c r="B2190" s="568" t="str">
        <f t="shared" si="157"/>
        <v/>
      </c>
      <c r="C2190" s="349"/>
      <c r="D2190" s="574"/>
      <c r="E2190" s="349"/>
      <c r="F2190" s="279"/>
      <c r="G2190" s="578"/>
      <c r="H2190" s="507"/>
      <c r="I2190" s="340"/>
      <c r="J2190" s="340"/>
      <c r="K2190" s="569"/>
      <c r="L2190" s="576"/>
      <c r="M2190" s="576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72"/>
      <c r="AB2190" s="573"/>
    </row>
    <row r="2191" spans="1:28" s="539" customFormat="1" ht="15.75" customHeight="1">
      <c r="A2191" s="567" t="str">
        <f>IF(B2191&lt;&gt;"",IF(AND(B2191&gt;=_TM1,B2191&lt;=_TM2,OR(TH!L2191="1111",TH!M2191="1111")),TH!D2191,""),"")</f>
        <v/>
      </c>
      <c r="B2191" s="568" t="str">
        <f t="shared" si="157"/>
        <v/>
      </c>
      <c r="C2191" s="349"/>
      <c r="D2191" s="574"/>
      <c r="E2191" s="349"/>
      <c r="F2191" s="280"/>
      <c r="G2191" s="578"/>
      <c r="H2191" s="507"/>
      <c r="I2191" s="340"/>
      <c r="J2191" s="340"/>
      <c r="K2191" s="569"/>
      <c r="L2191" s="576"/>
      <c r="M2191" s="576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72"/>
      <c r="AB2191" s="573"/>
    </row>
    <row r="2192" spans="1:28" s="539" customFormat="1" ht="15.75" customHeight="1">
      <c r="A2192" s="567" t="str">
        <f>IF(B2192&lt;&gt;"",IF(AND(B2192&gt;=_TM1,B2192&lt;=_TM2,OR(TH!L2192="1111",TH!M2192="1111")),TH!D2192,""),"")</f>
        <v/>
      </c>
      <c r="B2192" s="568" t="str">
        <f t="shared" si="157"/>
        <v/>
      </c>
      <c r="C2192" s="349"/>
      <c r="D2192" s="574"/>
      <c r="E2192" s="349"/>
      <c r="F2192" s="280"/>
      <c r="G2192" s="578"/>
      <c r="H2192" s="507"/>
      <c r="I2192" s="580"/>
      <c r="J2192" s="340"/>
      <c r="K2192" s="569"/>
      <c r="L2192" s="576"/>
      <c r="M2192" s="576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72"/>
      <c r="AB2192" s="573"/>
    </row>
    <row r="2193" spans="1:28" s="539" customFormat="1" ht="15.75" customHeight="1">
      <c r="A2193" s="567" t="str">
        <f>IF(B2193&lt;&gt;"",IF(AND(B2193&gt;=_TM1,B2193&lt;=_TM2,OR(TH!L2193="1111",TH!M2193="1111")),TH!D2193,""),"")</f>
        <v/>
      </c>
      <c r="B2193" s="568" t="str">
        <f t="shared" si="157"/>
        <v/>
      </c>
      <c r="C2193" s="349"/>
      <c r="D2193" s="574"/>
      <c r="E2193" s="349"/>
      <c r="F2193" s="280"/>
      <c r="G2193" s="578"/>
      <c r="H2193" s="507"/>
      <c r="I2193" s="340"/>
      <c r="J2193" s="340"/>
      <c r="K2193" s="569"/>
      <c r="L2193" s="576"/>
      <c r="M2193" s="576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72"/>
      <c r="AB2193" s="573"/>
    </row>
    <row r="2194" spans="1:28" s="539" customFormat="1" ht="15.75" customHeight="1">
      <c r="A2194" s="567" t="str">
        <f>IF(B2194&lt;&gt;"",IF(AND(B2194&gt;=_TM1,B2194&lt;=_TM2,OR(TH!L2194="1111",TH!M2194="1111")),TH!D2194,""),"")</f>
        <v/>
      </c>
      <c r="B2194" s="568" t="str">
        <f t="shared" si="157"/>
        <v/>
      </c>
      <c r="C2194" s="349"/>
      <c r="D2194" s="574"/>
      <c r="E2194" s="349"/>
      <c r="F2194" s="280"/>
      <c r="G2194" s="578"/>
      <c r="H2194" s="507"/>
      <c r="I2194" s="340"/>
      <c r="J2194" s="340"/>
      <c r="K2194" s="569"/>
      <c r="L2194" s="576"/>
      <c r="M2194" s="576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72"/>
      <c r="AB2194" s="573"/>
    </row>
    <row r="2195" spans="1:28" s="539" customFormat="1" ht="15.75" customHeight="1">
      <c r="A2195" s="567" t="str">
        <f>IF(B2195&lt;&gt;"",IF(AND(B2195&gt;=_TM1,B2195&lt;=_TM2,OR(TH!L2195="1111",TH!M2195="1111")),TH!D2195,""),"")</f>
        <v/>
      </c>
      <c r="B2195" s="568" t="str">
        <f t="shared" si="157"/>
        <v/>
      </c>
      <c r="C2195" s="349"/>
      <c r="D2195" s="574"/>
      <c r="E2195" s="349"/>
      <c r="F2195" s="280"/>
      <c r="G2195" s="578"/>
      <c r="H2195" s="507"/>
      <c r="I2195" s="340"/>
      <c r="J2195" s="340"/>
      <c r="K2195" s="569"/>
      <c r="L2195" s="576"/>
      <c r="M2195" s="576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72"/>
      <c r="AB2195" s="573"/>
    </row>
    <row r="2196" spans="1:28" s="539" customFormat="1" ht="15.75" customHeight="1">
      <c r="A2196" s="567" t="str">
        <f>IF(B2196&lt;&gt;"",IF(AND(B2196&gt;=_TM1,B2196&lt;=_TM2,OR(TH!L2196="1111",TH!M2196="1111")),TH!D2196,""),"")</f>
        <v/>
      </c>
      <c r="B2196" s="568" t="str">
        <f t="shared" si="157"/>
        <v/>
      </c>
      <c r="C2196" s="349"/>
      <c r="D2196" s="574"/>
      <c r="E2196" s="349"/>
      <c r="F2196" s="279"/>
      <c r="G2196" s="578"/>
      <c r="H2196" s="507"/>
      <c r="I2196" s="340"/>
      <c r="J2196" s="340"/>
      <c r="K2196" s="569"/>
      <c r="L2196" s="576"/>
      <c r="M2196" s="576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72"/>
      <c r="AB2196" s="573"/>
    </row>
    <row r="2197" spans="1:28" s="539" customFormat="1" ht="15.75" customHeight="1">
      <c r="A2197" s="567" t="str">
        <f>IF(B2197&lt;&gt;"",IF(AND(B2197&gt;=_TM1,B2197&lt;=_TM2,OR(TH!L2197="1111",TH!M2197="1111")),TH!D2197,""),"")</f>
        <v/>
      </c>
      <c r="B2197" s="568" t="str">
        <f t="shared" si="157"/>
        <v/>
      </c>
      <c r="C2197" s="349"/>
      <c r="D2197" s="574"/>
      <c r="E2197" s="349"/>
      <c r="F2197" s="280"/>
      <c r="G2197" s="578"/>
      <c r="H2197" s="507"/>
      <c r="I2197" s="340"/>
      <c r="J2197" s="340"/>
      <c r="K2197" s="569"/>
      <c r="L2197" s="576"/>
      <c r="M2197" s="576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72"/>
      <c r="AB2197" s="573"/>
    </row>
    <row r="2198" spans="1:28" s="539" customFormat="1" ht="15.75" customHeight="1">
      <c r="A2198" s="567" t="str">
        <f>IF(B2198&lt;&gt;"",IF(AND(B2198&gt;=_TM1,B2198&lt;=_TM2,OR(TH!L2198="1111",TH!M2198="1111")),TH!D2198,""),"")</f>
        <v/>
      </c>
      <c r="B2198" s="568" t="str">
        <f t="shared" si="157"/>
        <v/>
      </c>
      <c r="C2198" s="349"/>
      <c r="D2198" s="574"/>
      <c r="E2198" s="349"/>
      <c r="F2198" s="280"/>
      <c r="G2198" s="578"/>
      <c r="H2198" s="507"/>
      <c r="I2198" s="340"/>
      <c r="J2198" s="340"/>
      <c r="K2198" s="569"/>
      <c r="L2198" s="576"/>
      <c r="M2198" s="576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72"/>
      <c r="AB2198" s="573"/>
    </row>
    <row r="2199" spans="1:28" s="539" customFormat="1" ht="15.75" customHeight="1">
      <c r="A2199" s="567" t="str">
        <f>IF(B2199&lt;&gt;"",IF(AND(B2199&gt;=_TM1,B2199&lt;=_TM2,OR(TH!L2199="1111",TH!M2199="1111")),TH!D2199,""),"")</f>
        <v/>
      </c>
      <c r="B2199" s="568" t="str">
        <f t="shared" si="157"/>
        <v/>
      </c>
      <c r="C2199" s="349"/>
      <c r="D2199" s="574"/>
      <c r="E2199" s="349"/>
      <c r="F2199" s="277"/>
      <c r="G2199" s="578"/>
      <c r="H2199" s="507"/>
      <c r="I2199" s="340"/>
      <c r="J2199" s="340"/>
      <c r="K2199" s="569"/>
      <c r="L2199" s="576"/>
      <c r="M2199" s="576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72"/>
      <c r="AB2199" s="573"/>
    </row>
    <row r="2200" spans="1:28" s="539" customFormat="1" ht="15.75" customHeight="1">
      <c r="A2200" s="567" t="str">
        <f>IF(B2200&lt;&gt;"",IF(AND(B2200&gt;=_TM1,B2200&lt;=_TM2,OR(TH!L2200="1111",TH!M2200="1111")),TH!D2200,""),"")</f>
        <v/>
      </c>
      <c r="B2200" s="568" t="str">
        <f t="shared" si="157"/>
        <v/>
      </c>
      <c r="C2200" s="349"/>
      <c r="D2200" s="574"/>
      <c r="E2200" s="349"/>
      <c r="F2200" s="280"/>
      <c r="G2200" s="578"/>
      <c r="H2200" s="507"/>
      <c r="I2200" s="340"/>
      <c r="J2200" s="340"/>
      <c r="K2200" s="569"/>
      <c r="L2200" s="576"/>
      <c r="M2200" s="576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2"/>
      <c r="AB2200" s="573"/>
    </row>
    <row r="2201" spans="1:28" s="539" customFormat="1" ht="15.75" customHeight="1">
      <c r="A2201" s="567" t="str">
        <f>IF(B2201&lt;&gt;"",IF(AND(B2201&gt;=_TM1,B2201&lt;=_TM2,OR(TH!L2201="1111",TH!M2201="1111")),TH!D2201,""),"")</f>
        <v/>
      </c>
      <c r="B2201" s="568" t="str">
        <f t="shared" si="157"/>
        <v/>
      </c>
      <c r="C2201" s="349"/>
      <c r="D2201" s="574"/>
      <c r="E2201" s="349"/>
      <c r="F2201" s="280"/>
      <c r="G2201" s="578"/>
      <c r="H2201" s="507"/>
      <c r="I2201" s="340"/>
      <c r="J2201" s="340"/>
      <c r="K2201" s="569"/>
      <c r="L2201" s="576"/>
      <c r="M2201" s="576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2"/>
      <c r="AB2201" s="573"/>
    </row>
    <row r="2202" spans="1:28" s="539" customFormat="1" ht="15.75" customHeight="1">
      <c r="A2202" s="567" t="str">
        <f>IF(B2202&lt;&gt;"",IF(AND(B2202&gt;=_TM1,B2202&lt;=_TM2,OR(TH!L2202="1111",TH!M2202="1111")),TH!D2202,""),"")</f>
        <v/>
      </c>
      <c r="B2202" s="568" t="str">
        <f t="shared" si="157"/>
        <v/>
      </c>
      <c r="C2202" s="349"/>
      <c r="D2202" s="574"/>
      <c r="E2202" s="349"/>
      <c r="F2202" s="280"/>
      <c r="G2202" s="578"/>
      <c r="H2202" s="507"/>
      <c r="I2202" s="340"/>
      <c r="J2202" s="340"/>
      <c r="K2202" s="569"/>
      <c r="L2202" s="576"/>
      <c r="M2202" s="576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2"/>
      <c r="AB2202" s="573"/>
    </row>
    <row r="2203" spans="1:28" s="539" customFormat="1" ht="15.75" customHeight="1">
      <c r="A2203" s="567" t="str">
        <f>IF(B2203&lt;&gt;"",IF(AND(B2203&gt;=_TM1,B2203&lt;=_TM2,OR(TH!L2203="1111",TH!M2203="1111")),TH!D2203,""),"")</f>
        <v/>
      </c>
      <c r="B2203" s="568" t="str">
        <f t="shared" si="157"/>
        <v/>
      </c>
      <c r="C2203" s="349"/>
      <c r="D2203" s="574"/>
      <c r="E2203" s="349"/>
      <c r="F2203" s="280"/>
      <c r="G2203" s="578"/>
      <c r="H2203" s="507"/>
      <c r="I2203" s="340"/>
      <c r="J2203" s="340"/>
      <c r="K2203" s="569"/>
      <c r="L2203" s="576"/>
      <c r="M2203" s="576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2"/>
      <c r="AB2203" s="573"/>
    </row>
    <row r="2204" spans="1:28" s="539" customFormat="1" ht="15.75" customHeight="1">
      <c r="A2204" s="567" t="str">
        <f>IF(B2204&lt;&gt;"",IF(AND(B2204&gt;=_TM1,B2204&lt;=_TM2,OR(TH!L2204="1111",TH!M2204="1111")),TH!D2204,""),"")</f>
        <v/>
      </c>
      <c r="B2204" s="568" t="str">
        <f t="shared" si="157"/>
        <v/>
      </c>
      <c r="C2204" s="349"/>
      <c r="D2204" s="574"/>
      <c r="E2204" s="349"/>
      <c r="F2204" s="279"/>
      <c r="G2204" s="578"/>
      <c r="H2204" s="507"/>
      <c r="I2204" s="340"/>
      <c r="J2204" s="340"/>
      <c r="K2204" s="569"/>
      <c r="L2204" s="576"/>
      <c r="M2204" s="576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2"/>
      <c r="AB2204" s="573"/>
    </row>
    <row r="2205" spans="1:28" s="539" customFormat="1" ht="15.75" customHeight="1">
      <c r="A2205" s="567" t="str">
        <f>IF(B2205&lt;&gt;"",IF(AND(B2205&gt;=_TM1,B2205&lt;=_TM2,OR(TH!L2205="1111",TH!M2205="1111")),TH!D2205,""),"")</f>
        <v/>
      </c>
      <c r="B2205" s="568" t="str">
        <f t="shared" si="157"/>
        <v/>
      </c>
      <c r="C2205" s="349"/>
      <c r="D2205" s="574"/>
      <c r="E2205" s="349"/>
      <c r="F2205" s="280"/>
      <c r="G2205" s="578"/>
      <c r="H2205" s="507"/>
      <c r="I2205" s="340"/>
      <c r="J2205" s="340"/>
      <c r="K2205" s="569"/>
      <c r="L2205" s="576"/>
      <c r="M2205" s="576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2"/>
      <c r="AB2205" s="573"/>
    </row>
    <row r="2206" spans="1:28" s="539" customFormat="1" ht="15.75" customHeight="1">
      <c r="A2206" s="567" t="str">
        <f>IF(B2206&lt;&gt;"",IF(AND(B2206&gt;=_TM1,B2206&lt;=_TM2,OR(TH!L2206="1111",TH!M2206="1111")),TH!D2206,""),"")</f>
        <v/>
      </c>
      <c r="B2206" s="568" t="str">
        <f t="shared" si="157"/>
        <v/>
      </c>
      <c r="C2206" s="349"/>
      <c r="D2206" s="574"/>
      <c r="E2206" s="349"/>
      <c r="F2206" s="280"/>
      <c r="G2206" s="578"/>
      <c r="H2206" s="507"/>
      <c r="I2206" s="340"/>
      <c r="J2206" s="340"/>
      <c r="K2206" s="569"/>
      <c r="L2206" s="576"/>
      <c r="M2206" s="576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2"/>
      <c r="AB2206" s="573"/>
    </row>
    <row r="2207" spans="1:28" s="539" customFormat="1" ht="15.75" customHeight="1">
      <c r="A2207" s="567" t="str">
        <f>IF(B2207&lt;&gt;"",IF(AND(B2207&gt;=_TM1,B2207&lt;=_TM2,OR(TH!L2207="1111",TH!M2207="1111")),TH!D2207,""),"")</f>
        <v/>
      </c>
      <c r="B2207" s="568" t="str">
        <f t="shared" si="157"/>
        <v/>
      </c>
      <c r="C2207" s="349"/>
      <c r="D2207" s="574"/>
      <c r="E2207" s="349"/>
      <c r="F2207" s="279"/>
      <c r="G2207" s="578"/>
      <c r="H2207" s="507"/>
      <c r="I2207" s="340"/>
      <c r="J2207" s="340"/>
      <c r="K2207" s="569"/>
      <c r="L2207" s="576"/>
      <c r="M2207" s="576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2"/>
      <c r="AB2207" s="573"/>
    </row>
    <row r="2208" spans="1:28" s="539" customFormat="1" ht="15.75" customHeight="1">
      <c r="A2208" s="567" t="str">
        <f>IF(B2208&lt;&gt;"",IF(AND(B2208&gt;=_TM1,B2208&lt;=_TM2,OR(TH!L2208="1111",TH!M2208="1111")),TH!D2208,""),"")</f>
        <v/>
      </c>
      <c r="B2208" s="568" t="str">
        <f t="shared" ref="B2208:B2271" si="158">IF(C2208&lt;&gt;"",MONTH(C2208),"")</f>
        <v/>
      </c>
      <c r="C2208" s="349"/>
      <c r="D2208" s="574"/>
      <c r="E2208" s="349"/>
      <c r="F2208" s="280"/>
      <c r="G2208" s="578"/>
      <c r="H2208" s="507"/>
      <c r="I2208" s="340"/>
      <c r="J2208" s="340"/>
      <c r="K2208" s="569"/>
      <c r="L2208" s="576"/>
      <c r="M2208" s="576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2"/>
      <c r="AB2208" s="573"/>
    </row>
    <row r="2209" spans="1:28" s="539" customFormat="1" ht="15.75" customHeight="1">
      <c r="A2209" s="567" t="str">
        <f>IF(B2209&lt;&gt;"",IF(AND(B2209&gt;=_TM1,B2209&lt;=_TM2,OR(TH!L2209="1111",TH!M2209="1111")),TH!D2209,""),"")</f>
        <v/>
      </c>
      <c r="B2209" s="568" t="str">
        <f t="shared" si="158"/>
        <v/>
      </c>
      <c r="C2209" s="349"/>
      <c r="D2209" s="574"/>
      <c r="E2209" s="349"/>
      <c r="F2209" s="280"/>
      <c r="G2209" s="578"/>
      <c r="H2209" s="507"/>
      <c r="I2209" s="340"/>
      <c r="J2209" s="340"/>
      <c r="K2209" s="569"/>
      <c r="L2209" s="576"/>
      <c r="M2209" s="576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2"/>
      <c r="AB2209" s="573"/>
    </row>
    <row r="2210" spans="1:28" s="539" customFormat="1" ht="15.75" customHeight="1">
      <c r="A2210" s="567" t="str">
        <f>IF(B2210&lt;&gt;"",IF(AND(B2210&gt;=_TM1,B2210&lt;=_TM2,OR(TH!L2210="1111",TH!M2210="1111")),TH!D2210,""),"")</f>
        <v/>
      </c>
      <c r="B2210" s="568" t="str">
        <f t="shared" si="158"/>
        <v/>
      </c>
      <c r="C2210" s="349"/>
      <c r="D2210" s="574"/>
      <c r="E2210" s="349"/>
      <c r="F2210" s="279"/>
      <c r="G2210" s="578"/>
      <c r="H2210" s="507"/>
      <c r="I2210" s="340"/>
      <c r="J2210" s="340"/>
      <c r="K2210" s="569"/>
      <c r="L2210" s="576"/>
      <c r="M2210" s="576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2"/>
      <c r="AB2210" s="573"/>
    </row>
    <row r="2211" spans="1:28" s="539" customFormat="1" ht="15.75" customHeight="1">
      <c r="A2211" s="567" t="str">
        <f>IF(B2211&lt;&gt;"",IF(AND(B2211&gt;=_TM1,B2211&lt;=_TM2,OR(TH!L2211="1111",TH!M2211="1111")),TH!D2211,""),"")</f>
        <v/>
      </c>
      <c r="B2211" s="568" t="str">
        <f t="shared" si="158"/>
        <v/>
      </c>
      <c r="C2211" s="349"/>
      <c r="D2211" s="574"/>
      <c r="E2211" s="349"/>
      <c r="F2211" s="279"/>
      <c r="G2211" s="578"/>
      <c r="H2211" s="507"/>
      <c r="I2211" s="340"/>
      <c r="J2211" s="340"/>
      <c r="K2211" s="569"/>
      <c r="L2211" s="576"/>
      <c r="M2211" s="576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2"/>
      <c r="AB2211" s="573"/>
    </row>
    <row r="2212" spans="1:28" s="539" customFormat="1" ht="15.75" customHeight="1">
      <c r="A2212" s="567" t="str">
        <f>IF(B2212&lt;&gt;"",IF(AND(B2212&gt;=_TM1,B2212&lt;=_TM2,OR(TH!L2212="1111",TH!M2212="1111")),TH!D2212,""),"")</f>
        <v/>
      </c>
      <c r="B2212" s="568" t="str">
        <f t="shared" si="158"/>
        <v/>
      </c>
      <c r="C2212" s="349"/>
      <c r="D2212" s="574"/>
      <c r="E2212" s="349"/>
      <c r="F2212" s="279"/>
      <c r="G2212" s="578"/>
      <c r="H2212" s="507"/>
      <c r="I2212" s="340"/>
      <c r="J2212" s="340"/>
      <c r="K2212" s="569"/>
      <c r="L2212" s="576"/>
      <c r="M2212" s="576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2"/>
      <c r="AB2212" s="573"/>
    </row>
    <row r="2213" spans="1:28" s="539" customFormat="1" ht="15.75" customHeight="1">
      <c r="A2213" s="567" t="str">
        <f>IF(B2213&lt;&gt;"",IF(AND(B2213&gt;=_TM1,B2213&lt;=_TM2,OR(TH!L2213="1111",TH!M2213="1111")),TH!D2213,""),"")</f>
        <v/>
      </c>
      <c r="B2213" s="568" t="str">
        <f t="shared" si="158"/>
        <v/>
      </c>
      <c r="C2213" s="349"/>
      <c r="D2213" s="574"/>
      <c r="E2213" s="349"/>
      <c r="F2213" s="279"/>
      <c r="G2213" s="578"/>
      <c r="H2213" s="507"/>
      <c r="I2213" s="340"/>
      <c r="J2213" s="340"/>
      <c r="K2213" s="569"/>
      <c r="L2213" s="576"/>
      <c r="M2213" s="576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2"/>
      <c r="AB2213" s="573"/>
    </row>
    <row r="2214" spans="1:28" s="539" customFormat="1" ht="15.75" customHeight="1">
      <c r="A2214" s="567" t="str">
        <f>IF(B2214&lt;&gt;"",IF(AND(B2214&gt;=_TM1,B2214&lt;=_TM2,OR(TH!L2214="1111",TH!M2214="1111")),TH!D2214,""),"")</f>
        <v/>
      </c>
      <c r="B2214" s="568" t="str">
        <f t="shared" si="158"/>
        <v/>
      </c>
      <c r="C2214" s="349"/>
      <c r="D2214" s="574"/>
      <c r="E2214" s="349"/>
      <c r="F2214" s="279"/>
      <c r="G2214" s="578"/>
      <c r="H2214" s="507"/>
      <c r="I2214" s="340"/>
      <c r="J2214" s="340"/>
      <c r="K2214" s="569"/>
      <c r="L2214" s="576"/>
      <c r="M2214" s="576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2"/>
      <c r="AB2214" s="573"/>
    </row>
    <row r="2215" spans="1:28" s="539" customFormat="1" ht="15.75" customHeight="1">
      <c r="A2215" s="567" t="str">
        <f>IF(B2215&lt;&gt;"",IF(AND(B2215&gt;=_TM1,B2215&lt;=_TM2,OR(TH!L2215="1111",TH!M2215="1111")),TH!D2215,""),"")</f>
        <v/>
      </c>
      <c r="B2215" s="568" t="str">
        <f t="shared" si="158"/>
        <v/>
      </c>
      <c r="C2215" s="349"/>
      <c r="D2215" s="574"/>
      <c r="E2215" s="349"/>
      <c r="F2215" s="279"/>
      <c r="G2215" s="578"/>
      <c r="H2215" s="507"/>
      <c r="I2215" s="340"/>
      <c r="J2215" s="340"/>
      <c r="K2215" s="569"/>
      <c r="L2215" s="576"/>
      <c r="M2215" s="576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2"/>
      <c r="AB2215" s="573"/>
    </row>
    <row r="2216" spans="1:28" s="539" customFormat="1" ht="15.75" customHeight="1">
      <c r="A2216" s="567" t="str">
        <f>IF(B2216&lt;&gt;"",IF(AND(B2216&gt;=_TM1,B2216&lt;=_TM2,OR(TH!L2216="1111",TH!M2216="1111")),TH!D2216,""),"")</f>
        <v/>
      </c>
      <c r="B2216" s="568" t="str">
        <f t="shared" si="158"/>
        <v/>
      </c>
      <c r="C2216" s="349"/>
      <c r="D2216" s="574"/>
      <c r="E2216" s="349"/>
      <c r="F2216" s="277"/>
      <c r="G2216" s="578"/>
      <c r="H2216" s="507"/>
      <c r="I2216" s="340"/>
      <c r="J2216" s="340"/>
      <c r="K2216" s="569"/>
      <c r="L2216" s="576"/>
      <c r="M2216" s="576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2"/>
      <c r="AB2216" s="573"/>
    </row>
    <row r="2217" spans="1:28" s="539" customFormat="1" ht="15.75" customHeight="1">
      <c r="A2217" s="567" t="str">
        <f>IF(B2217&lt;&gt;"",IF(AND(B2217&gt;=_TM1,B2217&lt;=_TM2,OR(TH!L2217="1111",TH!M2217="1111")),TH!D2217,""),"")</f>
        <v/>
      </c>
      <c r="B2217" s="568" t="str">
        <f t="shared" si="158"/>
        <v/>
      </c>
      <c r="C2217" s="349"/>
      <c r="D2217" s="574"/>
      <c r="E2217" s="349"/>
      <c r="F2217" s="280"/>
      <c r="G2217" s="578"/>
      <c r="H2217" s="507"/>
      <c r="I2217" s="340"/>
      <c r="J2217" s="340"/>
      <c r="K2217" s="569"/>
      <c r="L2217" s="576"/>
      <c r="M2217" s="576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2"/>
      <c r="AB2217" s="573"/>
    </row>
    <row r="2218" spans="1:28" s="539" customFormat="1" ht="15.75" customHeight="1">
      <c r="A2218" s="567" t="str">
        <f>IF(B2218&lt;&gt;"",IF(AND(B2218&gt;=_TM1,B2218&lt;=_TM2,OR(TH!L2218="1111",TH!M2218="1111")),TH!D2218,""),"")</f>
        <v/>
      </c>
      <c r="B2218" s="568" t="str">
        <f t="shared" si="158"/>
        <v/>
      </c>
      <c r="C2218" s="349"/>
      <c r="D2218" s="574"/>
      <c r="E2218" s="349"/>
      <c r="F2218" s="280"/>
      <c r="G2218" s="578"/>
      <c r="H2218" s="507"/>
      <c r="I2218" s="340"/>
      <c r="J2218" s="340"/>
      <c r="K2218" s="569"/>
      <c r="L2218" s="576"/>
      <c r="M2218" s="576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2"/>
      <c r="AB2218" s="573"/>
    </row>
    <row r="2219" spans="1:28" s="539" customFormat="1" ht="15.75" customHeight="1">
      <c r="A2219" s="567" t="str">
        <f>IF(B2219&lt;&gt;"",IF(AND(B2219&gt;=_TM1,B2219&lt;=_TM2,OR(TH!L2219="1111",TH!M2219="1111")),TH!D2219,""),"")</f>
        <v/>
      </c>
      <c r="B2219" s="568" t="str">
        <f t="shared" si="158"/>
        <v/>
      </c>
      <c r="C2219" s="349"/>
      <c r="D2219" s="574"/>
      <c r="E2219" s="349"/>
      <c r="F2219" s="280"/>
      <c r="G2219" s="578"/>
      <c r="H2219" s="507"/>
      <c r="I2219" s="340"/>
      <c r="J2219" s="340"/>
      <c r="K2219" s="569"/>
      <c r="L2219" s="576"/>
      <c r="M2219" s="576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2"/>
      <c r="AB2219" s="573"/>
    </row>
    <row r="2220" spans="1:28" s="539" customFormat="1" ht="15.75" customHeight="1">
      <c r="A2220" s="567" t="str">
        <f>IF(B2220&lt;&gt;"",IF(AND(B2220&gt;=_TM1,B2220&lt;=_TM2,OR(TH!L2220="1111",TH!M2220="1111")),TH!D2220,""),"")</f>
        <v/>
      </c>
      <c r="B2220" s="568" t="str">
        <f t="shared" si="158"/>
        <v/>
      </c>
      <c r="C2220" s="349"/>
      <c r="D2220" s="574"/>
      <c r="E2220" s="349"/>
      <c r="F2220" s="279"/>
      <c r="G2220" s="578"/>
      <c r="H2220" s="507"/>
      <c r="I2220" s="340"/>
      <c r="J2220" s="340"/>
      <c r="K2220" s="569"/>
      <c r="L2220" s="576"/>
      <c r="M2220" s="576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72"/>
      <c r="AB2220" s="573"/>
    </row>
    <row r="2221" spans="1:28" s="539" customFormat="1" ht="15.75" customHeight="1">
      <c r="A2221" s="567" t="str">
        <f>IF(B2221&lt;&gt;"",IF(AND(B2221&gt;=_TM1,B2221&lt;=_TM2,OR(TH!L2221="1111",TH!M2221="1111")),TH!D2221,""),"")</f>
        <v/>
      </c>
      <c r="B2221" s="568" t="str">
        <f t="shared" si="158"/>
        <v/>
      </c>
      <c r="C2221" s="349"/>
      <c r="D2221" s="574"/>
      <c r="E2221" s="349"/>
      <c r="F2221" s="280"/>
      <c r="G2221" s="578"/>
      <c r="H2221" s="507"/>
      <c r="I2221" s="340"/>
      <c r="J2221" s="340"/>
      <c r="K2221" s="569"/>
      <c r="L2221" s="576"/>
      <c r="M2221" s="576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72"/>
      <c r="AB2221" s="573"/>
    </row>
    <row r="2222" spans="1:28" s="539" customFormat="1" ht="15.75" customHeight="1">
      <c r="A2222" s="567" t="str">
        <f>IF(B2222&lt;&gt;"",IF(AND(B2222&gt;=_TM1,B2222&lt;=_TM2,OR(TH!L2222="1111",TH!M2222="1111")),TH!D2222,""),"")</f>
        <v/>
      </c>
      <c r="B2222" s="568" t="str">
        <f t="shared" si="158"/>
        <v/>
      </c>
      <c r="C2222" s="349"/>
      <c r="D2222" s="574"/>
      <c r="E2222" s="349"/>
      <c r="F2222" s="280"/>
      <c r="G2222" s="578"/>
      <c r="H2222" s="507"/>
      <c r="I2222" s="340"/>
      <c r="J2222" s="340"/>
      <c r="K2222" s="569"/>
      <c r="L2222" s="576"/>
      <c r="M2222" s="576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72"/>
      <c r="AB2222" s="573"/>
    </row>
    <row r="2223" spans="1:28" s="539" customFormat="1" ht="15.75" customHeight="1">
      <c r="A2223" s="567" t="str">
        <f>IF(B2223&lt;&gt;"",IF(AND(B2223&gt;=_TM1,B2223&lt;=_TM2,OR(TH!L2223="1111",TH!M2223="1111")),TH!D2223,""),"")</f>
        <v/>
      </c>
      <c r="B2223" s="568" t="str">
        <f t="shared" si="158"/>
        <v/>
      </c>
      <c r="C2223" s="349"/>
      <c r="D2223" s="574"/>
      <c r="E2223" s="349"/>
      <c r="F2223" s="280"/>
      <c r="G2223" s="578"/>
      <c r="H2223" s="507"/>
      <c r="I2223" s="340"/>
      <c r="J2223" s="340"/>
      <c r="K2223" s="569"/>
      <c r="L2223" s="576"/>
      <c r="M2223" s="576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72"/>
      <c r="AB2223" s="573"/>
    </row>
    <row r="2224" spans="1:28" s="539" customFormat="1" ht="15.75" customHeight="1">
      <c r="A2224" s="567" t="str">
        <f>IF(B2224&lt;&gt;"",IF(AND(B2224&gt;=_TM1,B2224&lt;=_TM2,OR(TH!L2224="1111",TH!M2224="1111")),TH!D2224,""),"")</f>
        <v/>
      </c>
      <c r="B2224" s="568" t="str">
        <f t="shared" si="158"/>
        <v/>
      </c>
      <c r="C2224" s="349"/>
      <c r="D2224" s="574"/>
      <c r="E2224" s="349"/>
      <c r="F2224" s="280"/>
      <c r="G2224" s="578"/>
      <c r="H2224" s="507"/>
      <c r="I2224" s="340"/>
      <c r="J2224" s="340"/>
      <c r="K2224" s="569"/>
      <c r="L2224" s="576"/>
      <c r="M2224" s="576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72"/>
      <c r="AB2224" s="573"/>
    </row>
    <row r="2225" spans="1:28" s="539" customFormat="1" ht="15.75" customHeight="1">
      <c r="A2225" s="567" t="str">
        <f>IF(B2225&lt;&gt;"",IF(AND(B2225&gt;=_TM1,B2225&lt;=_TM2,OR(TH!L2225="1111",TH!M2225="1111")),TH!D2225,""),"")</f>
        <v/>
      </c>
      <c r="B2225" s="568" t="str">
        <f t="shared" si="158"/>
        <v/>
      </c>
      <c r="C2225" s="349"/>
      <c r="D2225" s="574"/>
      <c r="E2225" s="349"/>
      <c r="F2225" s="279"/>
      <c r="G2225" s="578"/>
      <c r="H2225" s="507"/>
      <c r="I2225" s="340"/>
      <c r="J2225" s="340"/>
      <c r="K2225" s="569"/>
      <c r="L2225" s="576"/>
      <c r="M2225" s="576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72"/>
      <c r="AB2225" s="573"/>
    </row>
    <row r="2226" spans="1:28" s="539" customFormat="1" ht="15.75" customHeight="1">
      <c r="A2226" s="567" t="str">
        <f>IF(B2226&lt;&gt;"",IF(AND(B2226&gt;=_TM1,B2226&lt;=_TM2,OR(TH!L2226="1111",TH!M2226="1111")),TH!D2226,""),"")</f>
        <v/>
      </c>
      <c r="B2226" s="568" t="str">
        <f t="shared" si="158"/>
        <v/>
      </c>
      <c r="C2226" s="349"/>
      <c r="D2226" s="574"/>
      <c r="E2226" s="349"/>
      <c r="F2226" s="280"/>
      <c r="G2226" s="578"/>
      <c r="H2226" s="507"/>
      <c r="I2226" s="340"/>
      <c r="J2226" s="340"/>
      <c r="K2226" s="569"/>
      <c r="L2226" s="576"/>
      <c r="M2226" s="576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72"/>
      <c r="AB2226" s="573"/>
    </row>
    <row r="2227" spans="1:28" s="539" customFormat="1" ht="15.75" customHeight="1">
      <c r="A2227" s="567" t="str">
        <f>IF(B2227&lt;&gt;"",IF(AND(B2227&gt;=_TM1,B2227&lt;=_TM2,OR(TH!L2227="1111",TH!M2227="1111")),TH!D2227,""),"")</f>
        <v/>
      </c>
      <c r="B2227" s="568" t="str">
        <f t="shared" si="158"/>
        <v/>
      </c>
      <c r="C2227" s="349"/>
      <c r="D2227" s="574"/>
      <c r="E2227" s="349"/>
      <c r="F2227" s="277"/>
      <c r="G2227" s="578"/>
      <c r="H2227" s="507"/>
      <c r="I2227" s="340"/>
      <c r="J2227" s="340"/>
      <c r="K2227" s="569"/>
      <c r="L2227" s="576"/>
      <c r="M2227" s="576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72"/>
      <c r="AB2227" s="573"/>
    </row>
    <row r="2228" spans="1:28" s="539" customFormat="1" ht="15.75" customHeight="1">
      <c r="A2228" s="567" t="str">
        <f>IF(B2228&lt;&gt;"",IF(AND(B2228&gt;=_TM1,B2228&lt;=_TM2,OR(TH!L2228="1111",TH!M2228="1111")),TH!D2228,""),"")</f>
        <v/>
      </c>
      <c r="B2228" s="568" t="str">
        <f t="shared" si="158"/>
        <v/>
      </c>
      <c r="C2228" s="349"/>
      <c r="D2228" s="574"/>
      <c r="E2228" s="349"/>
      <c r="F2228" s="279"/>
      <c r="G2228" s="578"/>
      <c r="H2228" s="507"/>
      <c r="I2228" s="340"/>
      <c r="J2228" s="340"/>
      <c r="K2228" s="569"/>
      <c r="L2228" s="576"/>
      <c r="M2228" s="576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72"/>
      <c r="AB2228" s="573"/>
    </row>
    <row r="2229" spans="1:28" s="539" customFormat="1" ht="15.75" customHeight="1">
      <c r="A2229" s="567" t="str">
        <f>IF(B2229&lt;&gt;"",IF(AND(B2229&gt;=_TM1,B2229&lt;=_TM2,OR(TH!L2229="1111",TH!M2229="1111")),TH!D2229,""),"")</f>
        <v/>
      </c>
      <c r="B2229" s="568" t="str">
        <f t="shared" si="158"/>
        <v/>
      </c>
      <c r="C2229" s="349"/>
      <c r="D2229" s="574"/>
      <c r="E2229" s="349"/>
      <c r="F2229" s="279"/>
      <c r="G2229" s="578"/>
      <c r="H2229" s="507"/>
      <c r="I2229" s="340"/>
      <c r="J2229" s="340"/>
      <c r="K2229" s="569"/>
      <c r="L2229" s="576"/>
      <c r="M2229" s="576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72"/>
      <c r="AB2229" s="573"/>
    </row>
    <row r="2230" spans="1:28" s="539" customFormat="1" ht="15.75" customHeight="1">
      <c r="A2230" s="567" t="str">
        <f>IF(B2230&lt;&gt;"",IF(AND(B2230&gt;=_TM1,B2230&lt;=_TM2,OR(TH!L2230="1111",TH!M2230="1111")),TH!D2230,""),"")</f>
        <v/>
      </c>
      <c r="B2230" s="568" t="str">
        <f t="shared" si="158"/>
        <v/>
      </c>
      <c r="C2230" s="349"/>
      <c r="D2230" s="574"/>
      <c r="E2230" s="349"/>
      <c r="F2230" s="279"/>
      <c r="G2230" s="578"/>
      <c r="H2230" s="507"/>
      <c r="I2230" s="340"/>
      <c r="J2230" s="340"/>
      <c r="K2230" s="569"/>
      <c r="L2230" s="576"/>
      <c r="M2230" s="576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72"/>
      <c r="AB2230" s="573"/>
    </row>
    <row r="2231" spans="1:28" s="539" customFormat="1" ht="15.75" customHeight="1">
      <c r="A2231" s="567" t="str">
        <f>IF(B2231&lt;&gt;"",IF(AND(B2231&gt;=_TM1,B2231&lt;=_TM2,OR(TH!L2231="1111",TH!M2231="1111")),TH!D2231,""),"")</f>
        <v/>
      </c>
      <c r="B2231" s="568" t="str">
        <f t="shared" si="158"/>
        <v/>
      </c>
      <c r="C2231" s="349"/>
      <c r="D2231" s="574"/>
      <c r="E2231" s="349"/>
      <c r="F2231" s="279"/>
      <c r="G2231" s="578"/>
      <c r="H2231" s="507"/>
      <c r="I2231" s="340"/>
      <c r="J2231" s="340"/>
      <c r="K2231" s="569"/>
      <c r="L2231" s="576"/>
      <c r="M2231" s="576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72"/>
      <c r="AB2231" s="573"/>
    </row>
    <row r="2232" spans="1:28" s="539" customFormat="1" ht="15.75" customHeight="1">
      <c r="A2232" s="567" t="str">
        <f>IF(B2232&lt;&gt;"",IF(AND(B2232&gt;=_TM1,B2232&lt;=_TM2,OR(TH!L2232="1111",TH!M2232="1111")),TH!D2232,""),"")</f>
        <v/>
      </c>
      <c r="B2232" s="568" t="str">
        <f t="shared" si="158"/>
        <v/>
      </c>
      <c r="C2232" s="349"/>
      <c r="D2232" s="574"/>
      <c r="E2232" s="349"/>
      <c r="F2232" s="280"/>
      <c r="G2232" s="578"/>
      <c r="H2232" s="507"/>
      <c r="I2232" s="340"/>
      <c r="J2232" s="340"/>
      <c r="K2232" s="569"/>
      <c r="L2232" s="576"/>
      <c r="M2232" s="576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72"/>
      <c r="AB2232" s="573"/>
    </row>
    <row r="2233" spans="1:28" s="539" customFormat="1" ht="15.75" customHeight="1">
      <c r="A2233" s="567" t="str">
        <f>IF(B2233&lt;&gt;"",IF(AND(B2233&gt;=_TM1,B2233&lt;=_TM2,OR(TH!L2233="1111",TH!M2233="1111")),TH!D2233,""),"")</f>
        <v/>
      </c>
      <c r="B2233" s="568" t="str">
        <f t="shared" si="158"/>
        <v/>
      </c>
      <c r="C2233" s="349"/>
      <c r="D2233" s="574"/>
      <c r="E2233" s="349"/>
      <c r="F2233" s="280"/>
      <c r="G2233" s="578"/>
      <c r="H2233" s="507"/>
      <c r="I2233" s="340"/>
      <c r="J2233" s="340"/>
      <c r="K2233" s="569"/>
      <c r="L2233" s="576"/>
      <c r="M2233" s="576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72"/>
      <c r="AB2233" s="573"/>
    </row>
    <row r="2234" spans="1:28" s="539" customFormat="1" ht="15.75" customHeight="1">
      <c r="A2234" s="567" t="str">
        <f>IF(B2234&lt;&gt;"",IF(AND(B2234&gt;=_TM1,B2234&lt;=_TM2,OR(TH!L2234="1111",TH!M2234="1111")),TH!D2234,""),"")</f>
        <v/>
      </c>
      <c r="B2234" s="568" t="str">
        <f t="shared" si="158"/>
        <v/>
      </c>
      <c r="C2234" s="349"/>
      <c r="D2234" s="574"/>
      <c r="E2234" s="349"/>
      <c r="F2234" s="280"/>
      <c r="G2234" s="578"/>
      <c r="H2234" s="507"/>
      <c r="I2234" s="340"/>
      <c r="J2234" s="340"/>
      <c r="K2234" s="569"/>
      <c r="L2234" s="576"/>
      <c r="M2234" s="576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72"/>
      <c r="AB2234" s="573"/>
    </row>
    <row r="2235" spans="1:28" s="539" customFormat="1" ht="15.75" customHeight="1">
      <c r="A2235" s="567" t="str">
        <f>IF(B2235&lt;&gt;"",IF(AND(B2235&gt;=_TM1,B2235&lt;=_TM2,OR(TH!L2235="1111",TH!M2235="1111")),TH!D2235,""),"")</f>
        <v/>
      </c>
      <c r="B2235" s="568" t="str">
        <f t="shared" si="158"/>
        <v/>
      </c>
      <c r="C2235" s="349"/>
      <c r="D2235" s="574"/>
      <c r="E2235" s="349"/>
      <c r="F2235" s="280"/>
      <c r="G2235" s="578"/>
      <c r="H2235" s="507"/>
      <c r="I2235" s="340"/>
      <c r="J2235" s="340"/>
      <c r="K2235" s="569"/>
      <c r="L2235" s="576"/>
      <c r="M2235" s="576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72"/>
      <c r="AB2235" s="573"/>
    </row>
    <row r="2236" spans="1:28" s="539" customFormat="1" ht="15.75" customHeight="1">
      <c r="A2236" s="567" t="str">
        <f>IF(B2236&lt;&gt;"",IF(AND(B2236&gt;=_TM1,B2236&lt;=_TM2,OR(TH!L2236="1111",TH!M2236="1111")),TH!D2236,""),"")</f>
        <v/>
      </c>
      <c r="B2236" s="568" t="str">
        <f t="shared" si="158"/>
        <v/>
      </c>
      <c r="C2236" s="349"/>
      <c r="D2236" s="574"/>
      <c r="E2236" s="349"/>
      <c r="F2236" s="280"/>
      <c r="G2236" s="578"/>
      <c r="H2236" s="507"/>
      <c r="I2236" s="340"/>
      <c r="J2236" s="340"/>
      <c r="K2236" s="569"/>
      <c r="L2236" s="576"/>
      <c r="M2236" s="576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72"/>
      <c r="AB2236" s="573"/>
    </row>
    <row r="2237" spans="1:28" s="539" customFormat="1" ht="15.75" customHeight="1">
      <c r="A2237" s="567" t="str">
        <f>IF(B2237&lt;&gt;"",IF(AND(B2237&gt;=_TM1,B2237&lt;=_TM2,OR(TH!L2237="1111",TH!M2237="1111")),TH!D2237,""),"")</f>
        <v/>
      </c>
      <c r="B2237" s="568" t="str">
        <f t="shared" si="158"/>
        <v/>
      </c>
      <c r="C2237" s="349"/>
      <c r="D2237" s="574"/>
      <c r="E2237" s="349"/>
      <c r="F2237" s="280"/>
      <c r="G2237" s="578"/>
      <c r="H2237" s="507"/>
      <c r="I2237" s="340"/>
      <c r="J2237" s="340"/>
      <c r="K2237" s="569"/>
      <c r="L2237" s="576"/>
      <c r="M2237" s="576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72"/>
      <c r="AB2237" s="573"/>
    </row>
    <row r="2238" spans="1:28" s="539" customFormat="1" ht="15.75" customHeight="1">
      <c r="A2238" s="567" t="str">
        <f>IF(B2238&lt;&gt;"",IF(AND(B2238&gt;=_TM1,B2238&lt;=_TM2,OR(TH!L2238="1111",TH!M2238="1111")),TH!D2238,""),"")</f>
        <v/>
      </c>
      <c r="B2238" s="568" t="str">
        <f t="shared" si="158"/>
        <v/>
      </c>
      <c r="C2238" s="349"/>
      <c r="D2238" s="574"/>
      <c r="E2238" s="349"/>
      <c r="F2238" s="279"/>
      <c r="G2238" s="578"/>
      <c r="H2238" s="507"/>
      <c r="I2238" s="340"/>
      <c r="J2238" s="340"/>
      <c r="K2238" s="569"/>
      <c r="L2238" s="576"/>
      <c r="M2238" s="576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72"/>
      <c r="AB2238" s="573"/>
    </row>
    <row r="2239" spans="1:28" s="539" customFormat="1" ht="15.75" customHeight="1">
      <c r="A2239" s="567" t="str">
        <f>IF(B2239&lt;&gt;"",IF(AND(B2239&gt;=_TM1,B2239&lt;=_TM2,OR(TH!L2239="1111",TH!M2239="1111")),TH!D2239,""),"")</f>
        <v/>
      </c>
      <c r="B2239" s="568" t="str">
        <f t="shared" si="158"/>
        <v/>
      </c>
      <c r="C2239" s="349"/>
      <c r="D2239" s="574"/>
      <c r="E2239" s="349"/>
      <c r="F2239" s="279"/>
      <c r="G2239" s="578"/>
      <c r="H2239" s="507"/>
      <c r="I2239" s="314"/>
      <c r="J2239" s="314"/>
      <c r="K2239" s="569"/>
      <c r="L2239" s="576"/>
      <c r="M2239" s="576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72"/>
      <c r="AB2239" s="573"/>
    </row>
    <row r="2240" spans="1:28" s="539" customFormat="1" ht="15.75" customHeight="1">
      <c r="A2240" s="567" t="str">
        <f>IF(B2240&lt;&gt;"",IF(AND(B2240&gt;=_TM1,B2240&lt;=_TM2,OR(TH!L2240="1111",TH!M2240="1111")),TH!D2240,""),"")</f>
        <v/>
      </c>
      <c r="B2240" s="568" t="str">
        <f t="shared" si="158"/>
        <v/>
      </c>
      <c r="C2240" s="349"/>
      <c r="D2240" s="574"/>
      <c r="E2240" s="349"/>
      <c r="F2240" s="280"/>
      <c r="G2240" s="578"/>
      <c r="H2240" s="507"/>
      <c r="I2240" s="340"/>
      <c r="J2240" s="340"/>
      <c r="K2240" s="569"/>
      <c r="L2240" s="576"/>
      <c r="M2240" s="576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72"/>
      <c r="AB2240" s="573"/>
    </row>
    <row r="2241" spans="1:28" s="539" customFormat="1" ht="15.75" customHeight="1">
      <c r="A2241" s="567" t="str">
        <f>IF(B2241&lt;&gt;"",IF(AND(B2241&gt;=_TM1,B2241&lt;=_TM2,OR(TH!L2241="1111",TH!M2241="1111")),TH!D2241,""),"")</f>
        <v/>
      </c>
      <c r="B2241" s="568" t="str">
        <f t="shared" si="158"/>
        <v/>
      </c>
      <c r="C2241" s="349"/>
      <c r="D2241" s="574"/>
      <c r="E2241" s="349"/>
      <c r="F2241" s="280"/>
      <c r="G2241" s="578"/>
      <c r="H2241" s="507"/>
      <c r="I2241" s="340"/>
      <c r="J2241" s="340"/>
      <c r="K2241" s="569"/>
      <c r="L2241" s="576"/>
      <c r="M2241" s="576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72"/>
      <c r="AB2241" s="573"/>
    </row>
    <row r="2242" spans="1:28" s="539" customFormat="1" ht="15.75" customHeight="1">
      <c r="A2242" s="567" t="str">
        <f>IF(B2242&lt;&gt;"",IF(AND(B2242&gt;=_TM1,B2242&lt;=_TM2,OR(TH!L2242="1111",TH!M2242="1111")),TH!D2242,""),"")</f>
        <v/>
      </c>
      <c r="B2242" s="568" t="str">
        <f t="shared" si="158"/>
        <v/>
      </c>
      <c r="C2242" s="349"/>
      <c r="D2242" s="574"/>
      <c r="E2242" s="349"/>
      <c r="F2242" s="277"/>
      <c r="G2242" s="578"/>
      <c r="H2242" s="507"/>
      <c r="I2242" s="340"/>
      <c r="J2242" s="340"/>
      <c r="K2242" s="569"/>
      <c r="L2242" s="576"/>
      <c r="M2242" s="576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72"/>
      <c r="AB2242" s="573"/>
    </row>
    <row r="2243" spans="1:28" s="539" customFormat="1" ht="15.75" customHeight="1">
      <c r="A2243" s="567" t="str">
        <f>IF(B2243&lt;&gt;"",IF(AND(B2243&gt;=_TM1,B2243&lt;=_TM2,OR(TH!L2243="1111",TH!M2243="1111")),TH!D2243,""),"")</f>
        <v/>
      </c>
      <c r="B2243" s="568" t="str">
        <f t="shared" si="158"/>
        <v/>
      </c>
      <c r="C2243" s="349"/>
      <c r="D2243" s="574"/>
      <c r="E2243" s="349"/>
      <c r="F2243" s="279"/>
      <c r="G2243" s="578"/>
      <c r="H2243" s="507"/>
      <c r="I2243" s="340"/>
      <c r="J2243" s="340"/>
      <c r="K2243" s="569"/>
      <c r="L2243" s="576"/>
      <c r="M2243" s="576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2"/>
      <c r="AB2243" s="573"/>
    </row>
    <row r="2244" spans="1:28" s="539" customFormat="1" ht="15.75" customHeight="1">
      <c r="A2244" s="567" t="str">
        <f>IF(B2244&lt;&gt;"",IF(AND(B2244&gt;=_TM1,B2244&lt;=_TM2,OR(TH!L2244="1111",TH!M2244="1111")),TH!D2244,""),"")</f>
        <v/>
      </c>
      <c r="B2244" s="568" t="str">
        <f t="shared" si="158"/>
        <v/>
      </c>
      <c r="C2244" s="349"/>
      <c r="D2244" s="574"/>
      <c r="E2244" s="349"/>
      <c r="F2244" s="279"/>
      <c r="G2244" s="578"/>
      <c r="H2244" s="507"/>
      <c r="I2244" s="340"/>
      <c r="J2244" s="340"/>
      <c r="K2244" s="569"/>
      <c r="L2244" s="576"/>
      <c r="M2244" s="576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2"/>
      <c r="AB2244" s="573"/>
    </row>
    <row r="2245" spans="1:28" s="539" customFormat="1" ht="15.75" customHeight="1">
      <c r="A2245" s="567" t="str">
        <f>IF(B2245&lt;&gt;"",IF(AND(B2245&gt;=_TM1,B2245&lt;=_TM2,OR(TH!L2245="1111",TH!M2245="1111")),TH!D2245,""),"")</f>
        <v/>
      </c>
      <c r="B2245" s="568" t="str">
        <f t="shared" si="158"/>
        <v/>
      </c>
      <c r="C2245" s="349"/>
      <c r="D2245" s="574"/>
      <c r="E2245" s="349"/>
      <c r="F2245" s="277"/>
      <c r="G2245" s="578"/>
      <c r="H2245" s="507"/>
      <c r="I2245" s="340"/>
      <c r="J2245" s="340"/>
      <c r="K2245" s="569"/>
      <c r="L2245" s="576"/>
      <c r="M2245" s="576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2"/>
      <c r="AB2245" s="573"/>
    </row>
    <row r="2246" spans="1:28" s="539" customFormat="1" ht="15.75" customHeight="1">
      <c r="A2246" s="567" t="str">
        <f>IF(B2246&lt;&gt;"",IF(AND(B2246&gt;=_TM1,B2246&lt;=_TM2,OR(TH!L2246="1111",TH!M2246="1111")),TH!D2246,""),"")</f>
        <v/>
      </c>
      <c r="B2246" s="568" t="str">
        <f t="shared" si="158"/>
        <v/>
      </c>
      <c r="C2246" s="349"/>
      <c r="D2246" s="574"/>
      <c r="E2246" s="349"/>
      <c r="F2246" s="277"/>
      <c r="G2246" s="578"/>
      <c r="H2246" s="507"/>
      <c r="I2246" s="340"/>
      <c r="J2246" s="340"/>
      <c r="K2246" s="569"/>
      <c r="L2246" s="576"/>
      <c r="M2246" s="576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2"/>
      <c r="AB2246" s="573"/>
    </row>
    <row r="2247" spans="1:28" s="539" customFormat="1" ht="15.75" customHeight="1">
      <c r="A2247" s="567" t="str">
        <f>IF(B2247&lt;&gt;"",IF(AND(B2247&gt;=_TM1,B2247&lt;=_TM2,OR(TH!L2247="1111",TH!M2247="1111")),TH!D2247,""),"")</f>
        <v/>
      </c>
      <c r="B2247" s="568" t="str">
        <f t="shared" si="158"/>
        <v/>
      </c>
      <c r="C2247" s="349"/>
      <c r="D2247" s="574"/>
      <c r="E2247" s="349"/>
      <c r="F2247" s="280"/>
      <c r="G2247" s="578"/>
      <c r="H2247" s="507"/>
      <c r="I2247" s="340"/>
      <c r="J2247" s="340"/>
      <c r="K2247" s="569"/>
      <c r="L2247" s="576"/>
      <c r="M2247" s="576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2"/>
      <c r="AB2247" s="573"/>
    </row>
    <row r="2248" spans="1:28" s="539" customFormat="1" ht="15.75" customHeight="1">
      <c r="A2248" s="567" t="str">
        <f>IF(B2248&lt;&gt;"",IF(AND(B2248&gt;=_TM1,B2248&lt;=_TM2,OR(TH!L2248="1111",TH!M2248="1111")),TH!D2248,""),"")</f>
        <v/>
      </c>
      <c r="B2248" s="568" t="str">
        <f t="shared" si="158"/>
        <v/>
      </c>
      <c r="C2248" s="349"/>
      <c r="D2248" s="574"/>
      <c r="E2248" s="349"/>
      <c r="F2248" s="279"/>
      <c r="G2248" s="578"/>
      <c r="H2248" s="507"/>
      <c r="I2248" s="340"/>
      <c r="J2248" s="340"/>
      <c r="K2248" s="569"/>
      <c r="L2248" s="576"/>
      <c r="M2248" s="576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2"/>
      <c r="AB2248" s="573"/>
    </row>
    <row r="2249" spans="1:28" s="539" customFormat="1" ht="15.75" customHeight="1">
      <c r="A2249" s="567" t="str">
        <f>IF(B2249&lt;&gt;"",IF(AND(B2249&gt;=_TM1,B2249&lt;=_TM2,OR(TH!L2249="1111",TH!M2249="1111")),TH!D2249,""),"")</f>
        <v/>
      </c>
      <c r="B2249" s="568" t="str">
        <f t="shared" si="158"/>
        <v/>
      </c>
      <c r="C2249" s="349"/>
      <c r="D2249" s="574"/>
      <c r="E2249" s="349"/>
      <c r="F2249" s="279"/>
      <c r="G2249" s="578"/>
      <c r="H2249" s="507"/>
      <c r="I2249" s="340"/>
      <c r="J2249" s="340"/>
      <c r="K2249" s="569"/>
      <c r="L2249" s="576"/>
      <c r="M2249" s="576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2"/>
      <c r="AB2249" s="573"/>
    </row>
    <row r="2250" spans="1:28" s="539" customFormat="1" ht="15.75" customHeight="1">
      <c r="A2250" s="567" t="str">
        <f>IF(B2250&lt;&gt;"",IF(AND(B2250&gt;=_TM1,B2250&lt;=_TM2,OR(TH!L2250="1111",TH!M2250="1111")),TH!D2250,""),"")</f>
        <v/>
      </c>
      <c r="B2250" s="568" t="str">
        <f t="shared" si="158"/>
        <v/>
      </c>
      <c r="C2250" s="349"/>
      <c r="D2250" s="574"/>
      <c r="E2250" s="349"/>
      <c r="F2250" s="278"/>
      <c r="G2250" s="578"/>
      <c r="H2250" s="507"/>
      <c r="I2250" s="340"/>
      <c r="J2250" s="340"/>
      <c r="K2250" s="569"/>
      <c r="L2250" s="576"/>
      <c r="M2250" s="576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2"/>
      <c r="AB2250" s="573"/>
    </row>
    <row r="2251" spans="1:28" s="539" customFormat="1" ht="15.75" customHeight="1">
      <c r="A2251" s="567" t="str">
        <f>IF(B2251&lt;&gt;"",IF(AND(B2251&gt;=_TM1,B2251&lt;=_TM2,OR(TH!L2251="1111",TH!M2251="1111")),TH!D2251,""),"")</f>
        <v/>
      </c>
      <c r="B2251" s="568" t="str">
        <f t="shared" si="158"/>
        <v/>
      </c>
      <c r="C2251" s="349"/>
      <c r="D2251" s="574"/>
      <c r="E2251" s="349"/>
      <c r="F2251" s="278"/>
      <c r="G2251" s="578"/>
      <c r="H2251" s="507"/>
      <c r="I2251" s="340"/>
      <c r="J2251" s="340"/>
      <c r="K2251" s="569"/>
      <c r="L2251" s="576"/>
      <c r="M2251" s="576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2"/>
      <c r="AB2251" s="573"/>
    </row>
    <row r="2252" spans="1:28" s="539" customFormat="1" ht="15.75" customHeight="1">
      <c r="A2252" s="567" t="str">
        <f>IF(B2252&lt;&gt;"",IF(AND(B2252&gt;=_TM1,B2252&lt;=_TM2,OR(TH!L2252="1111",TH!M2252="1111")),TH!D2252,""),"")</f>
        <v/>
      </c>
      <c r="B2252" s="568" t="str">
        <f t="shared" si="158"/>
        <v/>
      </c>
      <c r="C2252" s="349"/>
      <c r="D2252" s="574"/>
      <c r="E2252" s="349"/>
      <c r="F2252" s="277"/>
      <c r="G2252" s="578"/>
      <c r="H2252" s="507"/>
      <c r="I2252" s="340"/>
      <c r="J2252" s="340"/>
      <c r="K2252" s="569"/>
      <c r="L2252" s="576"/>
      <c r="M2252" s="576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2"/>
      <c r="AB2252" s="573"/>
    </row>
    <row r="2253" spans="1:28" s="539" customFormat="1" ht="15.75" customHeight="1">
      <c r="A2253" s="567" t="str">
        <f>IF(B2253&lt;&gt;"",IF(AND(B2253&gt;=_TM1,B2253&lt;=_TM2,OR(TH!L2253="1111",TH!M2253="1111")),TH!D2253,""),"")</f>
        <v/>
      </c>
      <c r="B2253" s="568" t="str">
        <f t="shared" si="158"/>
        <v/>
      </c>
      <c r="C2253" s="349"/>
      <c r="D2253" s="574"/>
      <c r="E2253" s="349"/>
      <c r="F2253" s="277"/>
      <c r="G2253" s="578"/>
      <c r="H2253" s="507"/>
      <c r="I2253" s="340"/>
      <c r="J2253" s="340"/>
      <c r="K2253" s="569"/>
      <c r="L2253" s="576"/>
      <c r="M2253" s="576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2"/>
      <c r="AB2253" s="573"/>
    </row>
    <row r="2254" spans="1:28" s="539" customFormat="1" ht="15.75" customHeight="1">
      <c r="A2254" s="567" t="str">
        <f>IF(B2254&lt;&gt;"",IF(AND(B2254&gt;=_TM1,B2254&lt;=_TM2,OR(TH!L2254="1111",TH!M2254="1111")),TH!D2254,""),"")</f>
        <v/>
      </c>
      <c r="B2254" s="568" t="str">
        <f t="shared" si="158"/>
        <v/>
      </c>
      <c r="C2254" s="349"/>
      <c r="D2254" s="574"/>
      <c r="E2254" s="349"/>
      <c r="F2254" s="280"/>
      <c r="G2254" s="578"/>
      <c r="H2254" s="507"/>
      <c r="I2254" s="340"/>
      <c r="J2254" s="340"/>
      <c r="K2254" s="569"/>
      <c r="L2254" s="576"/>
      <c r="M2254" s="576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2"/>
      <c r="AB2254" s="573"/>
    </row>
    <row r="2255" spans="1:28" s="539" customFormat="1" ht="15.75" customHeight="1">
      <c r="A2255" s="567" t="str">
        <f>IF(B2255&lt;&gt;"",IF(AND(B2255&gt;=_TM1,B2255&lt;=_TM2,OR(TH!L2255="1111",TH!M2255="1111")),TH!D2255,""),"")</f>
        <v/>
      </c>
      <c r="B2255" s="568" t="str">
        <f t="shared" si="158"/>
        <v/>
      </c>
      <c r="C2255" s="349"/>
      <c r="D2255" s="574"/>
      <c r="E2255" s="349"/>
      <c r="F2255" s="277"/>
      <c r="G2255" s="578"/>
      <c r="H2255" s="507"/>
      <c r="I2255" s="580"/>
      <c r="J2255" s="340"/>
      <c r="K2255" s="569"/>
      <c r="L2255" s="576"/>
      <c r="M2255" s="576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2"/>
      <c r="AB2255" s="573"/>
    </row>
    <row r="2256" spans="1:28" s="539" customFormat="1" ht="15.75" customHeight="1">
      <c r="A2256" s="567" t="str">
        <f>IF(B2256&lt;&gt;"",IF(AND(B2256&gt;=_TM1,B2256&lt;=_TM2,OR(TH!L2256="1111",TH!M2256="1111")),TH!D2256,""),"")</f>
        <v/>
      </c>
      <c r="B2256" s="568" t="str">
        <f t="shared" si="158"/>
        <v/>
      </c>
      <c r="C2256" s="349"/>
      <c r="D2256" s="574"/>
      <c r="E2256" s="349"/>
      <c r="F2256" s="280"/>
      <c r="G2256" s="578"/>
      <c r="H2256" s="507"/>
      <c r="I2256" s="340"/>
      <c r="J2256" s="340"/>
      <c r="K2256" s="569"/>
      <c r="L2256" s="576"/>
      <c r="M2256" s="576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2"/>
      <c r="AB2256" s="573"/>
    </row>
    <row r="2257" spans="1:28" s="539" customFormat="1" ht="15.75" customHeight="1">
      <c r="A2257" s="567" t="str">
        <f>IF(B2257&lt;&gt;"",IF(AND(B2257&gt;=_TM1,B2257&lt;=_TM2,OR(TH!L2257="1111",TH!M2257="1111")),TH!D2257,""),"")</f>
        <v/>
      </c>
      <c r="B2257" s="568" t="str">
        <f t="shared" si="158"/>
        <v/>
      </c>
      <c r="C2257" s="349"/>
      <c r="D2257" s="574"/>
      <c r="E2257" s="349"/>
      <c r="F2257" s="277"/>
      <c r="G2257" s="578"/>
      <c r="H2257" s="507"/>
      <c r="I2257" s="340"/>
      <c r="J2257" s="340"/>
      <c r="K2257" s="569"/>
      <c r="L2257" s="576"/>
      <c r="M2257" s="576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2"/>
      <c r="AB2257" s="573"/>
    </row>
    <row r="2258" spans="1:28" s="539" customFormat="1" ht="15.75" customHeight="1">
      <c r="A2258" s="567" t="str">
        <f>IF(B2258&lt;&gt;"",IF(AND(B2258&gt;=_TM1,B2258&lt;=_TM2,OR(TH!L2258="1111",TH!M2258="1111")),TH!D2258,""),"")</f>
        <v/>
      </c>
      <c r="B2258" s="568" t="str">
        <f t="shared" si="158"/>
        <v/>
      </c>
      <c r="C2258" s="349"/>
      <c r="D2258" s="574"/>
      <c r="E2258" s="349"/>
      <c r="F2258" s="277"/>
      <c r="G2258" s="578"/>
      <c r="H2258" s="507"/>
      <c r="I2258" s="340"/>
      <c r="J2258" s="340"/>
      <c r="K2258" s="569"/>
      <c r="L2258" s="576"/>
      <c r="M2258" s="576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2"/>
      <c r="AB2258" s="573"/>
    </row>
    <row r="2259" spans="1:28" s="539" customFormat="1" ht="15.75" customHeight="1">
      <c r="A2259" s="567" t="str">
        <f>IF(B2259&lt;&gt;"",IF(AND(B2259&gt;=_TM1,B2259&lt;=_TM2,OR(TH!L2259="1111",TH!M2259="1111")),TH!D2259,""),"")</f>
        <v/>
      </c>
      <c r="B2259" s="568" t="str">
        <f t="shared" si="158"/>
        <v/>
      </c>
      <c r="C2259" s="349"/>
      <c r="D2259" s="574"/>
      <c r="E2259" s="349"/>
      <c r="F2259" s="277"/>
      <c r="G2259" s="578"/>
      <c r="H2259" s="507"/>
      <c r="I2259" s="340"/>
      <c r="J2259" s="340"/>
      <c r="K2259" s="569"/>
      <c r="L2259" s="576"/>
      <c r="M2259" s="576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2"/>
      <c r="AB2259" s="573"/>
    </row>
    <row r="2260" spans="1:28" s="539" customFormat="1" ht="15.75" customHeight="1">
      <c r="A2260" s="567" t="str">
        <f>IF(B2260&lt;&gt;"",IF(AND(B2260&gt;=_TM1,B2260&lt;=_TM2,OR(TH!L2260="1111",TH!M2260="1111")),TH!D2260,""),"")</f>
        <v/>
      </c>
      <c r="B2260" s="568" t="str">
        <f t="shared" si="158"/>
        <v/>
      </c>
      <c r="C2260" s="349"/>
      <c r="D2260" s="574"/>
      <c r="E2260" s="349"/>
      <c r="F2260" s="277"/>
      <c r="G2260" s="578"/>
      <c r="H2260" s="507"/>
      <c r="I2260" s="340"/>
      <c r="J2260" s="340"/>
      <c r="K2260" s="569"/>
      <c r="L2260" s="576"/>
      <c r="M2260" s="576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2"/>
      <c r="AB2260" s="573"/>
    </row>
    <row r="2261" spans="1:28" s="539" customFormat="1" ht="15.75" customHeight="1">
      <c r="A2261" s="567" t="str">
        <f>IF(B2261&lt;&gt;"",IF(AND(B2261&gt;=_TM1,B2261&lt;=_TM2,OR(TH!L2261="1111",TH!M2261="1111")),TH!D2261,""),"")</f>
        <v/>
      </c>
      <c r="B2261" s="568" t="str">
        <f t="shared" si="158"/>
        <v/>
      </c>
      <c r="C2261" s="349"/>
      <c r="D2261" s="574"/>
      <c r="E2261" s="349"/>
      <c r="F2261" s="277"/>
      <c r="G2261" s="578"/>
      <c r="H2261" s="507"/>
      <c r="I2261" s="340"/>
      <c r="J2261" s="340"/>
      <c r="K2261" s="569"/>
      <c r="L2261" s="576"/>
      <c r="M2261" s="576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2"/>
      <c r="AB2261" s="573"/>
    </row>
    <row r="2262" spans="1:28" s="539" customFormat="1" ht="15.75" customHeight="1">
      <c r="A2262" s="567" t="str">
        <f>IF(B2262&lt;&gt;"",IF(AND(B2262&gt;=_TM1,B2262&lt;=_TM2,OR(TH!L2262="1111",TH!M2262="1111")),TH!D2262,""),"")</f>
        <v/>
      </c>
      <c r="B2262" s="568" t="str">
        <f t="shared" si="158"/>
        <v/>
      </c>
      <c r="C2262" s="349"/>
      <c r="D2262" s="574"/>
      <c r="E2262" s="349"/>
      <c r="F2262" s="279"/>
      <c r="G2262" s="578"/>
      <c r="H2262" s="507"/>
      <c r="I2262" s="340"/>
      <c r="J2262" s="340"/>
      <c r="K2262" s="569"/>
      <c r="L2262" s="576"/>
      <c r="M2262" s="576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2"/>
      <c r="AB2262" s="573"/>
    </row>
    <row r="2263" spans="1:28" s="539" customFormat="1" ht="15.75" customHeight="1">
      <c r="A2263" s="567" t="str">
        <f>IF(B2263&lt;&gt;"",IF(AND(B2263&gt;=_TM1,B2263&lt;=_TM2,OR(TH!L2263="1111",TH!M2263="1111")),TH!D2263,""),"")</f>
        <v/>
      </c>
      <c r="B2263" s="568" t="str">
        <f t="shared" si="158"/>
        <v/>
      </c>
      <c r="C2263" s="349"/>
      <c r="D2263" s="574"/>
      <c r="E2263" s="349"/>
      <c r="F2263" s="279"/>
      <c r="G2263" s="578"/>
      <c r="H2263" s="507"/>
      <c r="I2263" s="340"/>
      <c r="J2263" s="340"/>
      <c r="K2263" s="569"/>
      <c r="L2263" s="576"/>
      <c r="M2263" s="576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2"/>
      <c r="AB2263" s="573"/>
    </row>
    <row r="2264" spans="1:28" s="539" customFormat="1" ht="15.75" customHeight="1">
      <c r="A2264" s="567" t="str">
        <f>IF(B2264&lt;&gt;"",IF(AND(B2264&gt;=_TM1,B2264&lt;=_TM2,OR(TH!L2264="1111",TH!M2264="1111")),TH!D2264,""),"")</f>
        <v/>
      </c>
      <c r="B2264" s="568" t="str">
        <f t="shared" si="158"/>
        <v/>
      </c>
      <c r="C2264" s="349"/>
      <c r="D2264" s="574"/>
      <c r="E2264" s="349"/>
      <c r="F2264" s="280"/>
      <c r="G2264" s="578"/>
      <c r="H2264" s="507"/>
      <c r="I2264" s="340"/>
      <c r="J2264" s="340"/>
      <c r="K2264" s="569"/>
      <c r="L2264" s="576"/>
      <c r="M2264" s="576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2"/>
      <c r="AB2264" s="573"/>
    </row>
    <row r="2265" spans="1:28" s="539" customFormat="1" ht="15.75" customHeight="1">
      <c r="A2265" s="567" t="str">
        <f>IF(B2265&lt;&gt;"",IF(AND(B2265&gt;=_TM1,B2265&lt;=_TM2,OR(TH!L2265="1111",TH!M2265="1111")),TH!D2265,""),"")</f>
        <v/>
      </c>
      <c r="B2265" s="568" t="str">
        <f t="shared" si="158"/>
        <v/>
      </c>
      <c r="C2265" s="349"/>
      <c r="D2265" s="574"/>
      <c r="E2265" s="349"/>
      <c r="F2265" s="277"/>
      <c r="G2265" s="578"/>
      <c r="H2265" s="507"/>
      <c r="I2265" s="340"/>
      <c r="J2265" s="340"/>
      <c r="K2265" s="569"/>
      <c r="L2265" s="576"/>
      <c r="M2265" s="576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2"/>
      <c r="AB2265" s="573"/>
    </row>
    <row r="2266" spans="1:28" s="539" customFormat="1" ht="15.75" customHeight="1">
      <c r="A2266" s="567" t="str">
        <f>IF(B2266&lt;&gt;"",IF(AND(B2266&gt;=_TM1,B2266&lt;=_TM2,OR(TH!L2266="1111",TH!M2266="1111")),TH!D2266,""),"")</f>
        <v/>
      </c>
      <c r="B2266" s="568" t="str">
        <f t="shared" si="158"/>
        <v/>
      </c>
      <c r="C2266" s="349"/>
      <c r="D2266" s="574"/>
      <c r="E2266" s="349"/>
      <c r="F2266" s="277"/>
      <c r="G2266" s="578"/>
      <c r="H2266" s="507"/>
      <c r="I2266" s="340"/>
      <c r="J2266" s="340"/>
      <c r="K2266" s="569"/>
      <c r="L2266" s="576"/>
      <c r="M2266" s="576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2"/>
      <c r="AB2266" s="573"/>
    </row>
    <row r="2267" spans="1:28" s="539" customFormat="1" ht="15.75" customHeight="1">
      <c r="A2267" s="567" t="str">
        <f>IF(B2267&lt;&gt;"",IF(AND(B2267&gt;=_TM1,B2267&lt;=_TM2,OR(TH!L2267="1111",TH!M2267="1111")),TH!D2267,""),"")</f>
        <v/>
      </c>
      <c r="B2267" s="568" t="str">
        <f t="shared" si="158"/>
        <v/>
      </c>
      <c r="C2267" s="349"/>
      <c r="D2267" s="574"/>
      <c r="E2267" s="349"/>
      <c r="F2267" s="277"/>
      <c r="G2267" s="578"/>
      <c r="H2267" s="507"/>
      <c r="I2267" s="340"/>
      <c r="J2267" s="340"/>
      <c r="K2267" s="569"/>
      <c r="L2267" s="576"/>
      <c r="M2267" s="576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2"/>
      <c r="AB2267" s="573"/>
    </row>
    <row r="2268" spans="1:28" s="539" customFormat="1" ht="15.75" customHeight="1">
      <c r="A2268" s="567" t="str">
        <f>IF(B2268&lt;&gt;"",IF(AND(B2268&gt;=_TM1,B2268&lt;=_TM2,OR(TH!L2268="1111",TH!M2268="1111")),TH!D2268,""),"")</f>
        <v/>
      </c>
      <c r="B2268" s="568" t="str">
        <f t="shared" si="158"/>
        <v/>
      </c>
      <c r="C2268" s="349"/>
      <c r="D2268" s="574"/>
      <c r="E2268" s="349"/>
      <c r="F2268" s="277"/>
      <c r="G2268" s="578"/>
      <c r="H2268" s="507"/>
      <c r="I2268" s="340"/>
      <c r="J2268" s="340"/>
      <c r="K2268" s="569"/>
      <c r="L2268" s="576"/>
      <c r="M2268" s="576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2"/>
      <c r="AB2268" s="573"/>
    </row>
    <row r="2269" spans="1:28" s="539" customFormat="1" ht="15.75" customHeight="1">
      <c r="A2269" s="567" t="str">
        <f>IF(B2269&lt;&gt;"",IF(AND(B2269&gt;=_TM1,B2269&lt;=_TM2,OR(TH!L2269="1111",TH!M2269="1111")),TH!D2269,""),"")</f>
        <v/>
      </c>
      <c r="B2269" s="568" t="str">
        <f t="shared" si="158"/>
        <v/>
      </c>
      <c r="C2269" s="349"/>
      <c r="D2269" s="574"/>
      <c r="E2269" s="349"/>
      <c r="F2269" s="277"/>
      <c r="G2269" s="578"/>
      <c r="H2269" s="507"/>
      <c r="I2269" s="340"/>
      <c r="J2269" s="340"/>
      <c r="K2269" s="569"/>
      <c r="L2269" s="576"/>
      <c r="M2269" s="576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2"/>
      <c r="AB2269" s="573"/>
    </row>
    <row r="2270" spans="1:28" s="539" customFormat="1" ht="15.75" customHeight="1">
      <c r="A2270" s="567" t="str">
        <f>IF(B2270&lt;&gt;"",IF(AND(B2270&gt;=_TM1,B2270&lt;=_TM2,OR(TH!L2270="1111",TH!M2270="1111")),TH!D2270,""),"")</f>
        <v/>
      </c>
      <c r="B2270" s="568" t="str">
        <f t="shared" si="158"/>
        <v/>
      </c>
      <c r="C2270" s="349"/>
      <c r="D2270" s="574"/>
      <c r="E2270" s="349"/>
      <c r="F2270" s="277"/>
      <c r="G2270" s="578"/>
      <c r="H2270" s="507"/>
      <c r="I2270" s="340"/>
      <c r="J2270" s="340"/>
      <c r="K2270" s="569"/>
      <c r="L2270" s="576"/>
      <c r="M2270" s="576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2"/>
      <c r="AB2270" s="573"/>
    </row>
    <row r="2271" spans="1:28" s="539" customFormat="1" ht="15.75" customHeight="1">
      <c r="A2271" s="567" t="str">
        <f>IF(B2271&lt;&gt;"",IF(AND(B2271&gt;=_TM1,B2271&lt;=_TM2,OR(TH!L2271="1111",TH!M2271="1111")),TH!D2271,""),"")</f>
        <v/>
      </c>
      <c r="B2271" s="568" t="str">
        <f t="shared" si="158"/>
        <v/>
      </c>
      <c r="C2271" s="349"/>
      <c r="D2271" s="574"/>
      <c r="E2271" s="349"/>
      <c r="F2271" s="277"/>
      <c r="G2271" s="578"/>
      <c r="H2271" s="507"/>
      <c r="I2271" s="580"/>
      <c r="J2271" s="340"/>
      <c r="K2271" s="569"/>
      <c r="L2271" s="576"/>
      <c r="M2271" s="576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2"/>
      <c r="AB2271" s="573"/>
    </row>
    <row r="2272" spans="1:28" s="539" customFormat="1" ht="15.75" customHeight="1">
      <c r="A2272" s="567" t="str">
        <f>IF(B2272&lt;&gt;"",IF(AND(B2272&gt;=_TM1,B2272&lt;=_TM2,OR(TH!L2272="1111",TH!M2272="1111")),TH!D2272,""),"")</f>
        <v/>
      </c>
      <c r="B2272" s="568" t="str">
        <f t="shared" ref="B2272:B2335" si="159">IF(C2272&lt;&gt;"",MONTH(C2272),"")</f>
        <v/>
      </c>
      <c r="C2272" s="349"/>
      <c r="D2272" s="574"/>
      <c r="E2272" s="349"/>
      <c r="F2272" s="279"/>
      <c r="G2272" s="578"/>
      <c r="H2272" s="507"/>
      <c r="I2272" s="340"/>
      <c r="J2272" s="340"/>
      <c r="K2272" s="569"/>
      <c r="L2272" s="576"/>
      <c r="M2272" s="576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2"/>
      <c r="AB2272" s="573"/>
    </row>
    <row r="2273" spans="1:30" s="539" customFormat="1" ht="15.75" customHeight="1">
      <c r="A2273" s="567" t="str">
        <f>IF(B2273&lt;&gt;"",IF(AND(B2273&gt;=_TM1,B2273&lt;=_TM2,OR(TH!L2273="1111",TH!M2273="1111")),TH!D2273,""),"")</f>
        <v/>
      </c>
      <c r="B2273" s="568" t="str">
        <f t="shared" si="159"/>
        <v/>
      </c>
      <c r="C2273" s="349"/>
      <c r="D2273" s="574"/>
      <c r="E2273" s="349"/>
      <c r="F2273" s="279"/>
      <c r="G2273" s="578"/>
      <c r="H2273" s="507"/>
      <c r="I2273" s="340"/>
      <c r="J2273" s="340"/>
      <c r="K2273" s="569"/>
      <c r="L2273" s="576"/>
      <c r="M2273" s="576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2"/>
      <c r="AB2273" s="573"/>
    </row>
    <row r="2274" spans="1:30" s="539" customFormat="1" ht="15.75" customHeight="1">
      <c r="A2274" s="567" t="str">
        <f>IF(B2274&lt;&gt;"",IF(AND(B2274&gt;=_TM1,B2274&lt;=_TM2,OR(TH!L2274="1111",TH!M2274="1111")),TH!D2274,""),"")</f>
        <v/>
      </c>
      <c r="B2274" s="568" t="str">
        <f t="shared" si="159"/>
        <v/>
      </c>
      <c r="C2274" s="349"/>
      <c r="D2274" s="574"/>
      <c r="E2274" s="349"/>
      <c r="F2274" s="279"/>
      <c r="G2274" s="578"/>
      <c r="H2274" s="507"/>
      <c r="I2274" s="340"/>
      <c r="J2274" s="340"/>
      <c r="K2274" s="569"/>
      <c r="L2274" s="576"/>
      <c r="M2274" s="576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2"/>
      <c r="AB2274" s="573"/>
    </row>
    <row r="2275" spans="1:30" s="539" customFormat="1" ht="15.75" customHeight="1">
      <c r="A2275" s="567" t="str">
        <f>IF(B2275&lt;&gt;"",IF(AND(B2275&gt;=_TM1,B2275&lt;=_TM2,OR(TH!L2275="1111",TH!M2275="1111")),TH!D2275,""),"")</f>
        <v/>
      </c>
      <c r="B2275" s="568" t="str">
        <f t="shared" si="159"/>
        <v/>
      </c>
      <c r="C2275" s="349"/>
      <c r="D2275" s="574"/>
      <c r="E2275" s="349"/>
      <c r="F2275" s="280"/>
      <c r="G2275" s="578"/>
      <c r="H2275" s="507"/>
      <c r="I2275" s="340"/>
      <c r="J2275" s="340"/>
      <c r="K2275" s="569"/>
      <c r="L2275" s="576"/>
      <c r="M2275" s="576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2"/>
      <c r="AB2275" s="573"/>
    </row>
    <row r="2276" spans="1:30" s="539" customFormat="1" ht="15.75" customHeight="1">
      <c r="A2276" s="567" t="str">
        <f>IF(B2276&lt;&gt;"",IF(AND(B2276&gt;=_TM1,B2276&lt;=_TM2,OR(TH!L2276="1111",TH!M2276="1111")),TH!D2276,""),"")</f>
        <v/>
      </c>
      <c r="B2276" s="568" t="str">
        <f t="shared" si="159"/>
        <v/>
      </c>
      <c r="C2276" s="349"/>
      <c r="D2276" s="574"/>
      <c r="E2276" s="349"/>
      <c r="F2276" s="280"/>
      <c r="G2276" s="578"/>
      <c r="H2276" s="507"/>
      <c r="I2276" s="340"/>
      <c r="J2276" s="340"/>
      <c r="K2276" s="569"/>
      <c r="L2276" s="576"/>
      <c r="M2276" s="576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2"/>
      <c r="AB2276" s="573"/>
    </row>
    <row r="2277" spans="1:30" s="539" customFormat="1" ht="15.75" customHeight="1">
      <c r="A2277" s="567" t="str">
        <f>IF(B2277&lt;&gt;"",IF(AND(B2277&gt;=_TM1,B2277&lt;=_TM2,OR(TH!L2277="1111",TH!M2277="1111")),TH!D2277,""),"")</f>
        <v/>
      </c>
      <c r="B2277" s="568" t="str">
        <f t="shared" si="159"/>
        <v/>
      </c>
      <c r="C2277" s="349"/>
      <c r="D2277" s="574"/>
      <c r="E2277" s="349"/>
      <c r="F2277" s="277"/>
      <c r="G2277" s="578"/>
      <c r="H2277" s="507"/>
      <c r="I2277" s="340"/>
      <c r="J2277" s="340"/>
      <c r="K2277" s="569"/>
      <c r="L2277" s="576"/>
      <c r="M2277" s="576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2"/>
      <c r="AB2277" s="573"/>
    </row>
    <row r="2278" spans="1:30" s="539" customFormat="1" ht="15.75" customHeight="1">
      <c r="A2278" s="567" t="str">
        <f>IF(B2278&lt;&gt;"",IF(AND(B2278&gt;=_TM1,B2278&lt;=_TM2,OR(TH!L2278="1111",TH!M2278="1111")),TH!D2278,""),"")</f>
        <v/>
      </c>
      <c r="B2278" s="568" t="str">
        <f t="shared" si="159"/>
        <v/>
      </c>
      <c r="C2278" s="349"/>
      <c r="D2278" s="574"/>
      <c r="E2278" s="349"/>
      <c r="F2278" s="277"/>
      <c r="G2278" s="578"/>
      <c r="H2278" s="507"/>
      <c r="I2278" s="340"/>
      <c r="J2278" s="340"/>
      <c r="K2278" s="569"/>
      <c r="L2278" s="576"/>
      <c r="M2278" s="576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2"/>
      <c r="AB2278" s="573"/>
    </row>
    <row r="2279" spans="1:30" s="539" customFormat="1" ht="15.75" customHeight="1">
      <c r="A2279" s="567" t="str">
        <f>IF(B2279&lt;&gt;"",IF(AND(B2279&gt;=_TM1,B2279&lt;=_TM2,OR(TH!L2279="1111",TH!M2279="1111")),TH!D2279,""),"")</f>
        <v/>
      </c>
      <c r="B2279" s="568" t="str">
        <f t="shared" si="159"/>
        <v/>
      </c>
      <c r="C2279" s="349"/>
      <c r="D2279" s="574"/>
      <c r="E2279" s="349"/>
      <c r="F2279" s="277"/>
      <c r="G2279" s="578"/>
      <c r="H2279" s="507"/>
      <c r="I2279" s="340"/>
      <c r="J2279" s="340"/>
      <c r="K2279" s="569"/>
      <c r="L2279" s="576"/>
      <c r="M2279" s="576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2"/>
      <c r="AB2279" s="573"/>
    </row>
    <row r="2280" spans="1:30" s="539" customFormat="1" ht="15.75" customHeight="1">
      <c r="A2280" s="567" t="str">
        <f>IF(B2280&lt;&gt;"",IF(AND(B2280&gt;=_TM1,B2280&lt;=_TM2,OR(TH!L2280="1111",TH!M2280="1111")),TH!D2280,""),"")</f>
        <v/>
      </c>
      <c r="B2280" s="568" t="str">
        <f t="shared" si="159"/>
        <v/>
      </c>
      <c r="C2280" s="349"/>
      <c r="D2280" s="574"/>
      <c r="E2280" s="349"/>
      <c r="F2280" s="277"/>
      <c r="G2280" s="578"/>
      <c r="H2280" s="507"/>
      <c r="I2280" s="340"/>
      <c r="J2280" s="340"/>
      <c r="K2280" s="569"/>
      <c r="L2280" s="576"/>
      <c r="M2280" s="576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2"/>
      <c r="AB2280" s="573"/>
    </row>
    <row r="2281" spans="1:30" s="539" customFormat="1" ht="15.75" customHeight="1">
      <c r="A2281" s="567" t="str">
        <f>IF(B2281&lt;&gt;"",IF(AND(B2281&gt;=_TM1,B2281&lt;=_TM2,OR(TH!L2281="1111",TH!M2281="1111")),TH!D2281,""),"")</f>
        <v/>
      </c>
      <c r="B2281" s="568" t="str">
        <f t="shared" si="159"/>
        <v/>
      </c>
      <c r="C2281" s="349"/>
      <c r="D2281" s="574"/>
      <c r="E2281" s="349"/>
      <c r="F2281" s="277"/>
      <c r="G2281" s="578"/>
      <c r="H2281" s="507"/>
      <c r="I2281" s="340"/>
      <c r="J2281" s="340"/>
      <c r="K2281" s="569"/>
      <c r="L2281" s="576"/>
      <c r="M2281" s="576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2"/>
      <c r="AB2281" s="573"/>
    </row>
    <row r="2282" spans="1:30" s="539" customFormat="1" ht="15.75" customHeight="1">
      <c r="A2282" s="567" t="str">
        <f>IF(B2282&lt;&gt;"",IF(AND(B2282&gt;=_TM1,B2282&lt;=_TM2,OR(TH!L2282="1111",TH!M2282="1111")),TH!D2282,""),"")</f>
        <v/>
      </c>
      <c r="B2282" s="568" t="str">
        <f t="shared" si="159"/>
        <v/>
      </c>
      <c r="C2282" s="349"/>
      <c r="D2282" s="574"/>
      <c r="E2282" s="349"/>
      <c r="F2282" s="277"/>
      <c r="G2282" s="578"/>
      <c r="H2282" s="507"/>
      <c r="I2282" s="340"/>
      <c r="J2282" s="340"/>
      <c r="K2282" s="569"/>
      <c r="L2282" s="576"/>
      <c r="M2282" s="576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2"/>
      <c r="AB2282" s="573"/>
    </row>
    <row r="2283" spans="1:30" s="539" customFormat="1" ht="15.75" customHeight="1">
      <c r="A2283" s="567" t="str">
        <f>IF(B2283&lt;&gt;"",IF(AND(B2283&gt;=_TM1,B2283&lt;=_TM2,OR(TH!L2283="1111",TH!M2283="1111")),TH!D2283,""),"")</f>
        <v/>
      </c>
      <c r="B2283" s="568" t="str">
        <f t="shared" si="159"/>
        <v/>
      </c>
      <c r="C2283" s="349"/>
      <c r="D2283" s="574"/>
      <c r="E2283" s="349"/>
      <c r="F2283" s="277"/>
      <c r="G2283" s="578"/>
      <c r="H2283" s="507"/>
      <c r="I2283" s="340"/>
      <c r="J2283" s="340"/>
      <c r="K2283" s="569"/>
      <c r="L2283" s="576"/>
      <c r="M2283" s="576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2"/>
      <c r="AB2283" s="573"/>
    </row>
    <row r="2284" spans="1:30" s="539" customFormat="1" ht="15.75" customHeight="1">
      <c r="A2284" s="567" t="str">
        <f>IF(B2284&lt;&gt;"",IF(AND(B2284&gt;=_TM1,B2284&lt;=_TM2,OR(TH!L2284="1111",TH!M2284="1111")),TH!D2284,""),"")</f>
        <v/>
      </c>
      <c r="B2284" s="568" t="str">
        <f t="shared" si="159"/>
        <v/>
      </c>
      <c r="C2284" s="349"/>
      <c r="D2284" s="574"/>
      <c r="E2284" s="349"/>
      <c r="F2284" s="279"/>
      <c r="G2284" s="578"/>
      <c r="H2284" s="507"/>
      <c r="I2284" s="340"/>
      <c r="J2284" s="340"/>
      <c r="K2284" s="569"/>
      <c r="L2284" s="571"/>
      <c r="M2284" s="576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2"/>
      <c r="AB2284" s="573"/>
      <c r="AD2284" s="573"/>
    </row>
    <row r="2285" spans="1:30" s="539" customFormat="1" ht="15.75" customHeight="1">
      <c r="A2285" s="567" t="str">
        <f>IF(B2285&lt;&gt;"",IF(AND(B2285&gt;=_TM1,B2285&lt;=_TM2,OR(TH!L2285="1111",TH!M2285="1111")),TH!D2285,""),"")</f>
        <v/>
      </c>
      <c r="B2285" s="568" t="str">
        <f t="shared" si="159"/>
        <v/>
      </c>
      <c r="C2285" s="349"/>
      <c r="D2285" s="349"/>
      <c r="E2285" s="349"/>
      <c r="F2285" s="277"/>
      <c r="G2285" s="348"/>
      <c r="H2285" s="507"/>
      <c r="I2285" s="340"/>
      <c r="J2285" s="340"/>
      <c r="K2285" s="569"/>
      <c r="L2285" s="570"/>
      <c r="M2285" s="570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2"/>
      <c r="AB2285" s="573"/>
    </row>
    <row r="2286" spans="1:30" s="539" customFormat="1" ht="15.75" customHeight="1">
      <c r="A2286" s="567" t="str">
        <f>IF(B2286&lt;&gt;"",IF(AND(B2286&gt;=_TM1,B2286&lt;=_TM2,OR(TH!L2286="1111",TH!M2286="1111")),TH!D2286,""),"")</f>
        <v/>
      </c>
      <c r="B2286" s="568" t="str">
        <f t="shared" si="159"/>
        <v/>
      </c>
      <c r="C2286" s="349"/>
      <c r="D2286" s="349"/>
      <c r="E2286" s="349"/>
      <c r="F2286" s="277"/>
      <c r="G2286" s="348"/>
      <c r="H2286" s="507"/>
      <c r="I2286" s="340"/>
      <c r="J2286" s="340"/>
      <c r="K2286" s="569"/>
      <c r="L2286" s="570"/>
      <c r="M2286" s="570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2"/>
      <c r="AB2286" s="573"/>
    </row>
    <row r="2287" spans="1:30" s="539" customFormat="1" ht="15.75" customHeight="1">
      <c r="A2287" s="567" t="str">
        <f>IF(B2287&lt;&gt;"",IF(AND(B2287&gt;=_TM1,B2287&lt;=_TM2,OR(TH!L2287="1111",TH!M2287="1111")),TH!D2287,""),"")</f>
        <v/>
      </c>
      <c r="B2287" s="568" t="str">
        <f t="shared" si="159"/>
        <v/>
      </c>
      <c r="C2287" s="349"/>
      <c r="D2287" s="349"/>
      <c r="E2287" s="581"/>
      <c r="F2287" s="276"/>
      <c r="G2287" s="348"/>
      <c r="H2287" s="506"/>
      <c r="I2287" s="340"/>
      <c r="J2287" s="340"/>
      <c r="K2287" s="579"/>
      <c r="L2287" s="570"/>
      <c r="M2287" s="570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2"/>
    </row>
    <row r="2288" spans="1:30" s="539" customFormat="1" ht="15.75" customHeight="1">
      <c r="A2288" s="567" t="str">
        <f>IF(B2288&lt;&gt;"",IF(AND(B2288&gt;=_TM1,B2288&lt;=_TM2,OR(TH!L2288="1111",TH!M2288="1111")),TH!D2288,""),"")</f>
        <v/>
      </c>
      <c r="B2288" s="568" t="str">
        <f t="shared" si="159"/>
        <v/>
      </c>
      <c r="C2288" s="349"/>
      <c r="D2288" s="349"/>
      <c r="E2288" s="581"/>
      <c r="F2288" s="275"/>
      <c r="G2288" s="348"/>
      <c r="H2288" s="507"/>
      <c r="I2288" s="340"/>
      <c r="J2288" s="340"/>
      <c r="K2288" s="579"/>
      <c r="L2288" s="570"/>
      <c r="M2288" s="570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2"/>
    </row>
    <row r="2289" spans="1:31" s="539" customFormat="1" ht="15.75" customHeight="1">
      <c r="A2289" s="567" t="str">
        <f>IF(B2289&lt;&gt;"",IF(AND(B2289&gt;=_TM1,B2289&lt;=_TM2,OR(TH!L2289="1111",TH!M2289="1111")),TH!D2289,""),"")</f>
        <v/>
      </c>
      <c r="B2289" s="568" t="str">
        <f t="shared" si="159"/>
        <v/>
      </c>
      <c r="C2289" s="349"/>
      <c r="D2289" s="349"/>
      <c r="E2289" s="581"/>
      <c r="F2289" s="279"/>
      <c r="G2289" s="348"/>
      <c r="H2289" s="507"/>
      <c r="I2289" s="340"/>
      <c r="J2289" s="340"/>
      <c r="K2289" s="579"/>
      <c r="L2289" s="570"/>
      <c r="M2289" s="570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2"/>
    </row>
    <row r="2290" spans="1:31" s="539" customFormat="1" ht="15.75" customHeight="1">
      <c r="A2290" s="567" t="str">
        <f>IF(B2290&lt;&gt;"",IF(AND(B2290&gt;=_TM1,B2290&lt;=_TM2,OR(TH!L2290="1111",TH!M2290="1111")),TH!D2290,""),"")</f>
        <v/>
      </c>
      <c r="B2290" s="568" t="str">
        <f t="shared" si="159"/>
        <v/>
      </c>
      <c r="C2290" s="349"/>
      <c r="D2290" s="349"/>
      <c r="E2290" s="583"/>
      <c r="F2290" s="275"/>
      <c r="G2290" s="578"/>
      <c r="H2290" s="507"/>
      <c r="I2290" s="340"/>
      <c r="J2290" s="340"/>
      <c r="K2290" s="569"/>
      <c r="L2290" s="576"/>
      <c r="M2290" s="576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2"/>
      <c r="AB2290" s="573"/>
      <c r="AD2290" s="573"/>
    </row>
    <row r="2291" spans="1:31" s="539" customFormat="1" ht="15.75" customHeight="1">
      <c r="A2291" s="567" t="str">
        <f>IF(B2291&lt;&gt;"",IF(AND(B2291&gt;=_TM1,B2291&lt;=_TM2,OR(TH!L2291="1111",TH!M2291="1111")),TH!D2291,""),"")</f>
        <v/>
      </c>
      <c r="B2291" s="568" t="str">
        <f t="shared" si="159"/>
        <v/>
      </c>
      <c r="C2291" s="349"/>
      <c r="D2291" s="349"/>
      <c r="E2291" s="583"/>
      <c r="F2291" s="276"/>
      <c r="G2291" s="348"/>
      <c r="H2291" s="506"/>
      <c r="I2291" s="340"/>
      <c r="J2291" s="340"/>
      <c r="K2291" s="569"/>
      <c r="L2291" s="570"/>
      <c r="M2291" s="570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2"/>
      <c r="AB2291" s="573"/>
    </row>
    <row r="2292" spans="1:31" s="539" customFormat="1" ht="15.75" customHeight="1">
      <c r="A2292" s="567" t="str">
        <f>IF(B2292&lt;&gt;"",IF(AND(B2292&gt;=_TM1,B2292&lt;=_TM2,OR(TH!L2292="1111",TH!M2292="1111")),TH!D2292,""),"")</f>
        <v/>
      </c>
      <c r="B2292" s="568" t="str">
        <f t="shared" si="159"/>
        <v/>
      </c>
      <c r="C2292" s="349"/>
      <c r="D2292" s="349"/>
      <c r="E2292" s="583"/>
      <c r="F2292" s="276"/>
      <c r="G2292" s="348"/>
      <c r="H2292" s="506"/>
      <c r="I2292" s="340"/>
      <c r="J2292" s="340"/>
      <c r="K2292" s="569"/>
      <c r="L2292" s="570"/>
      <c r="M2292" s="570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2"/>
      <c r="AB2292" s="573"/>
    </row>
    <row r="2293" spans="1:31" s="539" customFormat="1" ht="15.75" customHeight="1">
      <c r="A2293" s="567" t="str">
        <f>IF(B2293&lt;&gt;"",IF(AND(B2293&gt;=_TM1,B2293&lt;=_TM2,OR(TH!L2293="1111",TH!M2293="1111")),TH!D2293,""),"")</f>
        <v/>
      </c>
      <c r="B2293" s="568" t="str">
        <f t="shared" si="159"/>
        <v/>
      </c>
      <c r="C2293" s="349"/>
      <c r="D2293" s="349"/>
      <c r="E2293" s="583"/>
      <c r="F2293" s="276"/>
      <c r="G2293" s="348"/>
      <c r="H2293" s="506"/>
      <c r="I2293" s="340"/>
      <c r="J2293" s="340"/>
      <c r="K2293" s="569"/>
      <c r="L2293" s="570"/>
      <c r="M2293" s="570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2"/>
      <c r="AB2293" s="573"/>
    </row>
    <row r="2294" spans="1:31" s="539" customFormat="1" ht="15.75" customHeight="1">
      <c r="A2294" s="567" t="str">
        <f>IF(B2294&lt;&gt;"",IF(AND(B2294&gt;=_TM1,B2294&lt;=_TM2,OR(TH!L2294="1111",TH!M2294="1111")),TH!D2294,""),"")</f>
        <v/>
      </c>
      <c r="B2294" s="568" t="str">
        <f t="shared" si="159"/>
        <v/>
      </c>
      <c r="C2294" s="349"/>
      <c r="D2294" s="349"/>
      <c r="E2294" s="583"/>
      <c r="F2294" s="279"/>
      <c r="G2294" s="348"/>
      <c r="H2294" s="507"/>
      <c r="I2294" s="340"/>
      <c r="J2294" s="340"/>
      <c r="K2294" s="569"/>
      <c r="L2294" s="570"/>
      <c r="M2294" s="570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2"/>
      <c r="AB2294" s="573"/>
    </row>
    <row r="2295" spans="1:31" s="539" customFormat="1" ht="15.75" customHeight="1">
      <c r="A2295" s="567" t="str">
        <f>IF(B2295&lt;&gt;"",IF(AND(B2295&gt;=_TM1,B2295&lt;=_TM2,OR(TH!L2295="1111",TH!M2295="1111")),TH!D2295,""),"")</f>
        <v/>
      </c>
      <c r="B2295" s="568" t="str">
        <f t="shared" si="159"/>
        <v/>
      </c>
      <c r="C2295" s="349"/>
      <c r="D2295" s="349"/>
      <c r="E2295" s="583"/>
      <c r="F2295" s="275"/>
      <c r="G2295" s="348"/>
      <c r="H2295" s="507"/>
      <c r="I2295" s="340"/>
      <c r="J2295" s="340"/>
      <c r="K2295" s="569"/>
      <c r="L2295" s="570"/>
      <c r="M2295" s="570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2"/>
      <c r="AB2295" s="573"/>
    </row>
    <row r="2296" spans="1:31" s="539" customFormat="1" ht="15.75" customHeight="1">
      <c r="A2296" s="567" t="str">
        <f>IF(B2296&lt;&gt;"",IF(AND(B2296&gt;=_TM1,B2296&lt;=_TM2,OR(TH!L2296="1111",TH!M2296="1111")),TH!D2296,""),"")</f>
        <v/>
      </c>
      <c r="B2296" s="568" t="str">
        <f t="shared" si="159"/>
        <v/>
      </c>
      <c r="C2296" s="349"/>
      <c r="D2296" s="349"/>
      <c r="E2296" s="310"/>
      <c r="F2296" s="276"/>
      <c r="G2296" s="348"/>
      <c r="H2296" s="507"/>
      <c r="I2296" s="340"/>
      <c r="J2296" s="340"/>
      <c r="K2296" s="569"/>
      <c r="L2296" s="571"/>
      <c r="M2296" s="571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2"/>
    </row>
    <row r="2297" spans="1:31" s="539" customFormat="1" ht="15.75" customHeight="1">
      <c r="A2297" s="567" t="str">
        <f>IF(B2297&lt;&gt;"",IF(AND(B2297&gt;=_TM1,B2297&lt;=_TM2,OR(TH!L2297="1111",TH!M2297="1111")),TH!D2297,""),"")</f>
        <v/>
      </c>
      <c r="B2297" s="568" t="str">
        <f t="shared" si="159"/>
        <v/>
      </c>
      <c r="C2297" s="349"/>
      <c r="D2297" s="349"/>
      <c r="E2297" s="583"/>
      <c r="F2297" s="279"/>
      <c r="G2297" s="578"/>
      <c r="H2297" s="507"/>
      <c r="I2297" s="340"/>
      <c r="J2297" s="340"/>
      <c r="K2297" s="569"/>
      <c r="L2297" s="576"/>
      <c r="M2297" s="576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84"/>
      <c r="AB2297" s="573"/>
      <c r="AE2297" s="573"/>
    </row>
    <row r="2298" spans="1:31" s="539" customFormat="1" ht="15.75" customHeight="1">
      <c r="A2298" s="567" t="str">
        <f>IF(B2298&lt;&gt;"",IF(AND(B2298&gt;=_TM1,B2298&lt;=_TM2,OR(TH!L2298="1111",TH!M2298="1111")),TH!D2298,""),"")</f>
        <v/>
      </c>
      <c r="B2298" s="568" t="str">
        <f t="shared" si="159"/>
        <v/>
      </c>
      <c r="C2298" s="349"/>
      <c r="D2298" s="349"/>
      <c r="E2298" s="583"/>
      <c r="F2298" s="275"/>
      <c r="G2298" s="578"/>
      <c r="H2298" s="507"/>
      <c r="I2298" s="340"/>
      <c r="J2298" s="340"/>
      <c r="K2298" s="569"/>
      <c r="L2298" s="576"/>
      <c r="M2298" s="576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84"/>
      <c r="AB2298" s="573"/>
      <c r="AE2298" s="573"/>
    </row>
    <row r="2299" spans="1:31" s="539" customFormat="1" ht="15.75" customHeight="1">
      <c r="A2299" s="567" t="str">
        <f>IF(B2299&lt;&gt;"",IF(AND(B2299&gt;=_TM1,B2299&lt;=_TM2,OR(TH!L2299="1111",TH!M2299="1111")),TH!D2299,""),"")</f>
        <v/>
      </c>
      <c r="B2299" s="568" t="str">
        <f t="shared" si="159"/>
        <v/>
      </c>
      <c r="C2299" s="349"/>
      <c r="D2299" s="581"/>
      <c r="E2299" s="583"/>
      <c r="F2299" s="275"/>
      <c r="G2299" s="578"/>
      <c r="H2299" s="506"/>
      <c r="I2299" s="340"/>
      <c r="J2299" s="340"/>
      <c r="K2299" s="569"/>
      <c r="L2299" s="576"/>
      <c r="M2299" s="576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84"/>
      <c r="AB2299" s="573"/>
      <c r="AE2299" s="573"/>
    </row>
    <row r="2300" spans="1:31" s="539" customFormat="1" ht="15.75" customHeight="1">
      <c r="A2300" s="567" t="str">
        <f>IF(B2300&lt;&gt;"",IF(AND(B2300&gt;=_TM1,B2300&lt;=_TM2,OR(TH!L2300="1111",TH!M2300="1111")),TH!D2300,""),"")</f>
        <v/>
      </c>
      <c r="B2300" s="568" t="str">
        <f t="shared" si="159"/>
        <v/>
      </c>
      <c r="C2300" s="349"/>
      <c r="D2300" s="349"/>
      <c r="E2300" s="583"/>
      <c r="F2300" s="279"/>
      <c r="G2300" s="578"/>
      <c r="H2300" s="507"/>
      <c r="I2300" s="340"/>
      <c r="J2300" s="340"/>
      <c r="K2300" s="569"/>
      <c r="L2300" s="590"/>
      <c r="M2300" s="590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84"/>
      <c r="AB2300" s="573"/>
      <c r="AE2300" s="573"/>
    </row>
    <row r="2301" spans="1:31" s="539" customFormat="1" ht="15.75" customHeight="1">
      <c r="A2301" s="567" t="str">
        <f>IF(B2301&lt;&gt;"",IF(AND(B2301&gt;=_TM1,B2301&lt;=_TM2,OR(TH!L2301="1111",TH!M2301="1111")),TH!D2301,""),"")</f>
        <v/>
      </c>
      <c r="B2301" s="568" t="str">
        <f t="shared" si="159"/>
        <v/>
      </c>
      <c r="C2301" s="349"/>
      <c r="D2301" s="349"/>
      <c r="E2301" s="583"/>
      <c r="F2301" s="275"/>
      <c r="G2301" s="578"/>
      <c r="H2301" s="507"/>
      <c r="I2301" s="340"/>
      <c r="J2301" s="340"/>
      <c r="K2301" s="569"/>
      <c r="L2301" s="576"/>
      <c r="M2301" s="591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84"/>
      <c r="AB2301" s="573"/>
      <c r="AE2301" s="573"/>
    </row>
    <row r="2302" spans="1:31" s="539" customFormat="1" ht="15.75" customHeight="1">
      <c r="A2302" s="567" t="str">
        <f>IF(B2302&lt;&gt;"",IF(AND(B2302&gt;=_TM1,B2302&lt;=_TM2,OR(TH!L2302="1111",TH!M2302="1111")),TH!D2302,""),"")</f>
        <v/>
      </c>
      <c r="B2302" s="568" t="str">
        <f t="shared" si="159"/>
        <v/>
      </c>
      <c r="C2302" s="349"/>
      <c r="D2302" s="581"/>
      <c r="E2302" s="583"/>
      <c r="F2302" s="275"/>
      <c r="G2302" s="578"/>
      <c r="H2302" s="506"/>
      <c r="I2302" s="340"/>
      <c r="J2302" s="340"/>
      <c r="K2302" s="569"/>
      <c r="L2302" s="590"/>
      <c r="M2302" s="590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84"/>
      <c r="AB2302" s="573"/>
      <c r="AE2302" s="573"/>
    </row>
    <row r="2303" spans="1:31" s="539" customFormat="1" ht="15.75" customHeight="1">
      <c r="A2303" s="567" t="str">
        <f>IF(B2303&lt;&gt;"",IF(AND(B2303&gt;=_TM1,B2303&lt;=_TM2,OR(TH!L2303="1111",TH!M2303="1111")),TH!D2303,""),"")</f>
        <v/>
      </c>
      <c r="B2303" s="568" t="str">
        <f t="shared" si="159"/>
        <v/>
      </c>
      <c r="C2303" s="349"/>
      <c r="D2303" s="349"/>
      <c r="E2303" s="583"/>
      <c r="F2303" s="279"/>
      <c r="G2303" s="578"/>
      <c r="H2303" s="507"/>
      <c r="I2303" s="340"/>
      <c r="J2303" s="340"/>
      <c r="K2303" s="569"/>
      <c r="L2303" s="576"/>
      <c r="M2303" s="590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84"/>
      <c r="AB2303" s="573"/>
      <c r="AE2303" s="573"/>
    </row>
    <row r="2304" spans="1:31" s="539" customFormat="1" ht="15.75" customHeight="1">
      <c r="A2304" s="567" t="str">
        <f>IF(B2304&lt;&gt;"",IF(AND(B2304&gt;=_TM1,B2304&lt;=_TM2,OR(TH!L2304="1111",TH!M2304="1111")),TH!D2304,""),"")</f>
        <v/>
      </c>
      <c r="B2304" s="568" t="str">
        <f t="shared" si="159"/>
        <v/>
      </c>
      <c r="C2304" s="349"/>
      <c r="D2304" s="349"/>
      <c r="E2304" s="583"/>
      <c r="F2304" s="279"/>
      <c r="G2304" s="578"/>
      <c r="H2304" s="507"/>
      <c r="I2304" s="340"/>
      <c r="J2304" s="340"/>
      <c r="K2304" s="569"/>
      <c r="L2304" s="590"/>
      <c r="M2304" s="590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84"/>
      <c r="AB2304" s="573"/>
      <c r="AE2304" s="573"/>
    </row>
    <row r="2305" spans="1:31" s="539" customFormat="1" ht="15.75" customHeight="1">
      <c r="A2305" s="567" t="str">
        <f>IF(B2305&lt;&gt;"",IF(AND(B2305&gt;=_TM1,B2305&lt;=_TM2,OR(TH!L2305="1111",TH!M2305="1111")),TH!D2305,""),"")</f>
        <v/>
      </c>
      <c r="B2305" s="568" t="str">
        <f t="shared" si="159"/>
        <v/>
      </c>
      <c r="C2305" s="349"/>
      <c r="D2305" s="581"/>
      <c r="E2305" s="583"/>
      <c r="F2305" s="275"/>
      <c r="G2305" s="578"/>
      <c r="H2305" s="506"/>
      <c r="I2305" s="340"/>
      <c r="J2305" s="340"/>
      <c r="K2305" s="569"/>
      <c r="L2305" s="590"/>
      <c r="M2305" s="590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84"/>
      <c r="AB2305" s="573"/>
      <c r="AE2305" s="573"/>
    </row>
    <row r="2306" spans="1:31" s="539" customFormat="1" ht="15.75" customHeight="1">
      <c r="A2306" s="567" t="str">
        <f>IF(B2306&lt;&gt;"",IF(AND(B2306&gt;=_TM1,B2306&lt;=_TM2,OR(TH!L2306="1111",TH!M2306="1111")),TH!D2306,""),"")</f>
        <v/>
      </c>
      <c r="B2306" s="568" t="str">
        <f t="shared" si="159"/>
        <v/>
      </c>
      <c r="C2306" s="349"/>
      <c r="D2306" s="349"/>
      <c r="E2306" s="583"/>
      <c r="F2306" s="275"/>
      <c r="G2306" s="578"/>
      <c r="H2306" s="507"/>
      <c r="I2306" s="340"/>
      <c r="J2306" s="340"/>
      <c r="K2306" s="569"/>
      <c r="L2306" s="590"/>
      <c r="M2306" s="590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84"/>
      <c r="AB2306" s="573"/>
      <c r="AE2306" s="573"/>
    </row>
    <row r="2307" spans="1:31" s="539" customFormat="1" ht="15.75" customHeight="1">
      <c r="A2307" s="567" t="str">
        <f>IF(B2307&lt;&gt;"",IF(AND(B2307&gt;=_TM1,B2307&lt;=_TM2,OR(TH!L2307="1111",TH!M2307="1111")),TH!D2307,""),"")</f>
        <v/>
      </c>
      <c r="B2307" s="568" t="str">
        <f t="shared" si="159"/>
        <v/>
      </c>
      <c r="C2307" s="349"/>
      <c r="D2307" s="349"/>
      <c r="E2307" s="583"/>
      <c r="F2307" s="279"/>
      <c r="G2307" s="578"/>
      <c r="H2307" s="507"/>
      <c r="I2307" s="340"/>
      <c r="J2307" s="340"/>
      <c r="K2307" s="569"/>
      <c r="L2307" s="576"/>
      <c r="M2307" s="590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84"/>
      <c r="AB2307" s="573"/>
      <c r="AE2307" s="573"/>
    </row>
    <row r="2308" spans="1:31" s="539" customFormat="1" ht="15.75" customHeight="1">
      <c r="A2308" s="567" t="str">
        <f>IF(B2308&lt;&gt;"",IF(AND(B2308&gt;=_TM1,B2308&lt;=_TM2,OR(TH!L2308="1111",TH!M2308="1111")),TH!D2308,""),"")</f>
        <v/>
      </c>
      <c r="B2308" s="568" t="str">
        <f t="shared" si="159"/>
        <v/>
      </c>
      <c r="C2308" s="349"/>
      <c r="D2308" s="581"/>
      <c r="E2308" s="583"/>
      <c r="F2308" s="275"/>
      <c r="G2308" s="578"/>
      <c r="H2308" s="506"/>
      <c r="I2308" s="340"/>
      <c r="J2308" s="340"/>
      <c r="K2308" s="569"/>
      <c r="L2308" s="590"/>
      <c r="M2308" s="590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84"/>
      <c r="AB2308" s="573"/>
      <c r="AE2308" s="573"/>
    </row>
    <row r="2309" spans="1:31" s="539" customFormat="1" ht="15.75" customHeight="1">
      <c r="A2309" s="567" t="str">
        <f>IF(B2309&lt;&gt;"",IF(AND(B2309&gt;=_TM1,B2309&lt;=_TM2,OR(TH!L2309="1111",TH!M2309="1111")),TH!D2309,""),"")</f>
        <v/>
      </c>
      <c r="B2309" s="568" t="str">
        <f t="shared" si="159"/>
        <v/>
      </c>
      <c r="C2309" s="349"/>
      <c r="D2309" s="349"/>
      <c r="E2309" s="583"/>
      <c r="F2309" s="275"/>
      <c r="G2309" s="578"/>
      <c r="H2309" s="507"/>
      <c r="I2309" s="340"/>
      <c r="J2309" s="340"/>
      <c r="K2309" s="569"/>
      <c r="L2309" s="590"/>
      <c r="M2309" s="590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84"/>
      <c r="AB2309" s="573"/>
      <c r="AE2309" s="573"/>
    </row>
    <row r="2310" spans="1:31" s="539" customFormat="1" ht="15.75" customHeight="1">
      <c r="A2310" s="567" t="str">
        <f>IF(B2310&lt;&gt;"",IF(AND(B2310&gt;=_TM1,B2310&lt;=_TM2,OR(TH!L2310="1111",TH!M2310="1111")),TH!D2310,""),"")</f>
        <v/>
      </c>
      <c r="B2310" s="568" t="str">
        <f t="shared" si="159"/>
        <v/>
      </c>
      <c r="C2310" s="349"/>
      <c r="D2310" s="349"/>
      <c r="E2310" s="583"/>
      <c r="F2310" s="275"/>
      <c r="G2310" s="578"/>
      <c r="H2310" s="507"/>
      <c r="I2310" s="340"/>
      <c r="J2310" s="340"/>
      <c r="K2310" s="569"/>
      <c r="L2310" s="590"/>
      <c r="M2310" s="590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84"/>
      <c r="AB2310" s="573"/>
      <c r="AE2310" s="573"/>
    </row>
    <row r="2311" spans="1:31" s="539" customFormat="1" ht="15.75" customHeight="1">
      <c r="A2311" s="567" t="str">
        <f>IF(B2311&lt;&gt;"",IF(AND(B2311&gt;=_TM1,B2311&lt;=_TM2,OR(TH!L2311="1111",TH!M2311="1111")),TH!D2311,""),"")</f>
        <v/>
      </c>
      <c r="B2311" s="568" t="str">
        <f t="shared" si="159"/>
        <v/>
      </c>
      <c r="C2311" s="349"/>
      <c r="D2311" s="581"/>
      <c r="E2311" s="583"/>
      <c r="F2311" s="279"/>
      <c r="G2311" s="578"/>
      <c r="H2311" s="506"/>
      <c r="I2311" s="340"/>
      <c r="J2311" s="340"/>
      <c r="K2311" s="569"/>
      <c r="L2311" s="576"/>
      <c r="M2311" s="590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84"/>
      <c r="AB2311" s="573"/>
      <c r="AE2311" s="573"/>
    </row>
    <row r="2312" spans="1:31" s="539" customFormat="1" ht="15.75" customHeight="1">
      <c r="A2312" s="567" t="str">
        <f>IF(B2312&lt;&gt;"",IF(AND(B2312&gt;=_TM1,B2312&lt;=_TM2,OR(TH!L2312="1111",TH!M2312="1111")),TH!D2312,""),"")</f>
        <v/>
      </c>
      <c r="B2312" s="568" t="str">
        <f t="shared" si="159"/>
        <v/>
      </c>
      <c r="C2312" s="581"/>
      <c r="D2312" s="574"/>
      <c r="E2312" s="586"/>
      <c r="F2312" s="276"/>
      <c r="G2312" s="578"/>
      <c r="H2312" s="507"/>
      <c r="I2312" s="340"/>
      <c r="J2312" s="340"/>
      <c r="K2312" s="569"/>
      <c r="L2312" s="576"/>
      <c r="M2312" s="576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2"/>
      <c r="AB2312" s="573"/>
      <c r="AC2312" s="573"/>
      <c r="AD2312" s="573"/>
    </row>
    <row r="2313" spans="1:31" s="539" customFormat="1" ht="15.75" customHeight="1">
      <c r="A2313" s="567" t="str">
        <f>IF(B2313&lt;&gt;"",IF(AND(B2313&gt;=_TM1,B2313&lt;=_TM2,OR(TH!L2313="1111",TH!M2313="1111")),TH!D2313,""),"")</f>
        <v/>
      </c>
      <c r="B2313" s="568" t="str">
        <f t="shared" si="159"/>
        <v/>
      </c>
      <c r="C2313" s="581"/>
      <c r="D2313" s="574"/>
      <c r="E2313" s="586"/>
      <c r="F2313" s="276"/>
      <c r="G2313" s="578"/>
      <c r="H2313" s="507"/>
      <c r="I2313" s="340"/>
      <c r="J2313" s="340"/>
      <c r="K2313" s="569"/>
      <c r="L2313" s="576"/>
      <c r="M2313" s="576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2"/>
      <c r="AB2313" s="573"/>
      <c r="AC2313" s="573"/>
      <c r="AD2313" s="573"/>
    </row>
    <row r="2314" spans="1:31" s="539" customFormat="1" ht="15.75" customHeight="1">
      <c r="A2314" s="567" t="str">
        <f>IF(B2314&lt;&gt;"",IF(AND(B2314&gt;=_TM1,B2314&lt;=_TM2,OR(TH!L2314="1111",TH!M2314="1111")),TH!D2314,""),"")</f>
        <v/>
      </c>
      <c r="B2314" s="568" t="str">
        <f t="shared" si="159"/>
        <v/>
      </c>
      <c r="C2314" s="581"/>
      <c r="D2314" s="574"/>
      <c r="E2314" s="586"/>
      <c r="F2314" s="277"/>
      <c r="G2314" s="578"/>
      <c r="H2314" s="507"/>
      <c r="I2314" s="340"/>
      <c r="J2314" s="340"/>
      <c r="K2314" s="569"/>
      <c r="L2314" s="571"/>
      <c r="M2314" s="576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2"/>
      <c r="AD2314" s="573"/>
    </row>
    <row r="2315" spans="1:31" s="539" customFormat="1" ht="15.75" customHeight="1">
      <c r="A2315" s="567" t="str">
        <f>IF(B2315&lt;&gt;"",IF(AND(B2315&gt;=_TM1,B2315&lt;=_TM2,OR(TH!L2315="1111",TH!M2315="1111")),TH!D2315,""),"")</f>
        <v/>
      </c>
      <c r="B2315" s="568" t="str">
        <f t="shared" si="159"/>
        <v/>
      </c>
      <c r="C2315" s="349"/>
      <c r="D2315" s="349"/>
      <c r="E2315" s="583"/>
      <c r="F2315" s="276"/>
      <c r="G2315" s="348"/>
      <c r="H2315" s="507"/>
      <c r="I2315" s="340"/>
      <c r="J2315" s="340"/>
      <c r="K2315" s="569"/>
      <c r="L2315" s="570"/>
      <c r="M2315" s="570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2"/>
      <c r="AB2315" s="573"/>
    </row>
    <row r="2316" spans="1:31" s="539" customFormat="1" ht="15.75" customHeight="1">
      <c r="A2316" s="567" t="str">
        <f>IF(B2316&lt;&gt;"",IF(AND(B2316&gt;=_TM1,B2316&lt;=_TM2,OR(TH!L2316="1111",TH!M2316="1111")),TH!D2316,""),"")</f>
        <v/>
      </c>
      <c r="B2316" s="568" t="str">
        <f t="shared" si="159"/>
        <v/>
      </c>
      <c r="C2316" s="349"/>
      <c r="D2316" s="349"/>
      <c r="E2316" s="583"/>
      <c r="F2316" s="277"/>
      <c r="G2316" s="348"/>
      <c r="H2316" s="507"/>
      <c r="I2316" s="340"/>
      <c r="J2316" s="340"/>
      <c r="K2316" s="569"/>
      <c r="L2316" s="570"/>
      <c r="M2316" s="570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2"/>
      <c r="AB2316" s="573"/>
      <c r="AD2316" s="573"/>
    </row>
    <row r="2317" spans="1:31" s="539" customFormat="1" ht="15.75" customHeight="1">
      <c r="A2317" s="567" t="str">
        <f>IF(B2317&lt;&gt;"",IF(AND(B2317&gt;=_TM1,B2317&lt;=_TM2,OR(TH!L2317="1111",TH!M2317="1111")),TH!D2317,""),"")</f>
        <v/>
      </c>
      <c r="B2317" s="568" t="str">
        <f t="shared" si="159"/>
        <v/>
      </c>
      <c r="C2317" s="349"/>
      <c r="D2317" s="349"/>
      <c r="E2317" s="583"/>
      <c r="F2317" s="276"/>
      <c r="G2317" s="348"/>
      <c r="H2317" s="507"/>
      <c r="I2317" s="340"/>
      <c r="J2317" s="340"/>
      <c r="K2317" s="569"/>
      <c r="L2317" s="570"/>
      <c r="M2317" s="570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2"/>
      <c r="AB2317" s="573"/>
      <c r="AD2317" s="573"/>
    </row>
    <row r="2318" spans="1:31" s="539" customFormat="1" ht="15.75" customHeight="1">
      <c r="A2318" s="567" t="str">
        <f>IF(B2318&lt;&gt;"",IF(AND(B2318&gt;=_TM1,B2318&lt;=_TM2,OR(TH!L2318="1111",TH!M2318="1111")),TH!D2318,""),"")</f>
        <v/>
      </c>
      <c r="B2318" s="568" t="str">
        <f t="shared" si="159"/>
        <v/>
      </c>
      <c r="C2318" s="349"/>
      <c r="D2318" s="349"/>
      <c r="E2318" s="583"/>
      <c r="F2318" s="277"/>
      <c r="G2318" s="348"/>
      <c r="H2318" s="507"/>
      <c r="I2318" s="340"/>
      <c r="J2318" s="340"/>
      <c r="K2318" s="569"/>
      <c r="L2318" s="570"/>
      <c r="M2318" s="570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2"/>
      <c r="AB2318" s="573"/>
    </row>
    <row r="2319" spans="1:31" s="539" customFormat="1" ht="15.75" customHeight="1">
      <c r="A2319" s="567" t="str">
        <f>IF(B2319&lt;&gt;"",IF(AND(B2319&gt;=_TM1,B2319&lt;=_TM2,OR(TH!L2319="1111",TH!M2319="1111")),TH!D2319,""),"")</f>
        <v/>
      </c>
      <c r="B2319" s="568" t="str">
        <f t="shared" si="159"/>
        <v/>
      </c>
      <c r="C2319" s="349"/>
      <c r="D2319" s="349"/>
      <c r="E2319" s="583"/>
      <c r="F2319" s="275"/>
      <c r="G2319" s="348"/>
      <c r="H2319" s="507"/>
      <c r="I2319" s="340"/>
      <c r="J2319" s="340"/>
      <c r="K2319" s="569"/>
      <c r="L2319" s="570"/>
      <c r="M2319" s="570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2"/>
      <c r="AB2319" s="573"/>
    </row>
    <row r="2320" spans="1:31" s="539" customFormat="1" ht="15.75" customHeight="1">
      <c r="A2320" s="567" t="str">
        <f>IF(B2320&lt;&gt;"",IF(AND(B2320&gt;=_TM1,B2320&lt;=_TM2,OR(TH!L2320="1111",TH!M2320="1111")),TH!D2320,""),"")</f>
        <v/>
      </c>
      <c r="B2320" s="568" t="str">
        <f t="shared" si="159"/>
        <v/>
      </c>
      <c r="C2320" s="349"/>
      <c r="D2320" s="349"/>
      <c r="E2320" s="583"/>
      <c r="F2320" s="275"/>
      <c r="G2320" s="348"/>
      <c r="H2320" s="507"/>
      <c r="I2320" s="340"/>
      <c r="J2320" s="340"/>
      <c r="K2320" s="569"/>
      <c r="L2320" s="570"/>
      <c r="M2320" s="570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2"/>
      <c r="AB2320" s="573"/>
    </row>
    <row r="2321" spans="1:30" s="539" customFormat="1" ht="15.75" customHeight="1">
      <c r="A2321" s="567" t="str">
        <f>IF(B2321&lt;&gt;"",IF(AND(B2321&gt;=_TM1,B2321&lt;=_TM2,OR(TH!L2321="1111",TH!M2321="1111")),TH!D2321,""),"")</f>
        <v/>
      </c>
      <c r="B2321" s="568" t="str">
        <f t="shared" si="159"/>
        <v/>
      </c>
      <c r="C2321" s="349"/>
      <c r="D2321" s="349"/>
      <c r="E2321" s="583"/>
      <c r="F2321" s="276"/>
      <c r="G2321" s="348"/>
      <c r="H2321" s="506"/>
      <c r="I2321" s="340"/>
      <c r="J2321" s="340"/>
      <c r="K2321" s="569"/>
      <c r="L2321" s="570"/>
      <c r="M2321" s="570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2"/>
      <c r="AB2321" s="573"/>
    </row>
    <row r="2322" spans="1:30" s="539" customFormat="1" ht="15.75" customHeight="1">
      <c r="A2322" s="567" t="str">
        <f>IF(B2322&lt;&gt;"",IF(AND(B2322&gt;=_TM1,B2322&lt;=_TM2,OR(TH!L2322="1111",TH!M2322="1111")),TH!D2322,""),"")</f>
        <v/>
      </c>
      <c r="B2322" s="568" t="str">
        <f t="shared" si="159"/>
        <v/>
      </c>
      <c r="C2322" s="349"/>
      <c r="D2322" s="349"/>
      <c r="E2322" s="583"/>
      <c r="F2322" s="276"/>
      <c r="G2322" s="348"/>
      <c r="H2322" s="506"/>
      <c r="I2322" s="340"/>
      <c r="J2322" s="340"/>
      <c r="K2322" s="569"/>
      <c r="L2322" s="570"/>
      <c r="M2322" s="570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2"/>
      <c r="AB2322" s="573"/>
    </row>
    <row r="2323" spans="1:30" s="539" customFormat="1" ht="15.75" customHeight="1">
      <c r="A2323" s="567" t="str">
        <f>IF(B2323&lt;&gt;"",IF(AND(B2323&gt;=_TM1,B2323&lt;=_TM2,OR(TH!L2323="1111",TH!M2323="1111")),TH!D2323,""),"")</f>
        <v/>
      </c>
      <c r="B2323" s="568" t="str">
        <f t="shared" si="159"/>
        <v/>
      </c>
      <c r="C2323" s="349"/>
      <c r="D2323" s="349"/>
      <c r="E2323" s="583"/>
      <c r="F2323" s="276"/>
      <c r="G2323" s="348"/>
      <c r="H2323" s="506"/>
      <c r="I2323" s="340"/>
      <c r="J2323" s="340"/>
      <c r="K2323" s="569"/>
      <c r="L2323" s="570"/>
      <c r="M2323" s="570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2"/>
      <c r="AB2323" s="573"/>
    </row>
    <row r="2324" spans="1:30" s="539" customFormat="1" ht="15.75" customHeight="1">
      <c r="A2324" s="567" t="str">
        <f>IF(B2324&lt;&gt;"",IF(AND(B2324&gt;=_TM1,B2324&lt;=_TM2,OR(TH!L2324="1111",TH!M2324="1111")),TH!D2324,""),"")</f>
        <v/>
      </c>
      <c r="B2324" s="568" t="str">
        <f t="shared" si="159"/>
        <v/>
      </c>
      <c r="C2324" s="349"/>
      <c r="D2324" s="349"/>
      <c r="E2324" s="583"/>
      <c r="F2324" s="275"/>
      <c r="G2324" s="348"/>
      <c r="H2324" s="506"/>
      <c r="I2324" s="340"/>
      <c r="J2324" s="340"/>
      <c r="K2324" s="569"/>
      <c r="L2324" s="570"/>
      <c r="M2324" s="570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2"/>
      <c r="AB2324" s="573"/>
    </row>
    <row r="2325" spans="1:30" s="539" customFormat="1" ht="15.75" customHeight="1">
      <c r="A2325" s="567" t="str">
        <f>IF(B2325&lt;&gt;"",IF(AND(B2325&gt;=_TM1,B2325&lt;=_TM2,OR(TH!L2325="1111",TH!M2325="1111")),TH!D2325,""),"")</f>
        <v/>
      </c>
      <c r="B2325" s="568" t="str">
        <f t="shared" si="159"/>
        <v/>
      </c>
      <c r="C2325" s="349"/>
      <c r="D2325" s="349"/>
      <c r="E2325" s="583"/>
      <c r="F2325" s="275"/>
      <c r="G2325" s="348"/>
      <c r="H2325" s="506"/>
      <c r="I2325" s="340"/>
      <c r="J2325" s="340"/>
      <c r="K2325" s="569"/>
      <c r="L2325" s="570"/>
      <c r="M2325" s="570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2"/>
      <c r="AB2325" s="573"/>
    </row>
    <row r="2326" spans="1:30" s="539" customFormat="1" ht="15.75" customHeight="1">
      <c r="A2326" s="567" t="str">
        <f>IF(B2326&lt;&gt;"",IF(AND(B2326&gt;=_TM1,B2326&lt;=_TM2,OR(TH!L2326="1111",TH!M2326="1111")),TH!D2326,""),"")</f>
        <v/>
      </c>
      <c r="B2326" s="568" t="str">
        <f t="shared" si="159"/>
        <v/>
      </c>
      <c r="C2326" s="349"/>
      <c r="D2326" s="349"/>
      <c r="E2326" s="583"/>
      <c r="F2326" s="275"/>
      <c r="G2326" s="348"/>
      <c r="H2326" s="506"/>
      <c r="I2326" s="340"/>
      <c r="J2326" s="340"/>
      <c r="K2326" s="569"/>
      <c r="L2326" s="570"/>
      <c r="M2326" s="570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2"/>
      <c r="AB2326" s="573"/>
    </row>
    <row r="2327" spans="1:30" s="539" customFormat="1" ht="15.75" customHeight="1">
      <c r="A2327" s="567" t="str">
        <f>IF(B2327&lt;&gt;"",IF(AND(B2327&gt;=_TM1,B2327&lt;=_TM2,OR(TH!L2327="1111",TH!M2327="1111")),TH!D2327,""),"")</f>
        <v/>
      </c>
      <c r="B2327" s="568" t="str">
        <f t="shared" si="159"/>
        <v/>
      </c>
      <c r="C2327" s="349"/>
      <c r="D2327" s="349"/>
      <c r="E2327" s="583"/>
      <c r="F2327" s="276"/>
      <c r="G2327" s="348"/>
      <c r="H2327" s="507"/>
      <c r="I2327" s="340"/>
      <c r="J2327" s="340"/>
      <c r="K2327" s="569"/>
      <c r="L2327" s="570"/>
      <c r="M2327" s="570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2"/>
      <c r="AB2327" s="573"/>
      <c r="AD2327" s="573"/>
    </row>
    <row r="2328" spans="1:30" s="539" customFormat="1" ht="15.75" customHeight="1">
      <c r="A2328" s="567" t="str">
        <f>IF(B2328&lt;&gt;"",IF(AND(B2328&gt;=_TM1,B2328&lt;=_TM2,OR(TH!L2328="1111",TH!M2328="1111")),TH!D2328,""),"")</f>
        <v/>
      </c>
      <c r="B2328" s="568" t="str">
        <f t="shared" si="159"/>
        <v/>
      </c>
      <c r="C2328" s="349"/>
      <c r="D2328" s="349"/>
      <c r="E2328" s="583"/>
      <c r="F2328" s="276"/>
      <c r="G2328" s="348"/>
      <c r="H2328" s="507"/>
      <c r="I2328" s="340"/>
      <c r="J2328" s="340"/>
      <c r="K2328" s="569"/>
      <c r="L2328" s="570"/>
      <c r="M2328" s="570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2"/>
      <c r="AB2328" s="573"/>
    </row>
    <row r="2329" spans="1:30" s="539" customFormat="1" ht="15.75" customHeight="1">
      <c r="A2329" s="567" t="str">
        <f>IF(B2329&lt;&gt;"",IF(AND(B2329&gt;=_TM1,B2329&lt;=_TM2,OR(TH!L2329="1111",TH!M2329="1111")),TH!D2329,""),"")</f>
        <v/>
      </c>
      <c r="B2329" s="568" t="str">
        <f t="shared" si="159"/>
        <v/>
      </c>
      <c r="C2329" s="349"/>
      <c r="D2329" s="349"/>
      <c r="E2329" s="583"/>
      <c r="F2329" s="275"/>
      <c r="G2329" s="348"/>
      <c r="H2329" s="507"/>
      <c r="I2329" s="340"/>
      <c r="J2329" s="340"/>
      <c r="K2329" s="569"/>
      <c r="L2329" s="570"/>
      <c r="M2329" s="570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2"/>
      <c r="AB2329" s="573"/>
    </row>
    <row r="2330" spans="1:30" s="539" customFormat="1" ht="15.75" customHeight="1">
      <c r="A2330" s="567" t="str">
        <f>IF(B2330&lt;&gt;"",IF(AND(B2330&gt;=_TM1,B2330&lt;=_TM2,OR(TH!L2330="1111",TH!M2330="1111")),TH!D2330,""),"")</f>
        <v/>
      </c>
      <c r="B2330" s="568" t="str">
        <f t="shared" si="159"/>
        <v/>
      </c>
      <c r="C2330" s="349"/>
      <c r="D2330" s="349"/>
      <c r="E2330" s="583"/>
      <c r="F2330" s="276"/>
      <c r="G2330" s="348"/>
      <c r="H2330" s="507"/>
      <c r="I2330" s="340"/>
      <c r="J2330" s="340"/>
      <c r="K2330" s="569"/>
      <c r="L2330" s="570"/>
      <c r="M2330" s="570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2"/>
      <c r="AB2330" s="573"/>
    </row>
    <row r="2331" spans="1:30" s="539" customFormat="1" ht="15.75" customHeight="1">
      <c r="A2331" s="567" t="str">
        <f>IF(B2331&lt;&gt;"",IF(AND(B2331&gt;=_TM1,B2331&lt;=_TM2,OR(TH!L2331="1111",TH!M2331="1111")),TH!D2331,""),"")</f>
        <v/>
      </c>
      <c r="B2331" s="568" t="str">
        <f t="shared" si="159"/>
        <v/>
      </c>
      <c r="C2331" s="349"/>
      <c r="D2331" s="349"/>
      <c r="E2331" s="583"/>
      <c r="F2331" s="275"/>
      <c r="G2331" s="348"/>
      <c r="H2331" s="507"/>
      <c r="I2331" s="340"/>
      <c r="J2331" s="340"/>
      <c r="K2331" s="569"/>
      <c r="L2331" s="570"/>
      <c r="M2331" s="570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2"/>
      <c r="AB2331" s="573"/>
    </row>
    <row r="2332" spans="1:30" s="539" customFormat="1" ht="15.75" customHeight="1">
      <c r="A2332" s="567" t="str">
        <f>IF(B2332&lt;&gt;"",IF(AND(B2332&gt;=_TM1,B2332&lt;=_TM2,OR(TH!L2332="1111",TH!M2332="1111")),TH!D2332,""),"")</f>
        <v/>
      </c>
      <c r="B2332" s="568" t="str">
        <f t="shared" si="159"/>
        <v/>
      </c>
      <c r="C2332" s="349"/>
      <c r="D2332" s="349"/>
      <c r="E2332" s="583"/>
      <c r="F2332" s="275"/>
      <c r="G2332" s="348"/>
      <c r="H2332" s="507"/>
      <c r="I2332" s="340"/>
      <c r="J2332" s="340"/>
      <c r="K2332" s="569"/>
      <c r="L2332" s="570"/>
      <c r="M2332" s="570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2"/>
      <c r="AB2332" s="573"/>
    </row>
    <row r="2333" spans="1:30" s="539" customFormat="1" ht="15.75" customHeight="1">
      <c r="A2333" s="567" t="str">
        <f>IF(B2333&lt;&gt;"",IF(AND(B2333&gt;=_TM1,B2333&lt;=_TM2,OR(TH!L2333="1111",TH!M2333="1111")),TH!D2333,""),"")</f>
        <v/>
      </c>
      <c r="B2333" s="568" t="str">
        <f t="shared" si="159"/>
        <v/>
      </c>
      <c r="C2333" s="349"/>
      <c r="D2333" s="349"/>
      <c r="E2333" s="583"/>
      <c r="F2333" s="276"/>
      <c r="G2333" s="348"/>
      <c r="H2333" s="507"/>
      <c r="I2333" s="340"/>
      <c r="J2333" s="340"/>
      <c r="K2333" s="569"/>
      <c r="L2333" s="570"/>
      <c r="M2333" s="570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2"/>
      <c r="AB2333" s="573"/>
      <c r="AC2333" s="573"/>
    </row>
    <row r="2334" spans="1:30" s="539" customFormat="1" ht="15.75" customHeight="1">
      <c r="A2334" s="567" t="str">
        <f>IF(B2334&lt;&gt;"",IF(AND(B2334&gt;=_TM1,B2334&lt;=_TM2,OR(TH!L2334="1111",TH!M2334="1111")),TH!D2334,""),"")</f>
        <v/>
      </c>
      <c r="B2334" s="568" t="str">
        <f t="shared" si="159"/>
        <v/>
      </c>
      <c r="C2334" s="349"/>
      <c r="D2334" s="349"/>
      <c r="E2334" s="583"/>
      <c r="F2334" s="279"/>
      <c r="G2334" s="348"/>
      <c r="H2334" s="507"/>
      <c r="I2334" s="340"/>
      <c r="J2334" s="340"/>
      <c r="K2334" s="569"/>
      <c r="L2334" s="570"/>
      <c r="M2334" s="570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2"/>
      <c r="AB2334" s="573"/>
    </row>
    <row r="2335" spans="1:30" s="539" customFormat="1" ht="15.75" customHeight="1">
      <c r="A2335" s="567" t="str">
        <f>IF(B2335&lt;&gt;"",IF(AND(B2335&gt;=_TM1,B2335&lt;=_TM2,OR(TH!L2335="1111",TH!M2335="1111")),TH!D2335,""),"")</f>
        <v/>
      </c>
      <c r="B2335" s="568" t="str">
        <f t="shared" si="159"/>
        <v/>
      </c>
      <c r="C2335" s="349"/>
      <c r="D2335" s="349"/>
      <c r="E2335" s="583"/>
      <c r="F2335" s="275"/>
      <c r="G2335" s="348"/>
      <c r="H2335" s="507"/>
      <c r="I2335" s="340"/>
      <c r="J2335" s="340"/>
      <c r="K2335" s="569"/>
      <c r="L2335" s="570"/>
      <c r="M2335" s="570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2"/>
      <c r="AB2335" s="573"/>
    </row>
    <row r="2336" spans="1:30" s="539" customFormat="1" ht="15.75" customHeight="1">
      <c r="A2336" s="567" t="str">
        <f>IF(B2336&lt;&gt;"",IF(AND(B2336&gt;=_TM1,B2336&lt;=_TM2,OR(TH!L2336="1111",TH!M2336="1111")),TH!D2336,""),"")</f>
        <v/>
      </c>
      <c r="B2336" s="568" t="str">
        <f t="shared" ref="B2336:B2399" si="160">IF(C2336&lt;&gt;"",MONTH(C2336),"")</f>
        <v/>
      </c>
      <c r="C2336" s="349"/>
      <c r="D2336" s="349"/>
      <c r="E2336" s="583"/>
      <c r="F2336" s="276"/>
      <c r="G2336" s="348"/>
      <c r="H2336" s="507"/>
      <c r="I2336" s="340"/>
      <c r="J2336" s="340"/>
      <c r="K2336" s="569"/>
      <c r="L2336" s="570"/>
      <c r="M2336" s="570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2"/>
      <c r="AB2336" s="573"/>
    </row>
    <row r="2337" spans="1:29" s="539" customFormat="1" ht="15.75" customHeight="1">
      <c r="A2337" s="567" t="str">
        <f>IF(B2337&lt;&gt;"",IF(AND(B2337&gt;=_TM1,B2337&lt;=_TM2,OR(TH!L2337="1111",TH!M2337="1111")),TH!D2337,""),"")</f>
        <v/>
      </c>
      <c r="B2337" s="568" t="str">
        <f t="shared" si="160"/>
        <v/>
      </c>
      <c r="C2337" s="349"/>
      <c r="D2337" s="349"/>
      <c r="E2337" s="583"/>
      <c r="F2337" s="275"/>
      <c r="G2337" s="348"/>
      <c r="H2337" s="507"/>
      <c r="I2337" s="343"/>
      <c r="J2337" s="343"/>
      <c r="K2337" s="569"/>
      <c r="L2337" s="570"/>
      <c r="M2337" s="570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2"/>
      <c r="AB2337" s="573"/>
    </row>
    <row r="2338" spans="1:29" s="539" customFormat="1" ht="15.75" customHeight="1">
      <c r="A2338" s="567" t="str">
        <f>IF(B2338&lt;&gt;"",IF(AND(B2338&gt;=_TM1,B2338&lt;=_TM2,OR(TH!L2338="1111",TH!M2338="1111")),TH!D2338,""),"")</f>
        <v/>
      </c>
      <c r="B2338" s="568" t="str">
        <f t="shared" si="160"/>
        <v/>
      </c>
      <c r="C2338" s="349"/>
      <c r="D2338" s="349"/>
      <c r="E2338" s="583"/>
      <c r="F2338" s="276"/>
      <c r="G2338" s="348"/>
      <c r="H2338" s="507"/>
      <c r="I2338" s="340"/>
      <c r="J2338" s="340"/>
      <c r="K2338" s="569"/>
      <c r="L2338" s="570"/>
      <c r="M2338" s="570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2"/>
      <c r="AB2338" s="573"/>
    </row>
    <row r="2339" spans="1:29" s="539" customFormat="1" ht="15.75" customHeight="1">
      <c r="A2339" s="567" t="str">
        <f>IF(B2339&lt;&gt;"",IF(AND(B2339&gt;=_TM1,B2339&lt;=_TM2,OR(TH!L2339="1111",TH!M2339="1111")),TH!D2339,""),"")</f>
        <v/>
      </c>
      <c r="B2339" s="568" t="str">
        <f t="shared" si="160"/>
        <v/>
      </c>
      <c r="C2339" s="349"/>
      <c r="D2339" s="349"/>
      <c r="E2339" s="583"/>
      <c r="F2339" s="276"/>
      <c r="G2339" s="348"/>
      <c r="H2339" s="507"/>
      <c r="I2339" s="340"/>
      <c r="J2339" s="340"/>
      <c r="K2339" s="569"/>
      <c r="L2339" s="570"/>
      <c r="M2339" s="570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2"/>
      <c r="AB2339" s="573"/>
    </row>
    <row r="2340" spans="1:29" s="539" customFormat="1" ht="15.75" customHeight="1">
      <c r="A2340" s="567" t="str">
        <f>IF(B2340&lt;&gt;"",IF(AND(B2340&gt;=_TM1,B2340&lt;=_TM2,OR(TH!L2340="1111",TH!M2340="1111")),TH!D2340,""),"")</f>
        <v/>
      </c>
      <c r="B2340" s="568" t="str">
        <f t="shared" si="160"/>
        <v/>
      </c>
      <c r="C2340" s="349"/>
      <c r="D2340" s="349"/>
      <c r="E2340" s="583"/>
      <c r="F2340" s="275"/>
      <c r="G2340" s="348"/>
      <c r="H2340" s="507"/>
      <c r="I2340" s="340"/>
      <c r="J2340" s="340"/>
      <c r="K2340" s="569"/>
      <c r="L2340" s="570"/>
      <c r="M2340" s="570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2"/>
      <c r="AB2340" s="573"/>
      <c r="AC2340" s="573"/>
    </row>
    <row r="2341" spans="1:29" s="539" customFormat="1" ht="15.75" customHeight="1">
      <c r="A2341" s="567" t="str">
        <f>IF(B2341&lt;&gt;"",IF(AND(B2341&gt;=_TM1,B2341&lt;=_TM2,OR(TH!L2341="1111",TH!M2341="1111")),TH!D2341,""),"")</f>
        <v/>
      </c>
      <c r="B2341" s="568" t="str">
        <f t="shared" si="160"/>
        <v/>
      </c>
      <c r="C2341" s="349"/>
      <c r="D2341" s="349"/>
      <c r="E2341" s="583"/>
      <c r="F2341" s="275"/>
      <c r="G2341" s="348"/>
      <c r="H2341" s="507"/>
      <c r="I2341" s="592"/>
      <c r="J2341" s="343"/>
      <c r="K2341" s="569"/>
      <c r="L2341" s="570"/>
      <c r="M2341" s="570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2"/>
      <c r="AB2341" s="573"/>
    </row>
    <row r="2342" spans="1:29" s="539" customFormat="1" ht="15.75" customHeight="1">
      <c r="A2342" s="567" t="str">
        <f>IF(B2342&lt;&gt;"",IF(AND(B2342&gt;=_TM1,B2342&lt;=_TM2,OR(TH!L2342="1111",TH!M2342="1111")),TH!D2342,""),"")</f>
        <v/>
      </c>
      <c r="B2342" s="568" t="str">
        <f t="shared" si="160"/>
        <v/>
      </c>
      <c r="C2342" s="349"/>
      <c r="D2342" s="349"/>
      <c r="E2342" s="583"/>
      <c r="F2342" s="276"/>
      <c r="G2342" s="348"/>
      <c r="H2342" s="507"/>
      <c r="I2342" s="340"/>
      <c r="J2342" s="340"/>
      <c r="K2342" s="569"/>
      <c r="L2342" s="570"/>
      <c r="M2342" s="570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2"/>
      <c r="AB2342" s="573"/>
    </row>
    <row r="2343" spans="1:29" s="539" customFormat="1" ht="15.75" customHeight="1">
      <c r="A2343" s="567" t="str">
        <f>IF(B2343&lt;&gt;"",IF(AND(B2343&gt;=_TM1,B2343&lt;=_TM2,OR(TH!L2343="1111",TH!M2343="1111")),TH!D2343,""),"")</f>
        <v/>
      </c>
      <c r="B2343" s="568" t="str">
        <f t="shared" si="160"/>
        <v/>
      </c>
      <c r="C2343" s="349"/>
      <c r="D2343" s="349"/>
      <c r="E2343" s="583"/>
      <c r="F2343" s="276"/>
      <c r="G2343" s="348"/>
      <c r="H2343" s="507"/>
      <c r="I2343" s="340"/>
      <c r="J2343" s="340"/>
      <c r="K2343" s="569"/>
      <c r="L2343" s="570"/>
      <c r="M2343" s="570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2"/>
      <c r="AB2343" s="573"/>
    </row>
    <row r="2344" spans="1:29" s="539" customFormat="1" ht="15.75" customHeight="1">
      <c r="A2344" s="567" t="str">
        <f>IF(B2344&lt;&gt;"",IF(AND(B2344&gt;=_TM1,B2344&lt;=_TM2,OR(TH!L2344="1111",TH!M2344="1111")),TH!D2344,""),"")</f>
        <v/>
      </c>
      <c r="B2344" s="568" t="str">
        <f t="shared" si="160"/>
        <v/>
      </c>
      <c r="C2344" s="349"/>
      <c r="D2344" s="349"/>
      <c r="E2344" s="583"/>
      <c r="F2344" s="276"/>
      <c r="G2344" s="348"/>
      <c r="H2344" s="507"/>
      <c r="I2344" s="340"/>
      <c r="J2344" s="340"/>
      <c r="K2344" s="569"/>
      <c r="L2344" s="570"/>
      <c r="M2344" s="570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2"/>
      <c r="AB2344" s="573"/>
    </row>
    <row r="2345" spans="1:29" s="539" customFormat="1" ht="15.75" customHeight="1">
      <c r="A2345" s="567" t="str">
        <f>IF(B2345&lt;&gt;"",IF(AND(B2345&gt;=_TM1,B2345&lt;=_TM2,OR(TH!L2345="1111",TH!M2345="1111")),TH!D2345,""),"")</f>
        <v/>
      </c>
      <c r="B2345" s="568" t="str">
        <f t="shared" si="160"/>
        <v/>
      </c>
      <c r="C2345" s="349"/>
      <c r="D2345" s="349"/>
      <c r="E2345" s="583"/>
      <c r="F2345" s="276"/>
      <c r="G2345" s="348"/>
      <c r="H2345" s="507"/>
      <c r="I2345" s="340"/>
      <c r="J2345" s="340"/>
      <c r="K2345" s="569"/>
      <c r="L2345" s="570"/>
      <c r="M2345" s="570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2"/>
      <c r="AB2345" s="573"/>
    </row>
    <row r="2346" spans="1:29" s="539" customFormat="1" ht="15.75" customHeight="1">
      <c r="A2346" s="567" t="str">
        <f>IF(B2346&lt;&gt;"",IF(AND(B2346&gt;=_TM1,B2346&lt;=_TM2,OR(TH!L2346="1111",TH!M2346="1111")),TH!D2346,""),"")</f>
        <v/>
      </c>
      <c r="B2346" s="568" t="str">
        <f t="shared" si="160"/>
        <v/>
      </c>
      <c r="C2346" s="349"/>
      <c r="D2346" s="349"/>
      <c r="E2346" s="583"/>
      <c r="F2346" s="276"/>
      <c r="G2346" s="348"/>
      <c r="H2346" s="507"/>
      <c r="I2346" s="340"/>
      <c r="J2346" s="340"/>
      <c r="K2346" s="569"/>
      <c r="L2346" s="570"/>
      <c r="M2346" s="570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2"/>
      <c r="AB2346" s="573"/>
    </row>
    <row r="2347" spans="1:29" s="539" customFormat="1" ht="15.75" customHeight="1">
      <c r="A2347" s="567" t="str">
        <f>IF(B2347&lt;&gt;"",IF(AND(B2347&gt;=_TM1,B2347&lt;=_TM2,OR(TH!L2347="1111",TH!M2347="1111")),TH!D2347,""),"")</f>
        <v/>
      </c>
      <c r="B2347" s="568" t="str">
        <f t="shared" si="160"/>
        <v/>
      </c>
      <c r="C2347" s="349"/>
      <c r="D2347" s="349"/>
      <c r="E2347" s="583"/>
      <c r="F2347" s="276"/>
      <c r="G2347" s="348"/>
      <c r="H2347" s="507"/>
      <c r="I2347" s="340"/>
      <c r="J2347" s="340"/>
      <c r="K2347" s="569"/>
      <c r="L2347" s="570"/>
      <c r="M2347" s="570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2"/>
      <c r="AB2347" s="573"/>
    </row>
    <row r="2348" spans="1:29" s="539" customFormat="1" ht="15.75" customHeight="1">
      <c r="A2348" s="567" t="str">
        <f>IF(B2348&lt;&gt;"",IF(AND(B2348&gt;=_TM1,B2348&lt;=_TM2,OR(TH!L2348="1111",TH!M2348="1111")),TH!D2348,""),"")</f>
        <v/>
      </c>
      <c r="B2348" s="568" t="str">
        <f t="shared" si="160"/>
        <v/>
      </c>
      <c r="C2348" s="349"/>
      <c r="D2348" s="349"/>
      <c r="E2348" s="583"/>
      <c r="F2348" s="276"/>
      <c r="G2348" s="348"/>
      <c r="H2348" s="507"/>
      <c r="I2348" s="340"/>
      <c r="J2348" s="340"/>
      <c r="K2348" s="569"/>
      <c r="L2348" s="570"/>
      <c r="M2348" s="570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2"/>
      <c r="AB2348" s="573"/>
    </row>
    <row r="2349" spans="1:29" s="539" customFormat="1" ht="15.75" customHeight="1">
      <c r="A2349" s="567" t="str">
        <f>IF(B2349&lt;&gt;"",IF(AND(B2349&gt;=_TM1,B2349&lt;=_TM2,OR(TH!L2349="1111",TH!M2349="1111")),TH!D2349,""),"")</f>
        <v/>
      </c>
      <c r="B2349" s="568" t="str">
        <f t="shared" si="160"/>
        <v/>
      </c>
      <c r="C2349" s="349"/>
      <c r="D2349" s="349"/>
      <c r="E2349" s="583"/>
      <c r="F2349" s="275"/>
      <c r="G2349" s="348"/>
      <c r="H2349" s="507"/>
      <c r="I2349" s="340"/>
      <c r="J2349" s="340"/>
      <c r="K2349" s="569"/>
      <c r="L2349" s="570"/>
      <c r="M2349" s="570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2"/>
      <c r="AB2349" s="573"/>
    </row>
    <row r="2350" spans="1:29" s="539" customFormat="1" ht="15.75" customHeight="1">
      <c r="A2350" s="567" t="str">
        <f>IF(B2350&lt;&gt;"",IF(AND(B2350&gt;=_TM1,B2350&lt;=_TM2,OR(TH!L2350="1111",TH!M2350="1111")),TH!D2350,""),"")</f>
        <v/>
      </c>
      <c r="B2350" s="568" t="str">
        <f t="shared" si="160"/>
        <v/>
      </c>
      <c r="C2350" s="349"/>
      <c r="D2350" s="349"/>
      <c r="E2350" s="583"/>
      <c r="F2350" s="277"/>
      <c r="G2350" s="348"/>
      <c r="H2350" s="507"/>
      <c r="I2350" s="340"/>
      <c r="J2350" s="340"/>
      <c r="K2350" s="569"/>
      <c r="L2350" s="570"/>
      <c r="M2350" s="570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2"/>
      <c r="AB2350" s="573"/>
    </row>
    <row r="2351" spans="1:29" s="539" customFormat="1" ht="15.75" customHeight="1">
      <c r="A2351" s="567" t="str">
        <f>IF(B2351&lt;&gt;"",IF(AND(B2351&gt;=_TM1,B2351&lt;=_TM2,OR(TH!L2351="1111",TH!M2351="1111")),TH!D2351,""),"")</f>
        <v/>
      </c>
      <c r="B2351" s="568" t="str">
        <f t="shared" si="160"/>
        <v/>
      </c>
      <c r="C2351" s="349"/>
      <c r="D2351" s="349"/>
      <c r="E2351" s="583"/>
      <c r="F2351" s="277"/>
      <c r="G2351" s="348"/>
      <c r="H2351" s="507"/>
      <c r="I2351" s="340"/>
      <c r="J2351" s="340"/>
      <c r="K2351" s="569"/>
      <c r="L2351" s="570"/>
      <c r="M2351" s="570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2"/>
      <c r="AB2351" s="573"/>
    </row>
    <row r="2352" spans="1:29" s="539" customFormat="1" ht="15.75" customHeight="1">
      <c r="A2352" s="567" t="str">
        <f>IF(B2352&lt;&gt;"",IF(AND(B2352&gt;=_TM1,B2352&lt;=_TM2,OR(TH!L2352="1111",TH!M2352="1111")),TH!D2352,""),"")</f>
        <v/>
      </c>
      <c r="B2352" s="568" t="str">
        <f t="shared" si="160"/>
        <v/>
      </c>
      <c r="C2352" s="349"/>
      <c r="D2352" s="349"/>
      <c r="E2352" s="583"/>
      <c r="F2352" s="277"/>
      <c r="G2352" s="348"/>
      <c r="H2352" s="507"/>
      <c r="I2352" s="340"/>
      <c r="J2352" s="340"/>
      <c r="K2352" s="569"/>
      <c r="L2352" s="570"/>
      <c r="M2352" s="570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2"/>
      <c r="AB2352" s="573"/>
    </row>
    <row r="2353" spans="1:30" s="539" customFormat="1" ht="15.75" customHeight="1">
      <c r="A2353" s="567" t="str">
        <f>IF(B2353&lt;&gt;"",IF(AND(B2353&gt;=_TM1,B2353&lt;=_TM2,OR(TH!L2353="1111",TH!M2353="1111")),TH!D2353,""),"")</f>
        <v/>
      </c>
      <c r="B2353" s="568" t="str">
        <f t="shared" si="160"/>
        <v/>
      </c>
      <c r="C2353" s="349"/>
      <c r="D2353" s="349"/>
      <c r="E2353" s="583"/>
      <c r="F2353" s="276"/>
      <c r="G2353" s="348"/>
      <c r="H2353" s="507"/>
      <c r="I2353" s="340"/>
      <c r="J2353" s="340"/>
      <c r="K2353" s="569"/>
      <c r="L2353" s="570"/>
      <c r="M2353" s="570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2"/>
      <c r="AB2353" s="573"/>
    </row>
    <row r="2354" spans="1:30" s="539" customFormat="1" ht="15.75" customHeight="1">
      <c r="A2354" s="567" t="str">
        <f>IF(B2354&lt;&gt;"",IF(AND(B2354&gt;=_TM1,B2354&lt;=_TM2,OR(TH!L2354="1111",TH!M2354="1111")),TH!D2354,""),"")</f>
        <v/>
      </c>
      <c r="B2354" s="568" t="str">
        <f t="shared" si="160"/>
        <v/>
      </c>
      <c r="C2354" s="349"/>
      <c r="D2354" s="349"/>
      <c r="E2354" s="583"/>
      <c r="F2354" s="277"/>
      <c r="G2354" s="348"/>
      <c r="H2354" s="507"/>
      <c r="I2354" s="340"/>
      <c r="J2354" s="340"/>
      <c r="K2354" s="569"/>
      <c r="L2354" s="570"/>
      <c r="M2354" s="570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2"/>
      <c r="AB2354" s="573"/>
    </row>
    <row r="2355" spans="1:30" s="539" customFormat="1" ht="15.75" customHeight="1">
      <c r="A2355" s="567" t="str">
        <f>IF(B2355&lt;&gt;"",IF(AND(B2355&gt;=_TM1,B2355&lt;=_TM2,OR(TH!L2355="1111",TH!M2355="1111")),TH!D2355,""),"")</f>
        <v/>
      </c>
      <c r="B2355" s="568" t="str">
        <f t="shared" si="160"/>
        <v/>
      </c>
      <c r="C2355" s="349"/>
      <c r="D2355" s="349"/>
      <c r="E2355" s="583"/>
      <c r="F2355" s="277"/>
      <c r="G2355" s="348"/>
      <c r="H2355" s="507"/>
      <c r="I2355" s="340"/>
      <c r="J2355" s="340"/>
      <c r="K2355" s="569"/>
      <c r="L2355" s="570"/>
      <c r="M2355" s="570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2"/>
      <c r="AB2355" s="573"/>
    </row>
    <row r="2356" spans="1:30" s="539" customFormat="1" ht="15.75" customHeight="1">
      <c r="A2356" s="567" t="str">
        <f>IF(B2356&lt;&gt;"",IF(AND(B2356&gt;=_TM1,B2356&lt;=_TM2,OR(TH!L2356="1111",TH!M2356="1111")),TH!D2356,""),"")</f>
        <v/>
      </c>
      <c r="B2356" s="568" t="str">
        <f t="shared" si="160"/>
        <v/>
      </c>
      <c r="C2356" s="349"/>
      <c r="D2356" s="349"/>
      <c r="E2356" s="583"/>
      <c r="F2356" s="275"/>
      <c r="G2356" s="348"/>
      <c r="H2356" s="507"/>
      <c r="I2356" s="340"/>
      <c r="J2356" s="340"/>
      <c r="K2356" s="569"/>
      <c r="L2356" s="570"/>
      <c r="M2356" s="570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2"/>
      <c r="AB2356" s="573"/>
      <c r="AC2356" s="308"/>
      <c r="AD2356" s="308"/>
    </row>
    <row r="2357" spans="1:30" s="539" customFormat="1" ht="15.75" customHeight="1">
      <c r="A2357" s="567" t="str">
        <f>IF(B2357&lt;&gt;"",IF(AND(B2357&gt;=_TM1,B2357&lt;=_TM2,OR(TH!L2357="1111",TH!M2357="1111")),TH!D2357,""),"")</f>
        <v/>
      </c>
      <c r="B2357" s="568" t="str">
        <f t="shared" si="160"/>
        <v/>
      </c>
      <c r="C2357" s="349"/>
      <c r="D2357" s="349"/>
      <c r="E2357" s="583"/>
      <c r="F2357" s="275"/>
      <c r="G2357" s="348"/>
      <c r="H2357" s="507"/>
      <c r="I2357" s="340"/>
      <c r="J2357" s="340"/>
      <c r="K2357" s="569"/>
      <c r="L2357" s="570"/>
      <c r="M2357" s="570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2"/>
      <c r="AB2357" s="573"/>
    </row>
    <row r="2358" spans="1:30" s="539" customFormat="1" ht="15.75" customHeight="1">
      <c r="A2358" s="567" t="str">
        <f>IF(B2358&lt;&gt;"",IF(AND(B2358&gt;=_TM1,B2358&lt;=_TM2,OR(TH!L2358="1111",TH!M2358="1111")),TH!D2358,""),"")</f>
        <v/>
      </c>
      <c r="B2358" s="568" t="str">
        <f t="shared" si="160"/>
        <v/>
      </c>
      <c r="C2358" s="349"/>
      <c r="D2358" s="349"/>
      <c r="E2358" s="583"/>
      <c r="F2358" s="279"/>
      <c r="G2358" s="348"/>
      <c r="H2358" s="507"/>
      <c r="I2358" s="340"/>
      <c r="J2358" s="340"/>
      <c r="K2358" s="569"/>
      <c r="L2358" s="570"/>
      <c r="M2358" s="570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2"/>
      <c r="AB2358" s="573"/>
      <c r="AC2358" s="573"/>
    </row>
    <row r="2359" spans="1:30" s="539" customFormat="1" ht="15.75" customHeight="1">
      <c r="A2359" s="567" t="str">
        <f>IF(B2359&lt;&gt;"",IF(AND(B2359&gt;=_TM1,B2359&lt;=_TM2,OR(TH!L2359="1111",TH!M2359="1111")),TH!D2359,""),"")</f>
        <v/>
      </c>
      <c r="B2359" s="568" t="str">
        <f t="shared" si="160"/>
        <v/>
      </c>
      <c r="C2359" s="349"/>
      <c r="D2359" s="349"/>
      <c r="E2359" s="583"/>
      <c r="F2359" s="279"/>
      <c r="G2359" s="348"/>
      <c r="H2359" s="507"/>
      <c r="I2359" s="340"/>
      <c r="J2359" s="340"/>
      <c r="K2359" s="569"/>
      <c r="L2359" s="570"/>
      <c r="M2359" s="570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2"/>
      <c r="AB2359" s="573"/>
      <c r="AC2359" s="573"/>
    </row>
    <row r="2360" spans="1:30" s="539" customFormat="1" ht="15.75" customHeight="1">
      <c r="A2360" s="567" t="str">
        <f>IF(B2360&lt;&gt;"",IF(AND(B2360&gt;=_TM1,B2360&lt;=_TM2,OR(TH!L2360="1111",TH!M2360="1111")),TH!D2360,""),"")</f>
        <v/>
      </c>
      <c r="B2360" s="568" t="str">
        <f t="shared" si="160"/>
        <v/>
      </c>
      <c r="C2360" s="349"/>
      <c r="D2360" s="349"/>
      <c r="E2360" s="583"/>
      <c r="F2360" s="277"/>
      <c r="G2360" s="348"/>
      <c r="H2360" s="507"/>
      <c r="I2360" s="340"/>
      <c r="J2360" s="340"/>
      <c r="K2360" s="569"/>
      <c r="L2360" s="570"/>
      <c r="M2360" s="570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2"/>
      <c r="AB2360" s="573"/>
    </row>
    <row r="2361" spans="1:30" s="539" customFormat="1" ht="15.75" customHeight="1">
      <c r="A2361" s="567" t="str">
        <f>IF(B2361&lt;&gt;"",IF(AND(B2361&gt;=_TM1,B2361&lt;=_TM2,OR(TH!L2361="1111",TH!M2361="1111")),TH!D2361,""),"")</f>
        <v/>
      </c>
      <c r="B2361" s="568" t="str">
        <f t="shared" si="160"/>
        <v/>
      </c>
      <c r="C2361" s="349"/>
      <c r="D2361" s="349"/>
      <c r="E2361" s="583"/>
      <c r="F2361" s="277"/>
      <c r="G2361" s="348"/>
      <c r="H2361" s="507"/>
      <c r="I2361" s="340"/>
      <c r="J2361" s="340"/>
      <c r="K2361" s="569"/>
      <c r="L2361" s="570"/>
      <c r="M2361" s="570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2"/>
      <c r="AB2361" s="573"/>
      <c r="AC2361" s="573"/>
    </row>
    <row r="2362" spans="1:30" s="539" customFormat="1" ht="15.75" customHeight="1">
      <c r="A2362" s="567" t="str">
        <f>IF(B2362&lt;&gt;"",IF(AND(B2362&gt;=_TM1,B2362&lt;=_TM2,OR(TH!L2362="1111",TH!M2362="1111")),TH!D2362,""),"")</f>
        <v/>
      </c>
      <c r="B2362" s="568" t="str">
        <f t="shared" si="160"/>
        <v/>
      </c>
      <c r="C2362" s="349"/>
      <c r="D2362" s="349"/>
      <c r="E2362" s="583"/>
      <c r="F2362" s="277"/>
      <c r="G2362" s="348"/>
      <c r="H2362" s="507"/>
      <c r="I2362" s="340"/>
      <c r="J2362" s="340"/>
      <c r="K2362" s="569"/>
      <c r="L2362" s="570"/>
      <c r="M2362" s="570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2"/>
      <c r="AB2362" s="573"/>
    </row>
    <row r="2363" spans="1:30" s="539" customFormat="1" ht="15.75" customHeight="1">
      <c r="A2363" s="567" t="str">
        <f>IF(B2363&lt;&gt;"",IF(AND(B2363&gt;=_TM1,B2363&lt;=_TM2,OR(TH!L2363="1111",TH!M2363="1111")),TH!D2363,""),"")</f>
        <v/>
      </c>
      <c r="B2363" s="568" t="str">
        <f t="shared" si="160"/>
        <v/>
      </c>
      <c r="C2363" s="349"/>
      <c r="D2363" s="349"/>
      <c r="E2363" s="583"/>
      <c r="F2363" s="277"/>
      <c r="G2363" s="348"/>
      <c r="H2363" s="507"/>
      <c r="I2363" s="340"/>
      <c r="J2363" s="340"/>
      <c r="K2363" s="569"/>
      <c r="L2363" s="570"/>
      <c r="M2363" s="570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2"/>
      <c r="AB2363" s="573"/>
    </row>
    <row r="2364" spans="1:30" s="539" customFormat="1" ht="15.75" customHeight="1">
      <c r="A2364" s="567" t="str">
        <f>IF(B2364&lt;&gt;"",IF(AND(B2364&gt;=_TM1,B2364&lt;=_TM2,OR(TH!L2364="1111",TH!M2364="1111")),TH!D2364,""),"")</f>
        <v/>
      </c>
      <c r="B2364" s="568" t="str">
        <f t="shared" si="160"/>
        <v/>
      </c>
      <c r="C2364" s="349"/>
      <c r="D2364" s="349"/>
      <c r="E2364" s="583"/>
      <c r="F2364" s="277"/>
      <c r="G2364" s="348"/>
      <c r="H2364" s="507"/>
      <c r="I2364" s="340"/>
      <c r="J2364" s="340"/>
      <c r="K2364" s="569"/>
      <c r="L2364" s="570"/>
      <c r="M2364" s="570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2"/>
      <c r="AB2364" s="573"/>
    </row>
    <row r="2365" spans="1:30" s="539" customFormat="1" ht="15.75" customHeight="1">
      <c r="A2365" s="567" t="str">
        <f>IF(B2365&lt;&gt;"",IF(AND(B2365&gt;=_TM1,B2365&lt;=_TM2,OR(TH!L2365="1111",TH!M2365="1111")),TH!D2365,""),"")</f>
        <v/>
      </c>
      <c r="B2365" s="568" t="str">
        <f t="shared" si="160"/>
        <v/>
      </c>
      <c r="C2365" s="349"/>
      <c r="D2365" s="349"/>
      <c r="E2365" s="583"/>
      <c r="F2365" s="277"/>
      <c r="G2365" s="348"/>
      <c r="H2365" s="507"/>
      <c r="I2365" s="340"/>
      <c r="J2365" s="340"/>
      <c r="K2365" s="569"/>
      <c r="L2365" s="570"/>
      <c r="M2365" s="570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2"/>
      <c r="AB2365" s="573"/>
    </row>
    <row r="2366" spans="1:30" s="539" customFormat="1" ht="15.75" customHeight="1">
      <c r="A2366" s="567" t="str">
        <f>IF(B2366&lt;&gt;"",IF(AND(B2366&gt;=_TM1,B2366&lt;=_TM2,OR(TH!L2366="1111",TH!M2366="1111")),TH!D2366,""),"")</f>
        <v/>
      </c>
      <c r="B2366" s="568" t="str">
        <f t="shared" si="160"/>
        <v/>
      </c>
      <c r="C2366" s="349"/>
      <c r="D2366" s="349"/>
      <c r="E2366" s="583"/>
      <c r="F2366" s="279"/>
      <c r="G2366" s="348"/>
      <c r="H2366" s="507"/>
      <c r="I2366" s="340"/>
      <c r="J2366" s="340"/>
      <c r="K2366" s="569"/>
      <c r="L2366" s="570"/>
      <c r="M2366" s="570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2"/>
      <c r="AB2366" s="573"/>
    </row>
    <row r="2367" spans="1:30" s="539" customFormat="1" ht="15.75" customHeight="1">
      <c r="A2367" s="567" t="str">
        <f>IF(B2367&lt;&gt;"",IF(AND(B2367&gt;=_TM1,B2367&lt;=_TM2,OR(TH!L2367="1111",TH!M2367="1111")),TH!D2367,""),"")</f>
        <v/>
      </c>
      <c r="B2367" s="568" t="str">
        <f t="shared" si="160"/>
        <v/>
      </c>
      <c r="C2367" s="349"/>
      <c r="D2367" s="349"/>
      <c r="E2367" s="583"/>
      <c r="F2367" s="277"/>
      <c r="G2367" s="348"/>
      <c r="H2367" s="507"/>
      <c r="I2367" s="340"/>
      <c r="J2367" s="340"/>
      <c r="K2367" s="569"/>
      <c r="L2367" s="570"/>
      <c r="M2367" s="570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2"/>
      <c r="AB2367" s="573"/>
    </row>
    <row r="2368" spans="1:30" s="539" customFormat="1" ht="15.75" customHeight="1">
      <c r="A2368" s="567" t="str">
        <f>IF(B2368&lt;&gt;"",IF(AND(B2368&gt;=_TM1,B2368&lt;=_TM2,OR(TH!L2368="1111",TH!M2368="1111")),TH!D2368,""),"")</f>
        <v/>
      </c>
      <c r="B2368" s="568" t="str">
        <f t="shared" si="160"/>
        <v/>
      </c>
      <c r="C2368" s="349"/>
      <c r="D2368" s="349"/>
      <c r="E2368" s="583"/>
      <c r="F2368" s="277"/>
      <c r="G2368" s="348"/>
      <c r="H2368" s="507"/>
      <c r="I2368" s="340"/>
      <c r="J2368" s="340"/>
      <c r="K2368" s="569"/>
      <c r="L2368" s="570"/>
      <c r="M2368" s="570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2"/>
      <c r="AB2368" s="573"/>
    </row>
    <row r="2369" spans="1:29" s="539" customFormat="1" ht="15.75" customHeight="1">
      <c r="A2369" s="567" t="str">
        <f>IF(B2369&lt;&gt;"",IF(AND(B2369&gt;=_TM1,B2369&lt;=_TM2,OR(TH!L2369="1111",TH!M2369="1111")),TH!D2369,""),"")</f>
        <v/>
      </c>
      <c r="B2369" s="568" t="str">
        <f t="shared" si="160"/>
        <v/>
      </c>
      <c r="C2369" s="349"/>
      <c r="D2369" s="349"/>
      <c r="E2369" s="583"/>
      <c r="F2369" s="277"/>
      <c r="G2369" s="348"/>
      <c r="H2369" s="507"/>
      <c r="I2369" s="340"/>
      <c r="J2369" s="340"/>
      <c r="K2369" s="569"/>
      <c r="L2369" s="570"/>
      <c r="M2369" s="570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2"/>
      <c r="AB2369" s="573"/>
    </row>
    <row r="2370" spans="1:29" s="539" customFormat="1" ht="15.75" customHeight="1">
      <c r="A2370" s="567" t="str">
        <f>IF(B2370&lt;&gt;"",IF(AND(B2370&gt;=_TM1,B2370&lt;=_TM2,OR(TH!L2370="1111",TH!M2370="1111")),TH!D2370,""),"")</f>
        <v/>
      </c>
      <c r="B2370" s="568" t="str">
        <f t="shared" si="160"/>
        <v/>
      </c>
      <c r="C2370" s="349"/>
      <c r="D2370" s="349"/>
      <c r="E2370" s="583"/>
      <c r="F2370" s="280"/>
      <c r="G2370" s="348"/>
      <c r="H2370" s="507"/>
      <c r="I2370" s="340"/>
      <c r="J2370" s="340"/>
      <c r="K2370" s="569"/>
      <c r="L2370" s="570"/>
      <c r="M2370" s="570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2"/>
      <c r="AB2370" s="573"/>
    </row>
    <row r="2371" spans="1:29" s="539" customFormat="1" ht="15.75" customHeight="1">
      <c r="A2371" s="567" t="str">
        <f>IF(B2371&lt;&gt;"",IF(AND(B2371&gt;=_TM1,B2371&lt;=_TM2,OR(TH!L2371="1111",TH!M2371="1111")),TH!D2371,""),"")</f>
        <v/>
      </c>
      <c r="B2371" s="568" t="str">
        <f t="shared" si="160"/>
        <v/>
      </c>
      <c r="C2371" s="349"/>
      <c r="D2371" s="349"/>
      <c r="E2371" s="583"/>
      <c r="F2371" s="277"/>
      <c r="G2371" s="348"/>
      <c r="H2371" s="507"/>
      <c r="I2371" s="340"/>
      <c r="J2371" s="340"/>
      <c r="K2371" s="569"/>
      <c r="L2371" s="570"/>
      <c r="M2371" s="570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2"/>
      <c r="AB2371" s="573"/>
      <c r="AC2371" s="573"/>
    </row>
    <row r="2372" spans="1:29" s="539" customFormat="1" ht="15.75" customHeight="1">
      <c r="A2372" s="567" t="str">
        <f>IF(B2372&lt;&gt;"",IF(AND(B2372&gt;=_TM1,B2372&lt;=_TM2,OR(TH!L2372="1111",TH!M2372="1111")),TH!D2372,""),"")</f>
        <v/>
      </c>
      <c r="B2372" s="568" t="str">
        <f t="shared" si="160"/>
        <v/>
      </c>
      <c r="C2372" s="349"/>
      <c r="D2372" s="349"/>
      <c r="E2372" s="583"/>
      <c r="F2372" s="279"/>
      <c r="G2372" s="348"/>
      <c r="H2372" s="507"/>
      <c r="I2372" s="340"/>
      <c r="J2372" s="340"/>
      <c r="K2372" s="569"/>
      <c r="L2372" s="570"/>
      <c r="M2372" s="570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2"/>
      <c r="AB2372" s="573"/>
      <c r="AC2372" s="573"/>
    </row>
    <row r="2373" spans="1:29" s="539" customFormat="1" ht="15.75" customHeight="1">
      <c r="A2373" s="567" t="str">
        <f>IF(B2373&lt;&gt;"",IF(AND(B2373&gt;=_TM1,B2373&lt;=_TM2,OR(TH!L2373="1111",TH!M2373="1111")),TH!D2373,""),"")</f>
        <v/>
      </c>
      <c r="B2373" s="568" t="str">
        <f t="shared" si="160"/>
        <v/>
      </c>
      <c r="C2373" s="349"/>
      <c r="D2373" s="349"/>
      <c r="E2373" s="583"/>
      <c r="F2373" s="279"/>
      <c r="G2373" s="348"/>
      <c r="H2373" s="507"/>
      <c r="I2373" s="340"/>
      <c r="J2373" s="340"/>
      <c r="K2373" s="569"/>
      <c r="L2373" s="570"/>
      <c r="M2373" s="570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2"/>
      <c r="AB2373" s="573"/>
      <c r="AC2373" s="573"/>
    </row>
    <row r="2374" spans="1:29" s="539" customFormat="1" ht="15.75" customHeight="1">
      <c r="A2374" s="567" t="str">
        <f>IF(B2374&lt;&gt;"",IF(AND(B2374&gt;=_TM1,B2374&lt;=_TM2,OR(TH!L2374="1111",TH!M2374="1111")),TH!D2374,""),"")</f>
        <v/>
      </c>
      <c r="B2374" s="568" t="str">
        <f t="shared" si="160"/>
        <v/>
      </c>
      <c r="C2374" s="349"/>
      <c r="D2374" s="349"/>
      <c r="E2374" s="583"/>
      <c r="F2374" s="278"/>
      <c r="G2374" s="348"/>
      <c r="H2374" s="507"/>
      <c r="I2374" s="340"/>
      <c r="J2374" s="340"/>
      <c r="K2374" s="569"/>
      <c r="L2374" s="570"/>
      <c r="M2374" s="570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2"/>
      <c r="AB2374" s="573"/>
    </row>
    <row r="2375" spans="1:29" s="539" customFormat="1" ht="15.75" customHeight="1">
      <c r="A2375" s="567" t="str">
        <f>IF(B2375&lt;&gt;"",IF(AND(B2375&gt;=_TM1,B2375&lt;=_TM2,OR(TH!L2375="1111",TH!M2375="1111")),TH!D2375,""),"")</f>
        <v/>
      </c>
      <c r="B2375" s="568" t="str">
        <f t="shared" si="160"/>
        <v/>
      </c>
      <c r="C2375" s="349"/>
      <c r="D2375" s="349"/>
      <c r="E2375" s="583"/>
      <c r="F2375" s="279"/>
      <c r="G2375" s="348"/>
      <c r="H2375" s="507"/>
      <c r="I2375" s="340"/>
      <c r="J2375" s="340"/>
      <c r="K2375" s="569"/>
      <c r="L2375" s="570"/>
      <c r="M2375" s="570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2"/>
      <c r="AB2375" s="573"/>
    </row>
    <row r="2376" spans="1:29" s="539" customFormat="1" ht="15.75" customHeight="1">
      <c r="A2376" s="567" t="str">
        <f>IF(B2376&lt;&gt;"",IF(AND(B2376&gt;=_TM1,B2376&lt;=_TM2,OR(TH!L2376="1111",TH!M2376="1111")),TH!D2376,""),"")</f>
        <v/>
      </c>
      <c r="B2376" s="568" t="str">
        <f t="shared" si="160"/>
        <v/>
      </c>
      <c r="C2376" s="349"/>
      <c r="D2376" s="349"/>
      <c r="E2376" s="583"/>
      <c r="F2376" s="279"/>
      <c r="G2376" s="348"/>
      <c r="H2376" s="507"/>
      <c r="I2376" s="340"/>
      <c r="J2376" s="340"/>
      <c r="K2376" s="569"/>
      <c r="L2376" s="570"/>
      <c r="M2376" s="570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2"/>
      <c r="AB2376" s="573"/>
      <c r="AC2376" s="573"/>
    </row>
    <row r="2377" spans="1:29" s="539" customFormat="1" ht="15.75" customHeight="1">
      <c r="A2377" s="567" t="str">
        <f>IF(B2377&lt;&gt;"",IF(AND(B2377&gt;=_TM1,B2377&lt;=_TM2,OR(TH!L2377="1111",TH!M2377="1111")),TH!D2377,""),"")</f>
        <v/>
      </c>
      <c r="B2377" s="568" t="str">
        <f t="shared" si="160"/>
        <v/>
      </c>
      <c r="C2377" s="349"/>
      <c r="D2377" s="349"/>
      <c r="E2377" s="583"/>
      <c r="F2377" s="277"/>
      <c r="G2377" s="348"/>
      <c r="H2377" s="507"/>
      <c r="I2377" s="340"/>
      <c r="J2377" s="340"/>
      <c r="K2377" s="569"/>
      <c r="L2377" s="570"/>
      <c r="M2377" s="570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2"/>
      <c r="AB2377" s="573"/>
    </row>
    <row r="2378" spans="1:29" s="539" customFormat="1" ht="15.75" customHeight="1">
      <c r="A2378" s="567" t="str">
        <f>IF(B2378&lt;&gt;"",IF(AND(B2378&gt;=_TM1,B2378&lt;=_TM2,OR(TH!L2378="1111",TH!M2378="1111")),TH!D2378,""),"")</f>
        <v/>
      </c>
      <c r="B2378" s="568" t="str">
        <f t="shared" si="160"/>
        <v/>
      </c>
      <c r="C2378" s="349"/>
      <c r="D2378" s="349"/>
      <c r="E2378" s="583"/>
      <c r="F2378" s="277"/>
      <c r="G2378" s="348"/>
      <c r="H2378" s="507"/>
      <c r="I2378" s="340"/>
      <c r="J2378" s="340"/>
      <c r="K2378" s="569"/>
      <c r="L2378" s="570"/>
      <c r="M2378" s="570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2"/>
      <c r="AB2378" s="573"/>
    </row>
    <row r="2379" spans="1:29" s="539" customFormat="1" ht="15.75" customHeight="1">
      <c r="A2379" s="567" t="str">
        <f>IF(B2379&lt;&gt;"",IF(AND(B2379&gt;=_TM1,B2379&lt;=_TM2,OR(TH!L2379="1111",TH!M2379="1111")),TH!D2379,""),"")</f>
        <v/>
      </c>
      <c r="B2379" s="568" t="str">
        <f t="shared" si="160"/>
        <v/>
      </c>
      <c r="C2379" s="349"/>
      <c r="D2379" s="349"/>
      <c r="E2379" s="583"/>
      <c r="F2379" s="277"/>
      <c r="G2379" s="348"/>
      <c r="H2379" s="507"/>
      <c r="I2379" s="340"/>
      <c r="J2379" s="340"/>
      <c r="K2379" s="569"/>
      <c r="L2379" s="570"/>
      <c r="M2379" s="570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2"/>
      <c r="AB2379" s="573"/>
    </row>
    <row r="2380" spans="1:29" s="539" customFormat="1" ht="15.75" customHeight="1">
      <c r="A2380" s="567" t="str">
        <f>IF(B2380&lt;&gt;"",IF(AND(B2380&gt;=_TM1,B2380&lt;=_TM2,OR(TH!L2380="1111",TH!M2380="1111")),TH!D2380,""),"")</f>
        <v/>
      </c>
      <c r="B2380" s="568" t="str">
        <f t="shared" si="160"/>
        <v/>
      </c>
      <c r="C2380" s="349"/>
      <c r="D2380" s="349"/>
      <c r="E2380" s="583"/>
      <c r="F2380" s="277"/>
      <c r="G2380" s="348"/>
      <c r="H2380" s="507"/>
      <c r="I2380" s="593"/>
      <c r="J2380" s="340"/>
      <c r="K2380" s="569"/>
      <c r="L2380" s="570"/>
      <c r="M2380" s="570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2"/>
      <c r="AB2380" s="573"/>
    </row>
    <row r="2381" spans="1:29" s="539" customFormat="1" ht="15.75" customHeight="1">
      <c r="A2381" s="567" t="str">
        <f>IF(B2381&lt;&gt;"",IF(AND(B2381&gt;=_TM1,B2381&lt;=_TM2,OR(TH!L2381="1111",TH!M2381="1111")),TH!D2381,""),"")</f>
        <v/>
      </c>
      <c r="B2381" s="568" t="str">
        <f t="shared" si="160"/>
        <v/>
      </c>
      <c r="C2381" s="349"/>
      <c r="D2381" s="349"/>
      <c r="E2381" s="583"/>
      <c r="F2381" s="278"/>
      <c r="G2381" s="348"/>
      <c r="H2381" s="507"/>
      <c r="I2381" s="314"/>
      <c r="J2381" s="314"/>
      <c r="K2381" s="569"/>
      <c r="L2381" s="570"/>
      <c r="M2381" s="570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2"/>
      <c r="AB2381" s="573"/>
    </row>
    <row r="2382" spans="1:29" s="539" customFormat="1" ht="15.75" customHeight="1">
      <c r="A2382" s="567" t="str">
        <f>IF(B2382&lt;&gt;"",IF(AND(B2382&gt;=_TM1,B2382&lt;=_TM2,OR(TH!L2382="1111",TH!M2382="1111")),TH!D2382,""),"")</f>
        <v/>
      </c>
      <c r="B2382" s="568" t="str">
        <f t="shared" si="160"/>
        <v/>
      </c>
      <c r="C2382" s="349"/>
      <c r="D2382" s="349"/>
      <c r="E2382" s="583"/>
      <c r="F2382" s="277"/>
      <c r="G2382" s="348"/>
      <c r="H2382" s="507"/>
      <c r="I2382" s="340"/>
      <c r="J2382" s="340"/>
      <c r="K2382" s="569"/>
      <c r="L2382" s="570"/>
      <c r="M2382" s="570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2"/>
      <c r="AB2382" s="573"/>
      <c r="AC2382" s="573"/>
    </row>
    <row r="2383" spans="1:29" s="539" customFormat="1" ht="15.75" customHeight="1">
      <c r="A2383" s="567" t="str">
        <f>IF(B2383&lt;&gt;"",IF(AND(B2383&gt;=_TM1,B2383&lt;=_TM2,OR(TH!L2383="1111",TH!M2383="1111")),TH!D2383,""),"")</f>
        <v/>
      </c>
      <c r="B2383" s="568" t="str">
        <f t="shared" si="160"/>
        <v/>
      </c>
      <c r="C2383" s="349"/>
      <c r="D2383" s="349"/>
      <c r="E2383" s="583"/>
      <c r="F2383" s="277"/>
      <c r="G2383" s="348"/>
      <c r="H2383" s="507"/>
      <c r="I2383" s="340"/>
      <c r="J2383" s="340"/>
      <c r="K2383" s="569"/>
      <c r="L2383" s="570"/>
      <c r="M2383" s="570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2"/>
      <c r="AB2383" s="573"/>
    </row>
    <row r="2384" spans="1:29" s="539" customFormat="1" ht="15.75" customHeight="1">
      <c r="A2384" s="567" t="str">
        <f>IF(B2384&lt;&gt;"",IF(AND(B2384&gt;=_TM1,B2384&lt;=_TM2,OR(TH!L2384="1111",TH!M2384="1111")),TH!D2384,""),"")</f>
        <v/>
      </c>
      <c r="B2384" s="568" t="str">
        <f t="shared" si="160"/>
        <v/>
      </c>
      <c r="C2384" s="349"/>
      <c r="D2384" s="349"/>
      <c r="E2384" s="583"/>
      <c r="F2384" s="277"/>
      <c r="G2384" s="348"/>
      <c r="H2384" s="507"/>
      <c r="I2384" s="340"/>
      <c r="J2384" s="340"/>
      <c r="K2384" s="569"/>
      <c r="L2384" s="570"/>
      <c r="M2384" s="570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2"/>
      <c r="AB2384" s="573"/>
    </row>
    <row r="2385" spans="1:30" s="539" customFormat="1" ht="15.75" customHeight="1">
      <c r="A2385" s="567" t="str">
        <f>IF(B2385&lt;&gt;"",IF(AND(B2385&gt;=_TM1,B2385&lt;=_TM2,OR(TH!L2385="1111",TH!M2385="1111")),TH!D2385,""),"")</f>
        <v/>
      </c>
      <c r="B2385" s="568" t="str">
        <f t="shared" si="160"/>
        <v/>
      </c>
      <c r="C2385" s="349"/>
      <c r="D2385" s="349"/>
      <c r="E2385" s="583"/>
      <c r="F2385" s="277"/>
      <c r="G2385" s="348"/>
      <c r="H2385" s="507"/>
      <c r="I2385" s="340"/>
      <c r="J2385" s="340"/>
      <c r="K2385" s="569"/>
      <c r="L2385" s="570"/>
      <c r="M2385" s="570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2"/>
      <c r="AB2385" s="573"/>
      <c r="AC2385" s="573"/>
      <c r="AD2385" s="573"/>
    </row>
    <row r="2386" spans="1:30" s="539" customFormat="1" ht="15.75" customHeight="1">
      <c r="A2386" s="567" t="str">
        <f>IF(B2386&lt;&gt;"",IF(AND(B2386&gt;=_TM1,B2386&lt;=_TM2,OR(TH!L2386="1111",TH!M2386="1111")),TH!D2386,""),"")</f>
        <v/>
      </c>
      <c r="B2386" s="568" t="str">
        <f t="shared" si="160"/>
        <v/>
      </c>
      <c r="C2386" s="349"/>
      <c r="D2386" s="349"/>
      <c r="E2386" s="583"/>
      <c r="F2386" s="279"/>
      <c r="G2386" s="348"/>
      <c r="H2386" s="507"/>
      <c r="I2386" s="340"/>
      <c r="J2386" s="340"/>
      <c r="K2386" s="569"/>
      <c r="L2386" s="570"/>
      <c r="M2386" s="570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2"/>
      <c r="AB2386" s="573"/>
      <c r="AD2386" s="573"/>
    </row>
    <row r="2387" spans="1:30" s="539" customFormat="1" ht="15.75" customHeight="1">
      <c r="A2387" s="567" t="str">
        <f>IF(B2387&lt;&gt;"",IF(AND(B2387&gt;=_TM1,B2387&lt;=_TM2,OR(TH!L2387="1111",TH!M2387="1111")),TH!D2387,""),"")</f>
        <v/>
      </c>
      <c r="B2387" s="568" t="str">
        <f t="shared" si="160"/>
        <v/>
      </c>
      <c r="C2387" s="349"/>
      <c r="D2387" s="349"/>
      <c r="E2387" s="583"/>
      <c r="F2387" s="279"/>
      <c r="G2387" s="348"/>
      <c r="H2387" s="507"/>
      <c r="I2387" s="340"/>
      <c r="J2387" s="340"/>
      <c r="K2387" s="569"/>
      <c r="L2387" s="570"/>
      <c r="M2387" s="570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2"/>
      <c r="AB2387" s="573"/>
    </row>
    <row r="2388" spans="1:30" s="539" customFormat="1" ht="15.75" customHeight="1">
      <c r="A2388" s="567" t="str">
        <f>IF(B2388&lt;&gt;"",IF(AND(B2388&gt;=_TM1,B2388&lt;=_TM2,OR(TH!L2388="1111",TH!M2388="1111")),TH!D2388,""),"")</f>
        <v/>
      </c>
      <c r="B2388" s="568" t="str">
        <f t="shared" si="160"/>
        <v/>
      </c>
      <c r="C2388" s="349"/>
      <c r="D2388" s="349"/>
      <c r="E2388" s="583"/>
      <c r="F2388" s="277"/>
      <c r="G2388" s="348"/>
      <c r="H2388" s="507"/>
      <c r="I2388" s="588"/>
      <c r="J2388" s="588"/>
      <c r="K2388" s="569"/>
      <c r="L2388" s="570"/>
      <c r="M2388" s="570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2"/>
      <c r="AB2388" s="573"/>
      <c r="AD2388" s="573"/>
    </row>
    <row r="2389" spans="1:30" s="539" customFormat="1" ht="15.75" customHeight="1">
      <c r="A2389" s="567" t="str">
        <f>IF(B2389&lt;&gt;"",IF(AND(B2389&gt;=_TM1,B2389&lt;=_TM2,OR(TH!L2389="1111",TH!M2389="1111")),TH!D2389,""),"")</f>
        <v/>
      </c>
      <c r="B2389" s="568" t="str">
        <f t="shared" si="160"/>
        <v/>
      </c>
      <c r="C2389" s="349"/>
      <c r="D2389" s="349"/>
      <c r="E2389" s="583"/>
      <c r="F2389" s="279"/>
      <c r="G2389" s="348"/>
      <c r="H2389" s="507"/>
      <c r="I2389" s="340"/>
      <c r="J2389" s="340"/>
      <c r="K2389" s="569"/>
      <c r="L2389" s="570"/>
      <c r="M2389" s="570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2"/>
      <c r="AB2389" s="573"/>
    </row>
    <row r="2390" spans="1:30" s="539" customFormat="1" ht="15.75" customHeight="1">
      <c r="A2390" s="567" t="str">
        <f>IF(B2390&lt;&gt;"",IF(AND(B2390&gt;=_TM1,B2390&lt;=_TM2,OR(TH!L2390="1111",TH!M2390="1111")),TH!D2390,""),"")</f>
        <v/>
      </c>
      <c r="B2390" s="568" t="str">
        <f t="shared" si="160"/>
        <v/>
      </c>
      <c r="C2390" s="349"/>
      <c r="D2390" s="349"/>
      <c r="E2390" s="583"/>
      <c r="F2390" s="277"/>
      <c r="G2390" s="348"/>
      <c r="H2390" s="507"/>
      <c r="I2390" s="340"/>
      <c r="J2390" s="340"/>
      <c r="K2390" s="569"/>
      <c r="L2390" s="570"/>
      <c r="M2390" s="570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2"/>
      <c r="AB2390" s="573"/>
      <c r="AC2390" s="573"/>
    </row>
    <row r="2391" spans="1:30" s="539" customFormat="1" ht="15.75" customHeight="1">
      <c r="A2391" s="567" t="str">
        <f>IF(B2391&lt;&gt;"",IF(AND(B2391&gt;=_TM1,B2391&lt;=_TM2,OR(TH!L2391="1111",TH!M2391="1111")),TH!D2391,""),"")</f>
        <v/>
      </c>
      <c r="B2391" s="568" t="str">
        <f t="shared" si="160"/>
        <v/>
      </c>
      <c r="C2391" s="349"/>
      <c r="D2391" s="349"/>
      <c r="E2391" s="583"/>
      <c r="F2391" s="278"/>
      <c r="G2391" s="348"/>
      <c r="H2391" s="507"/>
      <c r="I2391" s="340"/>
      <c r="J2391" s="340"/>
      <c r="K2391" s="569"/>
      <c r="L2391" s="570"/>
      <c r="M2391" s="570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2"/>
      <c r="AB2391" s="573"/>
    </row>
    <row r="2392" spans="1:30" s="539" customFormat="1" ht="15.75" customHeight="1">
      <c r="A2392" s="567" t="str">
        <f>IF(B2392&lt;&gt;"",IF(AND(B2392&gt;=_TM1,B2392&lt;=_TM2,OR(TH!L2392="1111",TH!M2392="1111")),TH!D2392,""),"")</f>
        <v/>
      </c>
      <c r="B2392" s="568" t="str">
        <f t="shared" si="160"/>
        <v/>
      </c>
      <c r="C2392" s="349"/>
      <c r="D2392" s="349"/>
      <c r="E2392" s="583"/>
      <c r="F2392" s="279"/>
      <c r="G2392" s="348"/>
      <c r="H2392" s="507"/>
      <c r="I2392" s="340"/>
      <c r="J2392" s="340"/>
      <c r="K2392" s="569"/>
      <c r="L2392" s="570"/>
      <c r="M2392" s="570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2"/>
      <c r="AB2392" s="573"/>
    </row>
    <row r="2393" spans="1:30" s="539" customFormat="1" ht="15.75" customHeight="1">
      <c r="A2393" s="567" t="str">
        <f>IF(B2393&lt;&gt;"",IF(AND(B2393&gt;=_TM1,B2393&lt;=_TM2,OR(TH!L2393="1111",TH!M2393="1111")),TH!D2393,""),"")</f>
        <v/>
      </c>
      <c r="B2393" s="568" t="str">
        <f t="shared" si="160"/>
        <v/>
      </c>
      <c r="C2393" s="349"/>
      <c r="D2393" s="349"/>
      <c r="E2393" s="583"/>
      <c r="F2393" s="279"/>
      <c r="G2393" s="348"/>
      <c r="H2393" s="507"/>
      <c r="I2393" s="340"/>
      <c r="J2393" s="340"/>
      <c r="K2393" s="569"/>
      <c r="L2393" s="570"/>
      <c r="M2393" s="570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2"/>
      <c r="AB2393" s="573"/>
      <c r="AD2393" s="573"/>
    </row>
    <row r="2394" spans="1:30" s="539" customFormat="1" ht="15.75" customHeight="1">
      <c r="A2394" s="567" t="str">
        <f>IF(B2394&lt;&gt;"",IF(AND(B2394&gt;=_TM1,B2394&lt;=_TM2,OR(TH!L2394="1111",TH!M2394="1111")),TH!D2394,""),"")</f>
        <v/>
      </c>
      <c r="B2394" s="568" t="str">
        <f t="shared" si="160"/>
        <v/>
      </c>
      <c r="C2394" s="349"/>
      <c r="D2394" s="349"/>
      <c r="E2394" s="583"/>
      <c r="F2394" s="280"/>
      <c r="G2394" s="348"/>
      <c r="H2394" s="507"/>
      <c r="I2394" s="340"/>
      <c r="J2394" s="340"/>
      <c r="K2394" s="569"/>
      <c r="L2394" s="570"/>
      <c r="M2394" s="570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2"/>
      <c r="AB2394" s="573"/>
    </row>
    <row r="2395" spans="1:30" s="539" customFormat="1" ht="15.75" customHeight="1">
      <c r="A2395" s="567" t="str">
        <f>IF(B2395&lt;&gt;"",IF(AND(B2395&gt;=_TM1,B2395&lt;=_TM2,OR(TH!L2395="1111",TH!M2395="1111")),TH!D2395,""),"")</f>
        <v/>
      </c>
      <c r="B2395" s="568" t="str">
        <f t="shared" si="160"/>
        <v/>
      </c>
      <c r="C2395" s="349"/>
      <c r="D2395" s="349"/>
      <c r="E2395" s="583"/>
      <c r="F2395" s="278"/>
      <c r="G2395" s="348"/>
      <c r="H2395" s="507"/>
      <c r="I2395" s="340"/>
      <c r="J2395" s="340"/>
      <c r="K2395" s="569"/>
      <c r="L2395" s="570"/>
      <c r="M2395" s="570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2"/>
      <c r="AB2395" s="573"/>
    </row>
    <row r="2396" spans="1:30" s="539" customFormat="1" ht="15.75" customHeight="1">
      <c r="A2396" s="567" t="str">
        <f>IF(B2396&lt;&gt;"",IF(AND(B2396&gt;=_TM1,B2396&lt;=_TM2,OR(TH!L2396="1111",TH!M2396="1111")),TH!D2396,""),"")</f>
        <v/>
      </c>
      <c r="B2396" s="568" t="str">
        <f t="shared" si="160"/>
        <v/>
      </c>
      <c r="C2396" s="349"/>
      <c r="D2396" s="349"/>
      <c r="E2396" s="583"/>
      <c r="F2396" s="279"/>
      <c r="G2396" s="348"/>
      <c r="H2396" s="507"/>
      <c r="I2396" s="340"/>
      <c r="J2396" s="340"/>
      <c r="K2396" s="569"/>
      <c r="L2396" s="570"/>
      <c r="M2396" s="570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2"/>
      <c r="AB2396" s="573"/>
    </row>
    <row r="2397" spans="1:30" s="539" customFormat="1" ht="15.75" customHeight="1">
      <c r="A2397" s="567" t="str">
        <f>IF(B2397&lt;&gt;"",IF(AND(B2397&gt;=_TM1,B2397&lt;=_TM2,OR(TH!L2397="1111",TH!M2397="1111")),TH!D2397,""),"")</f>
        <v/>
      </c>
      <c r="B2397" s="568" t="str">
        <f t="shared" si="160"/>
        <v/>
      </c>
      <c r="C2397" s="349"/>
      <c r="D2397" s="574"/>
      <c r="E2397" s="310"/>
      <c r="F2397" s="279"/>
      <c r="G2397" s="348"/>
      <c r="H2397" s="507"/>
      <c r="I2397" s="340"/>
      <c r="J2397" s="340"/>
      <c r="K2397" s="569"/>
      <c r="L2397" s="571"/>
      <c r="M2397" s="571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2"/>
    </row>
    <row r="2398" spans="1:30" s="539" customFormat="1" ht="15.75" customHeight="1">
      <c r="A2398" s="567" t="str">
        <f>IF(B2398&lt;&gt;"",IF(AND(B2398&gt;=_TM1,B2398&lt;=_TM2,OR(TH!L2398="1111",TH!M2398="1111")),TH!D2398,""),"")</f>
        <v/>
      </c>
      <c r="B2398" s="568" t="str">
        <f t="shared" si="160"/>
        <v/>
      </c>
      <c r="C2398" s="349"/>
      <c r="D2398" s="574"/>
      <c r="E2398" s="310"/>
      <c r="F2398" s="277"/>
      <c r="G2398" s="348"/>
      <c r="H2398" s="507"/>
      <c r="I2398" s="580"/>
      <c r="J2398" s="340"/>
      <c r="K2398" s="569"/>
      <c r="L2398" s="571"/>
      <c r="M2398" s="571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2"/>
    </row>
    <row r="2399" spans="1:30" s="539" customFormat="1" ht="15.75" customHeight="1">
      <c r="A2399" s="567" t="str">
        <f>IF(B2399&lt;&gt;"",IF(AND(B2399&gt;=_TM1,B2399&lt;=_TM2,OR(TH!L2399="1111",TH!M2399="1111")),TH!D2399,""),"")</f>
        <v/>
      </c>
      <c r="B2399" s="568" t="str">
        <f t="shared" si="160"/>
        <v/>
      </c>
      <c r="C2399" s="349"/>
      <c r="D2399" s="574"/>
      <c r="E2399" s="310"/>
      <c r="F2399" s="277"/>
      <c r="G2399" s="348"/>
      <c r="H2399" s="506"/>
      <c r="I2399" s="340"/>
      <c r="J2399" s="340"/>
      <c r="K2399" s="569"/>
      <c r="L2399" s="571"/>
      <c r="M2399" s="571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2"/>
    </row>
    <row r="2400" spans="1:30" s="539" customFormat="1" ht="15.75" customHeight="1">
      <c r="A2400" s="567" t="str">
        <f>IF(B2400&lt;&gt;"",IF(AND(B2400&gt;=_TM1,B2400&lt;=_TM2,OR(TH!L2400="1111",TH!M2400="1111")),TH!D2400,""),"")</f>
        <v/>
      </c>
      <c r="B2400" s="568" t="str">
        <f t="shared" ref="B2400:B2466" si="161">IF(C2400&lt;&gt;"",MONTH(C2400),"")</f>
        <v/>
      </c>
      <c r="C2400" s="349"/>
      <c r="D2400" s="574"/>
      <c r="E2400" s="310"/>
      <c r="F2400" s="277"/>
      <c r="G2400" s="348"/>
      <c r="H2400" s="506"/>
      <c r="I2400" s="340"/>
      <c r="J2400" s="340"/>
      <c r="K2400" s="569"/>
      <c r="L2400" s="571"/>
      <c r="M2400" s="571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2"/>
    </row>
    <row r="2401" spans="1:28" s="539" customFormat="1" ht="15.75" customHeight="1">
      <c r="A2401" s="567" t="str">
        <f>IF(B2401&lt;&gt;"",IF(AND(B2401&gt;=_TM1,B2401&lt;=_TM2,OR(TH!L2401="1111",TH!M2401="1111")),TH!D2401,""),"")</f>
        <v/>
      </c>
      <c r="B2401" s="568" t="str">
        <f t="shared" si="161"/>
        <v/>
      </c>
      <c r="C2401" s="349"/>
      <c r="D2401" s="574"/>
      <c r="E2401" s="310"/>
      <c r="F2401" s="277"/>
      <c r="G2401" s="575"/>
      <c r="H2401" s="507"/>
      <c r="I2401" s="340"/>
      <c r="J2401" s="340"/>
      <c r="K2401" s="569"/>
      <c r="L2401" s="571"/>
      <c r="M2401" s="571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2"/>
    </row>
    <row r="2402" spans="1:28" s="539" customFormat="1" ht="15.75" customHeight="1">
      <c r="A2402" s="567" t="str">
        <f>IF(B2402&lt;&gt;"",IF(AND(B2402&gt;=_TM1,B2402&lt;=_TM2,OR(TH!L2402="1111",TH!M2402="1111")),TH!D2402,""),"")</f>
        <v/>
      </c>
      <c r="B2402" s="568" t="str">
        <f t="shared" si="161"/>
        <v/>
      </c>
      <c r="C2402" s="349"/>
      <c r="D2402" s="574"/>
      <c r="E2402" s="310"/>
      <c r="F2402" s="277"/>
      <c r="G2402" s="575"/>
      <c r="H2402" s="507"/>
      <c r="I2402" s="340"/>
      <c r="J2402" s="340"/>
      <c r="K2402" s="569"/>
      <c r="L2402" s="571"/>
      <c r="M2402" s="571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2"/>
    </row>
    <row r="2403" spans="1:28" s="539" customFormat="1" ht="15.75" customHeight="1">
      <c r="A2403" s="567" t="str">
        <f>IF(B2403&lt;&gt;"",IF(AND(B2403&gt;=_TM1,B2403&lt;=_TM2,OR(TH!L2403="1111",TH!M2403="1111")),TH!D2403,""),"")</f>
        <v/>
      </c>
      <c r="B2403" s="568" t="str">
        <f t="shared" si="161"/>
        <v/>
      </c>
      <c r="C2403" s="349"/>
      <c r="D2403" s="574"/>
      <c r="E2403" s="583"/>
      <c r="F2403" s="279"/>
      <c r="G2403" s="348"/>
      <c r="H2403" s="507"/>
      <c r="I2403" s="340"/>
      <c r="J2403" s="340"/>
      <c r="K2403" s="569"/>
      <c r="L2403" s="570"/>
      <c r="M2403" s="570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2"/>
      <c r="AB2403" s="573"/>
    </row>
    <row r="2404" spans="1:28" s="539" customFormat="1" ht="15.75" customHeight="1">
      <c r="A2404" s="567" t="str">
        <f>IF(B2404&lt;&gt;"",IF(AND(B2404&gt;=_TM1,B2404&lt;=_TM2,OR(TH!L2404="1111",TH!M2404="1111")),TH!D2404,""),"")</f>
        <v/>
      </c>
      <c r="B2404" s="568" t="str">
        <f t="shared" si="161"/>
        <v/>
      </c>
      <c r="C2404" s="349"/>
      <c r="D2404" s="574"/>
      <c r="E2404" s="583"/>
      <c r="F2404" s="279"/>
      <c r="G2404" s="348"/>
      <c r="H2404" s="507"/>
      <c r="I2404" s="340"/>
      <c r="J2404" s="340"/>
      <c r="K2404" s="569"/>
      <c r="L2404" s="571"/>
      <c r="M2404" s="570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2"/>
      <c r="AB2404" s="573"/>
    </row>
    <row r="2405" spans="1:28" s="539" customFormat="1" ht="15.75" customHeight="1">
      <c r="A2405" s="567" t="str">
        <f>IF(B2405&lt;&gt;"",IF(AND(B2405&gt;=_TM1,B2405&lt;=_TM2,OR(TH!L2405="1111",TH!M2405="1111")),TH!D2405,""),"")</f>
        <v/>
      </c>
      <c r="B2405" s="568" t="str">
        <f t="shared" si="161"/>
        <v/>
      </c>
      <c r="C2405" s="349"/>
      <c r="D2405" s="574"/>
      <c r="E2405" s="310"/>
      <c r="F2405" s="277"/>
      <c r="G2405" s="575"/>
      <c r="H2405" s="507"/>
      <c r="I2405" s="340"/>
      <c r="J2405" s="340"/>
      <c r="K2405" s="569"/>
      <c r="L2405" s="576"/>
      <c r="M2405" s="576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2"/>
      <c r="AB2405" s="573"/>
    </row>
    <row r="2406" spans="1:28" s="539" customFormat="1" ht="15.75" customHeight="1">
      <c r="A2406" s="567" t="str">
        <f>IF(B2406&lt;&gt;"",IF(AND(B2406&gt;=_TM1,B2406&lt;=_TM2,OR(TH!L2406="1111",TH!M2406="1111")),TH!D2406,""),"")</f>
        <v/>
      </c>
      <c r="B2406" s="568" t="str">
        <f t="shared" si="161"/>
        <v/>
      </c>
      <c r="C2406" s="349"/>
      <c r="D2406" s="574"/>
      <c r="E2406" s="310"/>
      <c r="F2406" s="277"/>
      <c r="G2406" s="575"/>
      <c r="H2406" s="507"/>
      <c r="I2406" s="340"/>
      <c r="J2406" s="340"/>
      <c r="K2406" s="569"/>
      <c r="L2406" s="576"/>
      <c r="M2406" s="576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2"/>
      <c r="AB2406" s="573"/>
    </row>
    <row r="2407" spans="1:28" s="539" customFormat="1" ht="15.75" customHeight="1">
      <c r="A2407" s="567" t="str">
        <f>IF(B2407&lt;&gt;"",IF(AND(B2407&gt;=_TM1,B2407&lt;=_TM2,OR(TH!L2407="1111",TH!M2407="1111")),TH!D2407,""),"")</f>
        <v/>
      </c>
      <c r="B2407" s="568" t="str">
        <f t="shared" si="161"/>
        <v/>
      </c>
      <c r="C2407" s="349"/>
      <c r="D2407" s="574"/>
      <c r="E2407" s="310"/>
      <c r="F2407" s="277"/>
      <c r="G2407" s="575"/>
      <c r="H2407" s="507"/>
      <c r="I2407" s="340"/>
      <c r="J2407" s="340"/>
      <c r="K2407" s="569"/>
      <c r="L2407" s="576"/>
      <c r="M2407" s="576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2"/>
      <c r="AB2407" s="573"/>
    </row>
    <row r="2408" spans="1:28" s="539" customFormat="1" ht="15.75" customHeight="1">
      <c r="A2408" s="567" t="str">
        <f>IF(B2408&lt;&gt;"",IF(AND(B2408&gt;=_TM1,B2408&lt;=_TM2,OR(TH!L2408="1111",TH!M2408="1111")),TH!D2408,""),"")</f>
        <v/>
      </c>
      <c r="B2408" s="568" t="str">
        <f t="shared" si="161"/>
        <v/>
      </c>
      <c r="C2408" s="349"/>
      <c r="D2408" s="574"/>
      <c r="E2408" s="310"/>
      <c r="F2408" s="277"/>
      <c r="G2408" s="575"/>
      <c r="H2408" s="507"/>
      <c r="I2408" s="340"/>
      <c r="J2408" s="340"/>
      <c r="K2408" s="569"/>
      <c r="L2408" s="576"/>
      <c r="M2408" s="576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2"/>
      <c r="AB2408" s="573"/>
    </row>
    <row r="2409" spans="1:28" s="539" customFormat="1" ht="15.75" customHeight="1">
      <c r="A2409" s="567" t="str">
        <f>IF(B2409&lt;&gt;"",IF(AND(B2409&gt;=_TM1,B2409&lt;=_TM2,OR(TH!L2409="1111",TH!M2409="1111")),TH!D2409,""),"")</f>
        <v/>
      </c>
      <c r="B2409" s="568" t="str">
        <f t="shared" si="161"/>
        <v/>
      </c>
      <c r="C2409" s="349"/>
      <c r="D2409" s="574"/>
      <c r="E2409" s="310"/>
      <c r="F2409" s="277"/>
      <c r="G2409" s="575"/>
      <c r="H2409" s="507"/>
      <c r="I2409" s="340"/>
      <c r="J2409" s="340"/>
      <c r="K2409" s="569"/>
      <c r="L2409" s="571"/>
      <c r="M2409" s="576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2"/>
    </row>
    <row r="2410" spans="1:28" s="539" customFormat="1" ht="15.75" customHeight="1">
      <c r="A2410" s="567" t="str">
        <f>IF(B2410&lt;&gt;"",IF(AND(B2410&gt;=_TM1,B2410&lt;=_TM2,OR(TH!L2410="1111",TH!M2410="1111")),TH!D2410,""),"")</f>
        <v/>
      </c>
      <c r="B2410" s="568" t="str">
        <f t="shared" si="161"/>
        <v/>
      </c>
      <c r="C2410" s="349"/>
      <c r="D2410" s="574"/>
      <c r="E2410" s="310"/>
      <c r="F2410" s="279"/>
      <c r="G2410" s="348"/>
      <c r="H2410" s="507"/>
      <c r="I2410" s="340"/>
      <c r="J2410" s="340"/>
      <c r="K2410" s="569"/>
      <c r="L2410" s="571"/>
      <c r="M2410" s="571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2"/>
    </row>
    <row r="2411" spans="1:28" s="539" customFormat="1" ht="15.75" customHeight="1">
      <c r="A2411" s="567" t="str">
        <f>IF(B2411&lt;&gt;"",IF(AND(B2411&gt;=_TM1,B2411&lt;=_TM2,OR(TH!L2411="1111",TH!M2411="1111")),TH!D2411,""),"")</f>
        <v/>
      </c>
      <c r="B2411" s="568" t="str">
        <f t="shared" si="161"/>
        <v/>
      </c>
      <c r="C2411" s="349"/>
      <c r="D2411" s="574"/>
      <c r="E2411" s="310"/>
      <c r="F2411" s="279"/>
      <c r="G2411" s="348"/>
      <c r="H2411" s="507"/>
      <c r="I2411" s="340"/>
      <c r="J2411" s="340"/>
      <c r="K2411" s="569"/>
      <c r="L2411" s="571"/>
      <c r="M2411" s="571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2"/>
    </row>
    <row r="2412" spans="1:28" s="539" customFormat="1" ht="15.75" customHeight="1">
      <c r="A2412" s="567" t="str">
        <f>IF(B2412&lt;&gt;"",IF(AND(B2412&gt;=_TM1,B2412&lt;=_TM2,OR(TH!L2412="1111",TH!M2412="1111")),TH!D2412,""),"")</f>
        <v/>
      </c>
      <c r="B2412" s="568" t="str">
        <f t="shared" si="161"/>
        <v/>
      </c>
      <c r="C2412" s="349"/>
      <c r="D2412" s="574"/>
      <c r="E2412" s="310"/>
      <c r="F2412" s="277"/>
      <c r="G2412" s="348"/>
      <c r="H2412" s="507"/>
      <c r="I2412" s="580"/>
      <c r="J2412" s="340"/>
      <c r="K2412" s="569"/>
      <c r="L2412" s="571"/>
      <c r="M2412" s="571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2"/>
    </row>
    <row r="2413" spans="1:28" s="539" customFormat="1" ht="15.75" customHeight="1">
      <c r="A2413" s="567" t="str">
        <f>IF(B2413&lt;&gt;"",IF(AND(B2413&gt;=_TM1,B2413&lt;=_TM2,OR(TH!L2413="1111",TH!M2413="1111")),TH!D2413,""),"")</f>
        <v/>
      </c>
      <c r="B2413" s="568" t="str">
        <f t="shared" si="161"/>
        <v/>
      </c>
      <c r="C2413" s="349"/>
      <c r="D2413" s="574"/>
      <c r="E2413" s="310"/>
      <c r="F2413" s="277"/>
      <c r="G2413" s="348"/>
      <c r="H2413" s="506"/>
      <c r="I2413" s="580"/>
      <c r="J2413" s="340"/>
      <c r="K2413" s="569"/>
      <c r="L2413" s="571"/>
      <c r="M2413" s="571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2"/>
    </row>
    <row r="2414" spans="1:28" s="539" customFormat="1" ht="15.75" customHeight="1">
      <c r="A2414" s="567" t="str">
        <f>IF(B2414&lt;&gt;"",IF(AND(B2414&gt;=_TM1,B2414&lt;=_TM2,OR(TH!L2414="1111",TH!M2414="1111")),TH!D2414,""),"")</f>
        <v/>
      </c>
      <c r="B2414" s="568" t="str">
        <f t="shared" si="161"/>
        <v/>
      </c>
      <c r="C2414" s="349"/>
      <c r="D2414" s="574"/>
      <c r="E2414" s="310"/>
      <c r="F2414" s="277"/>
      <c r="G2414" s="348"/>
      <c r="H2414" s="507"/>
      <c r="I2414" s="580"/>
      <c r="J2414" s="340"/>
      <c r="K2414" s="569"/>
      <c r="L2414" s="571"/>
      <c r="M2414" s="571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2"/>
    </row>
    <row r="2415" spans="1:28" s="539" customFormat="1" ht="15.75" customHeight="1">
      <c r="A2415" s="567" t="str">
        <f>IF(B2415&lt;&gt;"",IF(AND(B2415&gt;=_TM1,B2415&lt;=_TM2,OR(TH!L2415="1111",TH!M2415="1111")),TH!D2415,""),"")</f>
        <v/>
      </c>
      <c r="B2415" s="568" t="str">
        <f t="shared" si="161"/>
        <v/>
      </c>
      <c r="C2415" s="349"/>
      <c r="D2415" s="349"/>
      <c r="E2415" s="310"/>
      <c r="F2415" s="277"/>
      <c r="G2415" s="348"/>
      <c r="H2415" s="506"/>
      <c r="I2415" s="340"/>
      <c r="J2415" s="340"/>
      <c r="K2415" s="569"/>
      <c r="L2415" s="571"/>
      <c r="M2415" s="571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2"/>
    </row>
    <row r="2416" spans="1:28" s="539" customFormat="1" ht="15.75" customHeight="1">
      <c r="A2416" s="567" t="str">
        <f>IF(B2416&lt;&gt;"",IF(AND(B2416&gt;=_TM1,B2416&lt;=_TM2,OR(TH!L2416="1111",TH!M2416="1111")),TH!D2416,""),"")</f>
        <v/>
      </c>
      <c r="B2416" s="568" t="str">
        <f t="shared" si="161"/>
        <v/>
      </c>
      <c r="C2416" s="349"/>
      <c r="D2416" s="349"/>
      <c r="E2416" s="310"/>
      <c r="F2416" s="277"/>
      <c r="G2416" s="348"/>
      <c r="H2416" s="507"/>
      <c r="I2416" s="340"/>
      <c r="J2416" s="340"/>
      <c r="K2416" s="569"/>
      <c r="L2416" s="571"/>
      <c r="M2416" s="571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2"/>
    </row>
    <row r="2417" spans="1:28" s="539" customFormat="1" ht="15.75" customHeight="1">
      <c r="A2417" s="567" t="str">
        <f>IF(B2417&lt;&gt;"",IF(AND(B2417&gt;=_TM1,B2417&lt;=_TM2,OR(TH!L2417="1111",TH!M2417="1111")),TH!D2417,""),"")</f>
        <v/>
      </c>
      <c r="B2417" s="568" t="str">
        <f t="shared" si="161"/>
        <v/>
      </c>
      <c r="C2417" s="349"/>
      <c r="D2417" s="349"/>
      <c r="E2417" s="583"/>
      <c r="F2417" s="279"/>
      <c r="G2417" s="348"/>
      <c r="H2417" s="507"/>
      <c r="I2417" s="340"/>
      <c r="J2417" s="340"/>
      <c r="K2417" s="579"/>
      <c r="L2417" s="570"/>
      <c r="M2417" s="576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2"/>
      <c r="AB2417" s="573"/>
    </row>
    <row r="2418" spans="1:28" s="539" customFormat="1" ht="15.75" customHeight="1">
      <c r="A2418" s="567" t="str">
        <f>IF(B2418&lt;&gt;"",IF(AND(B2418&gt;=_TM1,B2418&lt;=_TM2,OR(TH!L2418="1111",TH!M2418="1111")),TH!D2418,""),"")</f>
        <v/>
      </c>
      <c r="B2418" s="568" t="str">
        <f t="shared" si="161"/>
        <v/>
      </c>
      <c r="C2418" s="349"/>
      <c r="D2418" s="349"/>
      <c r="E2418" s="583"/>
      <c r="F2418" s="279"/>
      <c r="G2418" s="348"/>
      <c r="H2418" s="507"/>
      <c r="I2418" s="340"/>
      <c r="J2418" s="340"/>
      <c r="K2418" s="579"/>
      <c r="L2418" s="571"/>
      <c r="M2418" s="576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2"/>
      <c r="AB2418" s="573"/>
    </row>
    <row r="2419" spans="1:28" s="539" customFormat="1" ht="15.75" customHeight="1">
      <c r="A2419" s="567" t="str">
        <f>IF(B2419&lt;&gt;"",IF(AND(B2419&gt;=_TM1,B2419&lt;=_TM2,OR(TH!L2419="1111",TH!M2419="1111")),TH!D2419,""),"")</f>
        <v/>
      </c>
      <c r="B2419" s="568" t="str">
        <f t="shared" si="161"/>
        <v/>
      </c>
      <c r="C2419" s="349"/>
      <c r="D2419" s="574"/>
      <c r="E2419" s="310"/>
      <c r="F2419" s="279"/>
      <c r="G2419" s="348"/>
      <c r="H2419" s="506"/>
      <c r="I2419" s="340"/>
      <c r="J2419" s="340"/>
      <c r="K2419" s="569"/>
      <c r="L2419" s="571"/>
      <c r="M2419" s="571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2"/>
    </row>
    <row r="2420" spans="1:28" s="539" customFormat="1" ht="15.75" customHeight="1">
      <c r="A2420" s="567" t="str">
        <f>IF(B2420&lt;&gt;"",IF(AND(B2420&gt;=_TM1,B2420&lt;=_TM2,OR(TH!L2420="1111",TH!M2420="1111")),TH!D2420,""),"")</f>
        <v/>
      </c>
      <c r="B2420" s="568" t="str">
        <f t="shared" si="161"/>
        <v/>
      </c>
      <c r="C2420" s="349"/>
      <c r="D2420" s="574"/>
      <c r="E2420" s="310"/>
      <c r="F2420" s="277"/>
      <c r="G2420" s="348"/>
      <c r="H2420" s="507"/>
      <c r="I2420" s="580"/>
      <c r="J2420" s="340"/>
      <c r="K2420" s="569"/>
      <c r="L2420" s="571"/>
      <c r="M2420" s="571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2"/>
    </row>
    <row r="2421" spans="1:28" s="539" customFormat="1" ht="15.75" customHeight="1">
      <c r="A2421" s="567" t="str">
        <f>IF(B2421&lt;&gt;"",IF(AND(B2421&gt;=_TM1,B2421&lt;=_TM2,OR(TH!L2421="1111",TH!M2421="1111")),TH!D2421,""),"")</f>
        <v/>
      </c>
      <c r="B2421" s="568" t="str">
        <f t="shared" si="161"/>
        <v/>
      </c>
      <c r="C2421" s="349"/>
      <c r="D2421" s="574"/>
      <c r="E2421" s="310"/>
      <c r="F2421" s="280"/>
      <c r="G2421" s="575"/>
      <c r="H2421" s="507"/>
      <c r="I2421" s="340"/>
      <c r="J2421" s="340"/>
      <c r="K2421" s="569"/>
      <c r="L2421" s="576"/>
      <c r="M2421" s="576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2"/>
      <c r="AB2421" s="573"/>
    </row>
    <row r="2422" spans="1:28" s="539" customFormat="1" ht="15.75" customHeight="1">
      <c r="A2422" s="567" t="str">
        <f>IF(B2422&lt;&gt;"",IF(AND(B2422&gt;=_TM1,B2422&lt;=_TM2,OR(TH!L2422="1111",TH!M2422="1111")),TH!D2422,""),"")</f>
        <v/>
      </c>
      <c r="B2422" s="568" t="str">
        <f t="shared" si="161"/>
        <v/>
      </c>
      <c r="C2422" s="349"/>
      <c r="D2422" s="574"/>
      <c r="E2422" s="310"/>
      <c r="F2422" s="280"/>
      <c r="G2422" s="575"/>
      <c r="H2422" s="507"/>
      <c r="I2422" s="340"/>
      <c r="J2422" s="340"/>
      <c r="K2422" s="569"/>
      <c r="L2422" s="576"/>
      <c r="M2422" s="576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2"/>
      <c r="AB2422" s="573"/>
    </row>
    <row r="2423" spans="1:28" s="539" customFormat="1" ht="15.75" customHeight="1">
      <c r="A2423" s="567" t="str">
        <f>IF(B2423&lt;&gt;"",IF(AND(B2423&gt;=_TM1,B2423&lt;=_TM2,OR(TH!L2423="1111",TH!M2423="1111")),TH!D2423,""),"")</f>
        <v/>
      </c>
      <c r="B2423" s="568" t="str">
        <f t="shared" si="161"/>
        <v/>
      </c>
      <c r="C2423" s="349"/>
      <c r="D2423" s="574"/>
      <c r="E2423" s="310"/>
      <c r="F2423" s="280"/>
      <c r="G2423" s="575"/>
      <c r="H2423" s="507"/>
      <c r="I2423" s="340"/>
      <c r="J2423" s="340"/>
      <c r="K2423" s="569"/>
      <c r="L2423" s="576"/>
      <c r="M2423" s="576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2"/>
      <c r="AB2423" s="573"/>
    </row>
    <row r="2424" spans="1:28" s="539" customFormat="1" ht="15.75" customHeight="1">
      <c r="A2424" s="567" t="str">
        <f>IF(B2424&lt;&gt;"",IF(AND(B2424&gt;=_TM1,B2424&lt;=_TM2,OR(TH!L2424="1111",TH!M2424="1111")),TH!D2424,""),"")</f>
        <v/>
      </c>
      <c r="B2424" s="568" t="str">
        <f t="shared" si="161"/>
        <v/>
      </c>
      <c r="C2424" s="349"/>
      <c r="D2424" s="574"/>
      <c r="E2424" s="310"/>
      <c r="F2424" s="280"/>
      <c r="G2424" s="575"/>
      <c r="H2424" s="507"/>
      <c r="I2424" s="340"/>
      <c r="J2424" s="340"/>
      <c r="K2424" s="569"/>
      <c r="L2424" s="576"/>
      <c r="M2424" s="576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2"/>
      <c r="AB2424" s="573"/>
    </row>
    <row r="2425" spans="1:28" s="539" customFormat="1" ht="15.75" customHeight="1">
      <c r="A2425" s="567" t="str">
        <f>IF(B2425&lt;&gt;"",IF(AND(B2425&gt;=_TM1,B2425&lt;=_TM2,OR(TH!L2425="1111",TH!M2425="1111")),TH!D2425,""),"")</f>
        <v/>
      </c>
      <c r="B2425" s="568" t="str">
        <f t="shared" si="161"/>
        <v/>
      </c>
      <c r="C2425" s="349"/>
      <c r="D2425" s="574"/>
      <c r="E2425" s="310"/>
      <c r="F2425" s="280"/>
      <c r="G2425" s="575"/>
      <c r="H2425" s="507"/>
      <c r="I2425" s="340"/>
      <c r="J2425" s="340"/>
      <c r="K2425" s="569"/>
      <c r="L2425" s="576"/>
      <c r="M2425" s="576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2"/>
      <c r="AB2425" s="573"/>
    </row>
    <row r="2426" spans="1:28" s="539" customFormat="1" ht="15.75" customHeight="1">
      <c r="A2426" s="567" t="str">
        <f>IF(B2426&lt;&gt;"",IF(AND(B2426&gt;=_TM1,B2426&lt;=_TM2,OR(TH!L2426="1111",TH!M2426="1111")),TH!D2426,""),"")</f>
        <v/>
      </c>
      <c r="B2426" s="568" t="str">
        <f t="shared" si="161"/>
        <v/>
      </c>
      <c r="C2426" s="349"/>
      <c r="D2426" s="574"/>
      <c r="E2426" s="310"/>
      <c r="F2426" s="280"/>
      <c r="G2426" s="575"/>
      <c r="H2426" s="507"/>
      <c r="I2426" s="340"/>
      <c r="J2426" s="340"/>
      <c r="K2426" s="569"/>
      <c r="L2426" s="576"/>
      <c r="M2426" s="576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2"/>
      <c r="AB2426" s="573"/>
    </row>
    <row r="2427" spans="1:28" s="539" customFormat="1" ht="15.75" customHeight="1">
      <c r="A2427" s="567" t="str">
        <f>IF(B2427&lt;&gt;"",IF(AND(B2427&gt;=_TM1,B2427&lt;=_TM2,OR(TH!L2427="1111",TH!M2427="1111")),TH!D2427,""),"")</f>
        <v/>
      </c>
      <c r="B2427" s="568" t="str">
        <f t="shared" si="161"/>
        <v/>
      </c>
      <c r="C2427" s="349"/>
      <c r="D2427" s="574"/>
      <c r="E2427" s="310"/>
      <c r="F2427" s="280"/>
      <c r="G2427" s="575"/>
      <c r="H2427" s="507"/>
      <c r="I2427" s="340"/>
      <c r="J2427" s="340"/>
      <c r="K2427" s="569"/>
      <c r="L2427" s="576"/>
      <c r="M2427" s="576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2"/>
      <c r="AB2427" s="573"/>
    </row>
    <row r="2428" spans="1:28" s="539" customFormat="1" ht="15.75" customHeight="1">
      <c r="A2428" s="567" t="str">
        <f>IF(B2428&lt;&gt;"",IF(AND(B2428&gt;=_TM1,B2428&lt;=_TM2,OR(TH!L2428="1111",TH!M2428="1111")),TH!D2428,""),"")</f>
        <v/>
      </c>
      <c r="B2428" s="568" t="str">
        <f t="shared" si="161"/>
        <v/>
      </c>
      <c r="C2428" s="349"/>
      <c r="D2428" s="574"/>
      <c r="E2428" s="310"/>
      <c r="F2428" s="280"/>
      <c r="G2428" s="575"/>
      <c r="H2428" s="507"/>
      <c r="I2428" s="340"/>
      <c r="J2428" s="340"/>
      <c r="K2428" s="569"/>
      <c r="L2428" s="576"/>
      <c r="M2428" s="576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2"/>
      <c r="AB2428" s="573"/>
    </row>
    <row r="2429" spans="1:28" s="539" customFormat="1" ht="15.75" customHeight="1">
      <c r="A2429" s="567" t="str">
        <f>IF(B2429&lt;&gt;"",IF(AND(B2429&gt;=_TM1,B2429&lt;=_TM2,OR(TH!L2429="1111",TH!M2429="1111")),TH!D2429,""),"")</f>
        <v/>
      </c>
      <c r="B2429" s="568" t="str">
        <f t="shared" si="161"/>
        <v/>
      </c>
      <c r="C2429" s="349"/>
      <c r="D2429" s="574"/>
      <c r="E2429" s="310"/>
      <c r="F2429" s="278"/>
      <c r="G2429" s="575"/>
      <c r="H2429" s="507"/>
      <c r="I2429" s="340"/>
      <c r="J2429" s="340"/>
      <c r="K2429" s="569"/>
      <c r="L2429" s="576"/>
      <c r="M2429" s="576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2"/>
      <c r="AB2429" s="573"/>
    </row>
    <row r="2430" spans="1:28" s="539" customFormat="1" ht="15.75" customHeight="1">
      <c r="A2430" s="567" t="str">
        <f>IF(B2430&lt;&gt;"",IF(AND(B2430&gt;=_TM1,B2430&lt;=_TM2,OR(TH!L2430="1111",TH!M2430="1111")),TH!D2430,""),"")</f>
        <v/>
      </c>
      <c r="B2430" s="568" t="str">
        <f t="shared" si="161"/>
        <v/>
      </c>
      <c r="C2430" s="349"/>
      <c r="D2430" s="574"/>
      <c r="E2430" s="310"/>
      <c r="F2430" s="280"/>
      <c r="G2430" s="575"/>
      <c r="H2430" s="507"/>
      <c r="I2430" s="340"/>
      <c r="J2430" s="340"/>
      <c r="K2430" s="569"/>
      <c r="L2430" s="576"/>
      <c r="M2430" s="576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2"/>
      <c r="AB2430" s="573"/>
    </row>
    <row r="2431" spans="1:28" s="539" customFormat="1" ht="15.75" customHeight="1">
      <c r="A2431" s="567" t="str">
        <f>IF(B2431&lt;&gt;"",IF(AND(B2431&gt;=_TM1,B2431&lt;=_TM2,OR(TH!L2431="1111",TH!M2431="1111")),TH!D2431,""),"")</f>
        <v/>
      </c>
      <c r="B2431" s="568" t="str">
        <f t="shared" si="161"/>
        <v/>
      </c>
      <c r="C2431" s="349"/>
      <c r="D2431" s="574"/>
      <c r="E2431" s="310"/>
      <c r="F2431" s="280"/>
      <c r="G2431" s="575"/>
      <c r="H2431" s="507"/>
      <c r="I2431" s="340"/>
      <c r="J2431" s="340"/>
      <c r="K2431" s="569"/>
      <c r="L2431" s="571"/>
      <c r="M2431" s="576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2"/>
      <c r="AB2431" s="573"/>
    </row>
    <row r="2432" spans="1:28" s="539" customFormat="1" ht="15.75" customHeight="1">
      <c r="A2432" s="567" t="str">
        <f>IF(B2432&lt;&gt;"",IF(AND(B2432&gt;=_TM1,B2432&lt;=_TM2,OR(TH!L2432="1111",TH!M2432="1111")),TH!D2432,""),"")</f>
        <v/>
      </c>
      <c r="B2432" s="568" t="str">
        <f t="shared" si="161"/>
        <v/>
      </c>
      <c r="C2432" s="349"/>
      <c r="D2432" s="349"/>
      <c r="E2432" s="583"/>
      <c r="F2432" s="278"/>
      <c r="G2432" s="348"/>
      <c r="H2432" s="508"/>
      <c r="I2432" s="340"/>
      <c r="J2432" s="340"/>
      <c r="K2432" s="569"/>
      <c r="L2432" s="570"/>
      <c r="M2432" s="570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2"/>
      <c r="AB2432" s="573"/>
    </row>
    <row r="2433" spans="1:30" s="539" customFormat="1" ht="15.75" customHeight="1">
      <c r="A2433" s="567" t="str">
        <f>IF(B2433&lt;&gt;"",IF(AND(B2433&gt;=_TM1,B2433&lt;=_TM2,OR(TH!L2433="1111",TH!M2433="1111")),TH!D2433,""),"")</f>
        <v/>
      </c>
      <c r="B2433" s="568" t="str">
        <f t="shared" si="161"/>
        <v/>
      </c>
      <c r="C2433" s="349"/>
      <c r="D2433" s="349"/>
      <c r="E2433" s="583"/>
      <c r="F2433" s="279"/>
      <c r="G2433" s="348"/>
      <c r="H2433" s="508"/>
      <c r="I2433" s="340"/>
      <c r="J2433" s="340"/>
      <c r="K2433" s="569"/>
      <c r="L2433" s="570"/>
      <c r="M2433" s="570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2"/>
      <c r="AB2433" s="573"/>
    </row>
    <row r="2434" spans="1:30" s="539" customFormat="1" ht="15.75" customHeight="1">
      <c r="A2434" s="567" t="str">
        <f>IF(B2434&lt;&gt;"",IF(AND(B2434&gt;=_TM1,B2434&lt;=_TM2,OR(TH!L2434="1111",TH!M2434="1111")),TH!D2434,""),"")</f>
        <v/>
      </c>
      <c r="B2434" s="568" t="str">
        <f t="shared" si="161"/>
        <v/>
      </c>
      <c r="C2434" s="349"/>
      <c r="D2434" s="349"/>
      <c r="E2434" s="583"/>
      <c r="F2434" s="279"/>
      <c r="G2434" s="348"/>
      <c r="H2434" s="508"/>
      <c r="I2434" s="340"/>
      <c r="J2434" s="340"/>
      <c r="K2434" s="569"/>
      <c r="L2434" s="570"/>
      <c r="M2434" s="570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2"/>
      <c r="AB2434" s="573"/>
    </row>
    <row r="2435" spans="1:30" s="539" customFormat="1" ht="15.75" customHeight="1">
      <c r="A2435" s="567" t="str">
        <f>IF(B2435&lt;&gt;"",IF(AND(B2435&gt;=_TM1,B2435&lt;=_TM2,OR(TH!L2435="1111",TH!M2435="1111")),TH!D2435,""),"")</f>
        <v/>
      </c>
      <c r="B2435" s="568" t="str">
        <f t="shared" si="161"/>
        <v/>
      </c>
      <c r="C2435" s="349"/>
      <c r="D2435" s="574"/>
      <c r="E2435" s="310"/>
      <c r="F2435" s="279"/>
      <c r="G2435" s="348"/>
      <c r="H2435" s="507"/>
      <c r="I2435" s="580"/>
      <c r="J2435" s="340"/>
      <c r="K2435" s="569"/>
      <c r="L2435" s="571"/>
      <c r="M2435" s="571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2"/>
    </row>
    <row r="2436" spans="1:30" s="539" customFormat="1" ht="15.75" customHeight="1">
      <c r="A2436" s="567" t="str">
        <f>IF(B2436&lt;&gt;"",IF(AND(B2436&gt;=_TM1,B2436&lt;=_TM2,OR(TH!L2436="1111",TH!M2436="1111")),TH!D2436,""),"")</f>
        <v/>
      </c>
      <c r="B2436" s="568" t="str">
        <f t="shared" si="161"/>
        <v/>
      </c>
      <c r="C2436" s="349"/>
      <c r="D2436" s="574"/>
      <c r="E2436" s="310"/>
      <c r="F2436" s="279"/>
      <c r="G2436" s="348"/>
      <c r="H2436" s="506"/>
      <c r="I2436" s="580"/>
      <c r="J2436" s="340"/>
      <c r="K2436" s="569"/>
      <c r="L2436" s="571"/>
      <c r="M2436" s="571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2"/>
    </row>
    <row r="2437" spans="1:30" s="539" customFormat="1" ht="15.75" customHeight="1">
      <c r="A2437" s="567" t="str">
        <f>IF(B2437&lt;&gt;"",IF(AND(B2437&gt;=_TM1,B2437&lt;=_TM2,OR(TH!L2437="1111",TH!M2437="1111")),TH!D2437,""),"")</f>
        <v/>
      </c>
      <c r="B2437" s="568" t="str">
        <f t="shared" si="161"/>
        <v/>
      </c>
      <c r="C2437" s="349"/>
      <c r="D2437" s="574"/>
      <c r="E2437" s="310"/>
      <c r="F2437" s="277"/>
      <c r="G2437" s="348"/>
      <c r="H2437" s="507"/>
      <c r="I2437" s="580"/>
      <c r="J2437" s="340"/>
      <c r="K2437" s="569"/>
      <c r="L2437" s="571"/>
      <c r="M2437" s="571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2"/>
    </row>
    <row r="2438" spans="1:30" s="539" customFormat="1" ht="15.75" customHeight="1">
      <c r="A2438" s="567" t="str">
        <f>IF(B2438&lt;&gt;"",IF(AND(B2438&gt;=_TM1,B2438&lt;=_TM2,OR(TH!L2438="1111",TH!M2438="1111")),TH!D2438,""),"")</f>
        <v/>
      </c>
      <c r="B2438" s="568" t="str">
        <f t="shared" si="161"/>
        <v/>
      </c>
      <c r="C2438" s="349"/>
      <c r="D2438" s="574"/>
      <c r="E2438" s="310"/>
      <c r="F2438" s="277"/>
      <c r="G2438" s="348"/>
      <c r="H2438" s="507"/>
      <c r="I2438" s="580"/>
      <c r="J2438" s="340"/>
      <c r="K2438" s="569"/>
      <c r="L2438" s="571"/>
      <c r="M2438" s="571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2"/>
    </row>
    <row r="2439" spans="1:30" s="539" customFormat="1" ht="15.75" customHeight="1">
      <c r="A2439" s="567" t="str">
        <f>IF(B2439&lt;&gt;"",IF(AND(B2439&gt;=_TM1,B2439&lt;=_TM2,OR(TH!L2439="1111",TH!M2439="1111")),TH!D2439,""),"")</f>
        <v/>
      </c>
      <c r="B2439" s="568" t="str">
        <f t="shared" si="161"/>
        <v/>
      </c>
      <c r="C2439" s="349"/>
      <c r="D2439" s="349"/>
      <c r="E2439" s="583"/>
      <c r="F2439" s="278"/>
      <c r="G2439" s="348"/>
      <c r="H2439" s="506"/>
      <c r="I2439" s="340"/>
      <c r="J2439" s="340"/>
      <c r="K2439" s="569"/>
      <c r="L2439" s="570"/>
      <c r="M2439" s="570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2"/>
      <c r="AB2439" s="573"/>
      <c r="AD2439" s="573"/>
    </row>
    <row r="2440" spans="1:30" s="539" customFormat="1" ht="15.75" customHeight="1">
      <c r="A2440" s="567" t="str">
        <f>IF(B2440&lt;&gt;"",IF(AND(B2440&gt;=_TM1,B2440&lt;=_TM2,OR(TH!L2440="1111",TH!M2440="1111")),TH!D2440,""),"")</f>
        <v/>
      </c>
      <c r="B2440" s="568" t="str">
        <f t="shared" si="161"/>
        <v/>
      </c>
      <c r="C2440" s="349"/>
      <c r="D2440" s="349"/>
      <c r="E2440" s="583"/>
      <c r="F2440" s="278"/>
      <c r="G2440" s="348"/>
      <c r="H2440" s="506"/>
      <c r="I2440" s="340"/>
      <c r="J2440" s="340"/>
      <c r="K2440" s="569"/>
      <c r="L2440" s="570"/>
      <c r="M2440" s="570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2"/>
      <c r="AB2440" s="573"/>
    </row>
    <row r="2441" spans="1:30" s="539" customFormat="1" ht="15.75" customHeight="1">
      <c r="A2441" s="567" t="str">
        <f>IF(B2441&lt;&gt;"",IF(AND(B2441&gt;=_TM1,B2441&lt;=_TM2,OR(TH!L2441="1111",TH!M2441="1111")),TH!D2441,""),"")</f>
        <v/>
      </c>
      <c r="B2441" s="568" t="str">
        <f t="shared" si="161"/>
        <v/>
      </c>
      <c r="C2441" s="349"/>
      <c r="D2441" s="349"/>
      <c r="E2441" s="583"/>
      <c r="F2441" s="278"/>
      <c r="G2441" s="348"/>
      <c r="H2441" s="506"/>
      <c r="I2441" s="340"/>
      <c r="J2441" s="340"/>
      <c r="K2441" s="569"/>
      <c r="L2441" s="570"/>
      <c r="M2441" s="570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2"/>
      <c r="AB2441" s="573"/>
    </row>
    <row r="2442" spans="1:30" s="539" customFormat="1" ht="15.75" customHeight="1">
      <c r="A2442" s="567" t="str">
        <f>IF(B2442&lt;&gt;"",IF(AND(B2442&gt;=_TM1,B2442&lt;=_TM2,OR(TH!L2442="1111",TH!M2442="1111")),TH!D2442,""),"")</f>
        <v/>
      </c>
      <c r="B2442" s="568" t="str">
        <f t="shared" si="161"/>
        <v/>
      </c>
      <c r="C2442" s="349"/>
      <c r="D2442" s="349"/>
      <c r="E2442" s="583"/>
      <c r="F2442" s="278"/>
      <c r="G2442" s="348"/>
      <c r="H2442" s="506"/>
      <c r="I2442" s="340"/>
      <c r="J2442" s="340"/>
      <c r="K2442" s="569"/>
      <c r="L2442" s="570"/>
      <c r="M2442" s="570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2"/>
      <c r="AB2442" s="573"/>
      <c r="AD2442" s="573"/>
    </row>
    <row r="2443" spans="1:30" s="539" customFormat="1" ht="15.75" customHeight="1">
      <c r="A2443" s="567" t="str">
        <f>IF(B2443&lt;&gt;"",IF(AND(B2443&gt;=_TM1,B2443&lt;=_TM2,OR(TH!L2443="1111",TH!M2443="1111")),TH!D2443,""),"")</f>
        <v/>
      </c>
      <c r="B2443" s="568" t="str">
        <f t="shared" si="161"/>
        <v/>
      </c>
      <c r="C2443" s="349"/>
      <c r="D2443" s="349"/>
      <c r="E2443" s="583"/>
      <c r="F2443" s="279"/>
      <c r="G2443" s="348"/>
      <c r="H2443" s="506"/>
      <c r="I2443" s="340"/>
      <c r="J2443" s="340"/>
      <c r="K2443" s="569"/>
      <c r="L2443" s="570"/>
      <c r="M2443" s="570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2"/>
      <c r="AB2443" s="573"/>
    </row>
    <row r="2444" spans="1:30" s="539" customFormat="1" ht="15.75" customHeight="1">
      <c r="A2444" s="567" t="str">
        <f>IF(B2444&lt;&gt;"",IF(AND(B2444&gt;=_TM1,B2444&lt;=_TM2,OR(TH!L2444="1111",TH!M2444="1111")),TH!D2444,""),"")</f>
        <v/>
      </c>
      <c r="B2444" s="568" t="str">
        <f t="shared" si="161"/>
        <v/>
      </c>
      <c r="C2444" s="349"/>
      <c r="D2444" s="574"/>
      <c r="E2444" s="310"/>
      <c r="F2444" s="279"/>
      <c r="G2444" s="348"/>
      <c r="H2444" s="507"/>
      <c r="I2444" s="580"/>
      <c r="J2444" s="340"/>
      <c r="K2444" s="569"/>
      <c r="L2444" s="571"/>
      <c r="M2444" s="571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2"/>
    </row>
    <row r="2445" spans="1:30" s="539" customFormat="1" ht="15.75" customHeight="1">
      <c r="A2445" s="567" t="str">
        <f>IF(B2445&lt;&gt;"",IF(AND(B2445&gt;=_TM1,B2445&lt;=_TM2,OR(TH!L2445="1111",TH!M2445="1111")),TH!D2445,""),"")</f>
        <v/>
      </c>
      <c r="B2445" s="568" t="str">
        <f t="shared" si="161"/>
        <v/>
      </c>
      <c r="C2445" s="349"/>
      <c r="D2445" s="574"/>
      <c r="E2445" s="310"/>
      <c r="F2445" s="277"/>
      <c r="G2445" s="348"/>
      <c r="H2445" s="506"/>
      <c r="I2445" s="580"/>
      <c r="J2445" s="340"/>
      <c r="K2445" s="569"/>
      <c r="L2445" s="571"/>
      <c r="M2445" s="571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2"/>
    </row>
    <row r="2446" spans="1:30" s="539" customFormat="1" ht="15.75" customHeight="1">
      <c r="A2446" s="567" t="str">
        <f>IF(B2446&lt;&gt;"",IF(AND(B2446&gt;=_TM1,B2446&lt;=_TM2,OR(TH!L2446="1111",TH!M2446="1111")),TH!D2446,""),"")</f>
        <v/>
      </c>
      <c r="B2446" s="568" t="str">
        <f>IF(C2446&lt;&gt;"",MONTH(C2446),"")</f>
        <v/>
      </c>
      <c r="C2446" s="349"/>
      <c r="D2446" s="574"/>
      <c r="E2446" s="310"/>
      <c r="F2446" s="277"/>
      <c r="G2446" s="348"/>
      <c r="H2446" s="506"/>
      <c r="I2446" s="580"/>
      <c r="J2446" s="340"/>
      <c r="K2446" s="569"/>
      <c r="L2446" s="571"/>
      <c r="M2446" s="571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2"/>
    </row>
    <row r="2447" spans="1:30" s="539" customFormat="1" ht="15.75" customHeight="1">
      <c r="A2447" s="567" t="str">
        <f>IF(B2447&lt;&gt;"",IF(AND(B2447&gt;=_TM1,B2447&lt;=_TM2,OR(TH!L2447="1111",TH!M2447="1111")),TH!D2447,""),"")</f>
        <v/>
      </c>
      <c r="B2447" s="568" t="str">
        <f>IF(C2447&lt;&gt;"",MONTH(C2447),"")</f>
        <v/>
      </c>
      <c r="C2447" s="349"/>
      <c r="D2447" s="574"/>
      <c r="E2447" s="310"/>
      <c r="F2447" s="277"/>
      <c r="G2447" s="348"/>
      <c r="H2447" s="506"/>
      <c r="I2447" s="580"/>
      <c r="J2447" s="340"/>
      <c r="K2447" s="569"/>
      <c r="L2447" s="571"/>
      <c r="M2447" s="571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2"/>
    </row>
    <row r="2448" spans="1:30" s="539" customFormat="1" ht="15.75" customHeight="1">
      <c r="A2448" s="567" t="str">
        <f>IF(B2448&lt;&gt;"",IF(AND(B2448&gt;=_TM1,B2448&lt;=_TM2,OR(TH!L2448="1111",TH!M2448="1111")),TH!D2448,""),"")</f>
        <v/>
      </c>
      <c r="B2448" s="568" t="str">
        <f>IF(C2448&lt;&gt;"",MONTH(C2448),"")</f>
        <v/>
      </c>
      <c r="C2448" s="349"/>
      <c r="D2448" s="574"/>
      <c r="E2448" s="310"/>
      <c r="F2448" s="277"/>
      <c r="G2448" s="348"/>
      <c r="H2448" s="506"/>
      <c r="I2448" s="580"/>
      <c r="J2448" s="340"/>
      <c r="K2448" s="569"/>
      <c r="L2448" s="571"/>
      <c r="M2448" s="571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2"/>
    </row>
    <row r="2449" spans="1:30" s="539" customFormat="1" ht="15.75" customHeight="1">
      <c r="A2449" s="567" t="str">
        <f>IF(B2449&lt;&gt;"",IF(AND(B2449&gt;=_TM1,B2449&lt;=_TM2,OR(TH!L2449="1111",TH!M2449="1111")),TH!D2449,""),"")</f>
        <v/>
      </c>
      <c r="B2449" s="568" t="str">
        <f t="shared" si="161"/>
        <v/>
      </c>
      <c r="C2449" s="349"/>
      <c r="D2449" s="349"/>
      <c r="E2449" s="310"/>
      <c r="F2449" s="277"/>
      <c r="G2449" s="348"/>
      <c r="H2449" s="506"/>
      <c r="I2449" s="340"/>
      <c r="J2449" s="340"/>
      <c r="K2449" s="569"/>
      <c r="L2449" s="571"/>
      <c r="M2449" s="571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2"/>
    </row>
    <row r="2450" spans="1:30" s="539" customFormat="1" ht="15.75" customHeight="1">
      <c r="A2450" s="567" t="str">
        <f>IF(B2450&lt;&gt;"",IF(AND(B2450&gt;=_TM1,B2450&lt;=_TM2,OR(TH!L2450="1111",TH!M2450="1111")),TH!D2450,""),"")</f>
        <v/>
      </c>
      <c r="B2450" s="568" t="str">
        <f t="shared" si="161"/>
        <v/>
      </c>
      <c r="C2450" s="349"/>
      <c r="D2450" s="349"/>
      <c r="E2450" s="583"/>
      <c r="F2450" s="278"/>
      <c r="G2450" s="348"/>
      <c r="H2450" s="507"/>
      <c r="I2450" s="340"/>
      <c r="J2450" s="340"/>
      <c r="K2450" s="569"/>
      <c r="L2450" s="570"/>
      <c r="M2450" s="570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2"/>
      <c r="AB2450" s="573"/>
    </row>
    <row r="2451" spans="1:30" s="539" customFormat="1" ht="15.75" customHeight="1">
      <c r="A2451" s="567" t="str">
        <f>IF(B2451&lt;&gt;"",IF(AND(B2451&gt;=_TM1,B2451&lt;=_TM2,OR(TH!L2451="1111",TH!M2451="1111")),TH!D2451,""),"")</f>
        <v/>
      </c>
      <c r="B2451" s="568" t="str">
        <f t="shared" si="161"/>
        <v/>
      </c>
      <c r="C2451" s="349"/>
      <c r="D2451" s="349"/>
      <c r="E2451" s="583"/>
      <c r="F2451" s="278"/>
      <c r="G2451" s="348"/>
      <c r="H2451" s="507"/>
      <c r="I2451" s="340"/>
      <c r="J2451" s="340"/>
      <c r="K2451" s="569"/>
      <c r="L2451" s="570"/>
      <c r="M2451" s="570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2"/>
      <c r="AB2451" s="573"/>
      <c r="AD2451" s="573"/>
    </row>
    <row r="2452" spans="1:30" s="539" customFormat="1" ht="15.75" customHeight="1">
      <c r="A2452" s="567" t="str">
        <f>IF(B2452&lt;&gt;"",IF(AND(B2452&gt;=_TM1,B2452&lt;=_TM2,OR(TH!L2452="1111",TH!M2452="1111")),TH!D2452,""),"")</f>
        <v/>
      </c>
      <c r="B2452" s="568" t="str">
        <f t="shared" si="161"/>
        <v/>
      </c>
      <c r="C2452" s="349"/>
      <c r="D2452" s="349"/>
      <c r="E2452" s="583"/>
      <c r="F2452" s="278"/>
      <c r="G2452" s="348"/>
      <c r="H2452" s="507"/>
      <c r="I2452" s="340"/>
      <c r="J2452" s="340"/>
      <c r="K2452" s="569"/>
      <c r="L2452" s="570"/>
      <c r="M2452" s="570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2"/>
      <c r="AB2452" s="573"/>
    </row>
    <row r="2453" spans="1:30" s="539" customFormat="1" ht="15.75" customHeight="1">
      <c r="A2453" s="567" t="str">
        <f>IF(B2453&lt;&gt;"",IF(AND(B2453&gt;=_TM1,B2453&lt;=_TM2,OR(TH!L2453="1111",TH!M2453="1111")),TH!D2453,""),"")</f>
        <v/>
      </c>
      <c r="B2453" s="568" t="str">
        <f t="shared" si="161"/>
        <v/>
      </c>
      <c r="C2453" s="349"/>
      <c r="D2453" s="349"/>
      <c r="E2453" s="583"/>
      <c r="F2453" s="278"/>
      <c r="G2453" s="348"/>
      <c r="H2453" s="507"/>
      <c r="I2453" s="340"/>
      <c r="J2453" s="340"/>
      <c r="K2453" s="569"/>
      <c r="L2453" s="570"/>
      <c r="M2453" s="570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2"/>
      <c r="AB2453" s="573"/>
    </row>
    <row r="2454" spans="1:30" s="539" customFormat="1" ht="15.75" customHeight="1">
      <c r="A2454" s="567" t="str">
        <f>IF(B2454&lt;&gt;"",IF(AND(B2454&gt;=_TM1,B2454&lt;=_TM2,OR(TH!L2454="1111",TH!M2454="1111")),TH!D2454,""),"")</f>
        <v/>
      </c>
      <c r="B2454" s="568" t="str">
        <f t="shared" si="161"/>
        <v/>
      </c>
      <c r="C2454" s="349"/>
      <c r="D2454" s="349"/>
      <c r="E2454" s="583"/>
      <c r="F2454" s="279"/>
      <c r="G2454" s="348"/>
      <c r="H2454" s="507"/>
      <c r="I2454" s="340"/>
      <c r="J2454" s="340"/>
      <c r="K2454" s="569"/>
      <c r="L2454" s="570"/>
      <c r="M2454" s="570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2"/>
      <c r="AB2454" s="573"/>
      <c r="AD2454" s="573"/>
    </row>
    <row r="2455" spans="1:30" s="539" customFormat="1" ht="15.75" customHeight="1">
      <c r="A2455" s="567" t="str">
        <f>IF(B2455&lt;&gt;"",IF(AND(B2455&gt;=_TM1,B2455&lt;=_TM2,OR(TH!L2455="1111",TH!M2455="1111")),TH!D2455,""),"")</f>
        <v/>
      </c>
      <c r="B2455" s="568" t="str">
        <f t="shared" si="161"/>
        <v/>
      </c>
      <c r="C2455" s="349"/>
      <c r="D2455" s="574"/>
      <c r="E2455" s="310"/>
      <c r="F2455" s="279"/>
      <c r="G2455" s="348"/>
      <c r="H2455" s="507"/>
      <c r="I2455" s="580"/>
      <c r="J2455" s="340"/>
      <c r="K2455" s="569"/>
      <c r="L2455" s="571"/>
      <c r="M2455" s="571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2"/>
    </row>
    <row r="2456" spans="1:30" s="539" customFormat="1" ht="15.75" customHeight="1">
      <c r="A2456" s="567" t="str">
        <f>IF(B2456&lt;&gt;"",IF(AND(B2456&gt;=_TM1,B2456&lt;=_TM2,OR(TH!L2456="1111",TH!M2456="1111")),TH!D2456,""),"")</f>
        <v/>
      </c>
      <c r="B2456" s="568" t="str">
        <f t="shared" si="161"/>
        <v/>
      </c>
      <c r="C2456" s="349"/>
      <c r="D2456" s="574"/>
      <c r="E2456" s="310"/>
      <c r="F2456" s="277"/>
      <c r="G2456" s="348"/>
      <c r="H2456" s="507"/>
      <c r="I2456" s="580"/>
      <c r="J2456" s="340"/>
      <c r="K2456" s="569"/>
      <c r="L2456" s="571"/>
      <c r="M2456" s="571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2"/>
    </row>
    <row r="2457" spans="1:30" s="539" customFormat="1" ht="15.75" customHeight="1">
      <c r="A2457" s="567" t="str">
        <f>IF(B2457&lt;&gt;"",IF(AND(B2457&gt;=_TM1,B2457&lt;=_TM2,OR(TH!L2457="1111",TH!M2457="1111")),TH!D2457,""),"")</f>
        <v/>
      </c>
      <c r="B2457" s="568" t="str">
        <f t="shared" si="161"/>
        <v/>
      </c>
      <c r="C2457" s="349"/>
      <c r="D2457" s="574"/>
      <c r="E2457" s="310"/>
      <c r="F2457" s="277"/>
      <c r="G2457" s="348"/>
      <c r="H2457" s="506"/>
      <c r="I2457" s="340"/>
      <c r="J2457" s="340"/>
      <c r="K2457" s="569"/>
      <c r="L2457" s="571"/>
      <c r="M2457" s="571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2"/>
    </row>
    <row r="2458" spans="1:30" s="539" customFormat="1" ht="15.75" customHeight="1">
      <c r="A2458" s="567" t="str">
        <f>IF(B2458&lt;&gt;"",IF(AND(B2458&gt;=_TM1,B2458&lt;=_TM2,OR(TH!L2458="1111",TH!M2458="1111")),TH!D2458,""),"")</f>
        <v/>
      </c>
      <c r="B2458" s="568" t="str">
        <f t="shared" si="161"/>
        <v/>
      </c>
      <c r="C2458" s="349"/>
      <c r="D2458" s="574"/>
      <c r="E2458" s="310"/>
      <c r="F2458" s="277"/>
      <c r="G2458" s="348"/>
      <c r="H2458" s="506"/>
      <c r="I2458" s="340"/>
      <c r="J2458" s="340"/>
      <c r="K2458" s="569"/>
      <c r="L2458" s="571"/>
      <c r="M2458" s="571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2"/>
    </row>
    <row r="2459" spans="1:30" s="539" customFormat="1" ht="15.75" customHeight="1">
      <c r="A2459" s="567" t="str">
        <f>IF(B2459&lt;&gt;"",IF(AND(B2459&gt;=_TM1,B2459&lt;=_TM2,OR(TH!L2459="1111",TH!M2459="1111")),TH!D2459,""),"")</f>
        <v/>
      </c>
      <c r="B2459" s="568" t="str">
        <f t="shared" si="161"/>
        <v/>
      </c>
      <c r="C2459" s="349"/>
      <c r="D2459" s="574"/>
      <c r="E2459" s="310"/>
      <c r="F2459" s="279"/>
      <c r="G2459" s="348"/>
      <c r="H2459" s="507"/>
      <c r="I2459" s="340"/>
      <c r="J2459" s="340"/>
      <c r="K2459" s="569"/>
      <c r="L2459" s="571"/>
      <c r="M2459" s="571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2"/>
    </row>
    <row r="2460" spans="1:30" s="539" customFormat="1" ht="15.75" customHeight="1">
      <c r="A2460" s="567" t="str">
        <f>IF(B2460&lt;&gt;"",IF(AND(B2460&gt;=_TM1,B2460&lt;=_TM2,OR(TH!L2460="1111",TH!M2460="1111")),TH!D2460,""),"")</f>
        <v/>
      </c>
      <c r="B2460" s="568" t="str">
        <f t="shared" si="161"/>
        <v/>
      </c>
      <c r="C2460" s="349"/>
      <c r="D2460" s="349"/>
      <c r="E2460" s="583"/>
      <c r="F2460" s="278"/>
      <c r="G2460" s="348"/>
      <c r="H2460" s="507"/>
      <c r="I2460" s="340"/>
      <c r="J2460" s="340"/>
      <c r="K2460" s="569"/>
      <c r="L2460" s="570"/>
      <c r="M2460" s="570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2"/>
      <c r="AB2460" s="573"/>
    </row>
    <row r="2461" spans="1:30" s="539" customFormat="1" ht="15.75" customHeight="1">
      <c r="A2461" s="567" t="str">
        <f>IF(B2461&lt;&gt;"",IF(AND(B2461&gt;=_TM1,B2461&lt;=_TM2,OR(TH!L2461="1111",TH!M2461="1111")),TH!D2461,""),"")</f>
        <v/>
      </c>
      <c r="B2461" s="568" t="str">
        <f t="shared" si="161"/>
        <v/>
      </c>
      <c r="C2461" s="349"/>
      <c r="D2461" s="349"/>
      <c r="E2461" s="583"/>
      <c r="F2461" s="279"/>
      <c r="G2461" s="348"/>
      <c r="H2461" s="507"/>
      <c r="I2461" s="340"/>
      <c r="J2461" s="340"/>
      <c r="K2461" s="569"/>
      <c r="L2461" s="570"/>
      <c r="M2461" s="570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2"/>
      <c r="AB2461" s="573"/>
    </row>
    <row r="2462" spans="1:30" s="539" customFormat="1" ht="15.75" customHeight="1">
      <c r="A2462" s="567" t="str">
        <f>IF(B2462&lt;&gt;"",IF(AND(B2462&gt;=_TM1,B2462&lt;=_TM2,OR(TH!L2462="1111",TH!M2462="1111")),TH!D2462,""),"")</f>
        <v/>
      </c>
      <c r="B2462" s="568" t="str">
        <f t="shared" si="161"/>
        <v/>
      </c>
      <c r="C2462" s="349"/>
      <c r="D2462" s="349"/>
      <c r="E2462" s="583"/>
      <c r="F2462" s="279"/>
      <c r="G2462" s="348"/>
      <c r="H2462" s="507"/>
      <c r="I2462" s="340"/>
      <c r="J2462" s="340"/>
      <c r="K2462" s="569"/>
      <c r="L2462" s="570"/>
      <c r="M2462" s="570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2"/>
      <c r="AB2462" s="573"/>
    </row>
    <row r="2463" spans="1:30" s="539" customFormat="1" ht="15.75" customHeight="1">
      <c r="A2463" s="567" t="str">
        <f>IF(B2463&lt;&gt;"",IF(AND(B2463&gt;=_TM1,B2463&lt;=_TM2,OR(TH!L2463="1111",TH!M2463="1111")),TH!D2463,""),"")</f>
        <v/>
      </c>
      <c r="B2463" s="568" t="str">
        <f t="shared" si="161"/>
        <v/>
      </c>
      <c r="C2463" s="349"/>
      <c r="D2463" s="349"/>
      <c r="E2463" s="310"/>
      <c r="F2463" s="277"/>
      <c r="G2463" s="348"/>
      <c r="H2463" s="506"/>
      <c r="I2463" s="340"/>
      <c r="J2463" s="340"/>
      <c r="K2463" s="569"/>
      <c r="L2463" s="571"/>
      <c r="M2463" s="571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2"/>
    </row>
    <row r="2464" spans="1:30" s="539" customFormat="1" ht="15.75" customHeight="1">
      <c r="A2464" s="567" t="str">
        <f>IF(B2464&lt;&gt;"",IF(AND(B2464&gt;=_TM1,B2464&lt;=_TM2,OR(TH!L2464="1111",TH!M2464="1111")),TH!D2464,""),"")</f>
        <v/>
      </c>
      <c r="B2464" s="568" t="str">
        <f t="shared" si="161"/>
        <v/>
      </c>
      <c r="C2464" s="349"/>
      <c r="D2464" s="349"/>
      <c r="E2464" s="310"/>
      <c r="F2464" s="277"/>
      <c r="G2464" s="348"/>
      <c r="H2464" s="507"/>
      <c r="I2464" s="340"/>
      <c r="J2464" s="340"/>
      <c r="K2464" s="569"/>
      <c r="L2464" s="571"/>
      <c r="M2464" s="571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2"/>
    </row>
    <row r="2465" spans="1:28" s="539" customFormat="1" ht="15.75" customHeight="1">
      <c r="A2465" s="567" t="str">
        <f>IF(B2465&lt;&gt;"",IF(AND(B2465&gt;=_TM1,B2465&lt;=_TM2,OR(TH!L2465="1111",TH!M2465="1111")),TH!D2465,""),"")</f>
        <v/>
      </c>
      <c r="B2465" s="568" t="str">
        <f t="shared" si="161"/>
        <v/>
      </c>
      <c r="C2465" s="349"/>
      <c r="D2465" s="349"/>
      <c r="E2465" s="310"/>
      <c r="F2465" s="277"/>
      <c r="G2465" s="348"/>
      <c r="H2465" s="507"/>
      <c r="I2465" s="340"/>
      <c r="J2465" s="340"/>
      <c r="K2465" s="569"/>
      <c r="L2465" s="571"/>
      <c r="M2465" s="571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2"/>
    </row>
    <row r="2466" spans="1:28" s="539" customFormat="1" ht="15.75" customHeight="1">
      <c r="A2466" s="567" t="str">
        <f>IF(B2466&lt;&gt;"",IF(AND(B2466&gt;=_TM1,B2466&lt;=_TM2,OR(TH!L2466="1111",TH!M2466="1111")),TH!D2466,""),"")</f>
        <v/>
      </c>
      <c r="B2466" s="568" t="str">
        <f t="shared" si="161"/>
        <v/>
      </c>
      <c r="C2466" s="349"/>
      <c r="D2466" s="349"/>
      <c r="E2466" s="310"/>
      <c r="F2466" s="277"/>
      <c r="G2466" s="348"/>
      <c r="H2466" s="506"/>
      <c r="I2466" s="340"/>
      <c r="J2466" s="340"/>
      <c r="K2466" s="569"/>
      <c r="L2466" s="571"/>
      <c r="M2466" s="571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2"/>
    </row>
    <row r="2467" spans="1:28" s="539" customFormat="1" ht="15.75" customHeight="1">
      <c r="A2467" s="567" t="str">
        <f>IF(B2467&lt;&gt;"",IF(AND(B2467&gt;=_TM1,B2467&lt;=_TM2,OR(TH!L2467="1111",TH!M2467="1111")),TH!D2467,""),"")</f>
        <v/>
      </c>
      <c r="B2467" s="568" t="str">
        <f t="shared" ref="B2467:B2530" si="162">IF(C2467&lt;&gt;"",MONTH(C2467),"")</f>
        <v/>
      </c>
      <c r="C2467" s="349"/>
      <c r="D2467" s="349"/>
      <c r="E2467" s="310"/>
      <c r="F2467" s="277"/>
      <c r="G2467" s="348"/>
      <c r="H2467" s="507"/>
      <c r="I2467" s="340"/>
      <c r="J2467" s="340"/>
      <c r="K2467" s="569"/>
      <c r="L2467" s="571"/>
      <c r="M2467" s="571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2"/>
    </row>
    <row r="2468" spans="1:28" s="539" customFormat="1" ht="15.75" customHeight="1">
      <c r="A2468" s="567" t="str">
        <f>IF(B2468&lt;&gt;"",IF(AND(B2468&gt;=_TM1,B2468&lt;=_TM2,OR(TH!L2468="1111",TH!M2468="1111")),TH!D2468,""),"")</f>
        <v/>
      </c>
      <c r="B2468" s="568" t="str">
        <f t="shared" si="162"/>
        <v/>
      </c>
      <c r="C2468" s="349"/>
      <c r="D2468" s="349"/>
      <c r="E2468" s="310"/>
      <c r="F2468" s="277"/>
      <c r="G2468" s="348"/>
      <c r="H2468" s="507"/>
      <c r="I2468" s="340"/>
      <c r="J2468" s="340"/>
      <c r="K2468" s="569"/>
      <c r="L2468" s="571"/>
      <c r="M2468" s="571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2"/>
    </row>
    <row r="2469" spans="1:28" s="539" customFormat="1" ht="15.75" customHeight="1">
      <c r="A2469" s="567" t="str">
        <f>IF(B2469&lt;&gt;"",IF(AND(B2469&gt;=_TM1,B2469&lt;=_TM2,OR(TH!L2469="1111",TH!M2469="1111")),TH!D2469,""),"")</f>
        <v/>
      </c>
      <c r="B2469" s="568" t="str">
        <f t="shared" si="162"/>
        <v/>
      </c>
      <c r="C2469" s="349"/>
      <c r="D2469" s="349"/>
      <c r="E2469" s="310"/>
      <c r="F2469" s="277"/>
      <c r="G2469" s="348"/>
      <c r="H2469" s="507"/>
      <c r="I2469" s="340"/>
      <c r="J2469" s="340"/>
      <c r="K2469" s="569"/>
      <c r="L2469" s="571"/>
      <c r="M2469" s="571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2"/>
    </row>
    <row r="2470" spans="1:28" s="539" customFormat="1" ht="15.75" customHeight="1">
      <c r="A2470" s="567" t="str">
        <f>IF(B2470&lt;&gt;"",IF(AND(B2470&gt;=_TM1,B2470&lt;=_TM2,OR(TH!L2470="1111",TH!M2470="1111")),TH!D2470,""),"")</f>
        <v/>
      </c>
      <c r="B2470" s="568" t="str">
        <f t="shared" si="162"/>
        <v/>
      </c>
      <c r="C2470" s="349"/>
      <c r="D2470" s="349"/>
      <c r="E2470" s="310"/>
      <c r="F2470" s="277"/>
      <c r="G2470" s="348"/>
      <c r="H2470" s="507"/>
      <c r="I2470" s="340"/>
      <c r="J2470" s="340"/>
      <c r="K2470" s="569"/>
      <c r="L2470" s="571"/>
      <c r="M2470" s="571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2"/>
    </row>
    <row r="2471" spans="1:28" s="539" customFormat="1" ht="15.75" customHeight="1">
      <c r="A2471" s="567" t="str">
        <f>IF(B2471&lt;&gt;"",IF(AND(B2471&gt;=_TM1,B2471&lt;=_TM2,OR(TH!L2471="1111",TH!M2471="1111")),TH!D2471,""),"")</f>
        <v/>
      </c>
      <c r="B2471" s="568" t="str">
        <f t="shared" si="162"/>
        <v/>
      </c>
      <c r="C2471" s="349"/>
      <c r="D2471" s="574"/>
      <c r="E2471" s="310"/>
      <c r="F2471" s="277"/>
      <c r="G2471" s="575"/>
      <c r="H2471" s="507"/>
      <c r="I2471" s="340"/>
      <c r="J2471" s="340"/>
      <c r="K2471" s="569"/>
      <c r="L2471" s="576"/>
      <c r="M2471" s="576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2"/>
      <c r="AB2471" s="573"/>
    </row>
    <row r="2472" spans="1:28" s="539" customFormat="1" ht="15.75" customHeight="1">
      <c r="A2472" s="567" t="str">
        <f>IF(B2472&lt;&gt;"",IF(AND(B2472&gt;=_TM1,B2472&lt;=_TM2,OR(TH!L2472="1111",TH!M2472="1111")),TH!D2472,""),"")</f>
        <v/>
      </c>
      <c r="B2472" s="568" t="str">
        <f t="shared" si="162"/>
        <v/>
      </c>
      <c r="C2472" s="349"/>
      <c r="D2472" s="574"/>
      <c r="E2472" s="310"/>
      <c r="F2472" s="277"/>
      <c r="G2472" s="575"/>
      <c r="H2472" s="507"/>
      <c r="I2472" s="340"/>
      <c r="J2472" s="340"/>
      <c r="K2472" s="569"/>
      <c r="L2472" s="576"/>
      <c r="M2472" s="576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2"/>
      <c r="AB2472" s="573"/>
    </row>
    <row r="2473" spans="1:28" s="539" customFormat="1" ht="15.75" customHeight="1">
      <c r="A2473" s="567" t="str">
        <f>IF(B2473&lt;&gt;"",IF(AND(B2473&gt;=_TM1,B2473&lt;=_TM2,OR(TH!L2473="1111",TH!M2473="1111")),TH!D2473,""),"")</f>
        <v/>
      </c>
      <c r="B2473" s="568" t="str">
        <f t="shared" si="162"/>
        <v/>
      </c>
      <c r="C2473" s="349"/>
      <c r="D2473" s="574"/>
      <c r="E2473" s="310"/>
      <c r="F2473" s="277"/>
      <c r="G2473" s="575"/>
      <c r="H2473" s="507"/>
      <c r="I2473" s="340"/>
      <c r="J2473" s="340"/>
      <c r="K2473" s="569"/>
      <c r="L2473" s="571"/>
      <c r="M2473" s="576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2"/>
    </row>
    <row r="2474" spans="1:28" s="539" customFormat="1" ht="15.75" customHeight="1">
      <c r="A2474" s="567" t="str">
        <f>IF(B2474&lt;&gt;"",IF(AND(B2474&gt;=_TM1,B2474&lt;=_TM2,OR(TH!L2474="1111",TH!M2474="1111")),TH!D2474,""),"")</f>
        <v/>
      </c>
      <c r="B2474" s="568" t="str">
        <f t="shared" si="162"/>
        <v/>
      </c>
      <c r="C2474" s="349"/>
      <c r="D2474" s="574"/>
      <c r="E2474" s="310"/>
      <c r="F2474" s="279"/>
      <c r="G2474" s="348"/>
      <c r="H2474" s="507"/>
      <c r="I2474" s="340"/>
      <c r="J2474" s="340"/>
      <c r="K2474" s="569"/>
      <c r="L2474" s="571"/>
      <c r="M2474" s="571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2"/>
    </row>
    <row r="2475" spans="1:28" s="539" customFormat="1" ht="15.75" customHeight="1">
      <c r="A2475" s="567" t="str">
        <f>IF(B2475&lt;&gt;"",IF(AND(B2475&gt;=_TM1,B2475&lt;=_TM2,OR(TH!L2475="1111",TH!M2475="1111")),TH!D2475,""),"")</f>
        <v/>
      </c>
      <c r="B2475" s="568" t="str">
        <f t="shared" si="162"/>
        <v/>
      </c>
      <c r="C2475" s="349"/>
      <c r="D2475" s="574"/>
      <c r="E2475" s="583"/>
      <c r="F2475" s="277"/>
      <c r="G2475" s="348"/>
      <c r="H2475" s="507"/>
      <c r="I2475" s="340"/>
      <c r="J2475" s="340"/>
      <c r="K2475" s="569"/>
      <c r="L2475" s="570"/>
      <c r="M2475" s="570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2"/>
    </row>
    <row r="2476" spans="1:28" s="539" customFormat="1" ht="15.75" customHeight="1">
      <c r="A2476" s="567" t="str">
        <f>IF(B2476&lt;&gt;"",IF(AND(B2476&gt;=_TM1,B2476&lt;=_TM2,OR(TH!L2476="1111",TH!M2476="1111")),TH!D2476,""),"")</f>
        <v/>
      </c>
      <c r="B2476" s="568" t="str">
        <f t="shared" si="162"/>
        <v/>
      </c>
      <c r="C2476" s="349"/>
      <c r="D2476" s="574"/>
      <c r="E2476" s="583"/>
      <c r="F2476" s="279"/>
      <c r="G2476" s="348"/>
      <c r="H2476" s="507"/>
      <c r="I2476" s="340"/>
      <c r="J2476" s="340"/>
      <c r="K2476" s="569"/>
      <c r="L2476" s="570"/>
      <c r="M2476" s="570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2"/>
    </row>
    <row r="2477" spans="1:28" s="539" customFormat="1" ht="15.75" customHeight="1">
      <c r="A2477" s="567" t="str">
        <f>IF(B2477&lt;&gt;"",IF(AND(B2477&gt;=_TM1,B2477&lt;=_TM2,OR(TH!L2477="1111",TH!M2477="1111")),TH!D2477,""),"")</f>
        <v/>
      </c>
      <c r="B2477" s="568" t="str">
        <f t="shared" si="162"/>
        <v/>
      </c>
      <c r="C2477" s="349"/>
      <c r="D2477" s="574"/>
      <c r="E2477" s="583"/>
      <c r="F2477" s="279"/>
      <c r="G2477" s="348"/>
      <c r="H2477" s="507"/>
      <c r="I2477" s="340"/>
      <c r="J2477" s="340"/>
      <c r="K2477" s="569"/>
      <c r="L2477" s="570"/>
      <c r="M2477" s="570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2"/>
    </row>
    <row r="2478" spans="1:28" s="539" customFormat="1" ht="15.75" customHeight="1">
      <c r="A2478" s="567" t="str">
        <f>IF(B2478&lt;&gt;"",IF(AND(B2478&gt;=_TM1,B2478&lt;=_TM2,OR(TH!L2478="1111",TH!M2478="1111")),TH!D2478,""),"")</f>
        <v/>
      </c>
      <c r="B2478" s="568" t="str">
        <f t="shared" si="162"/>
        <v/>
      </c>
      <c r="C2478" s="349"/>
      <c r="D2478" s="574"/>
      <c r="E2478" s="310"/>
      <c r="F2478" s="279"/>
      <c r="G2478" s="348"/>
      <c r="H2478" s="507"/>
      <c r="I2478" s="340"/>
      <c r="J2478" s="340"/>
      <c r="K2478" s="569"/>
      <c r="L2478" s="571"/>
      <c r="M2478" s="571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2"/>
    </row>
    <row r="2479" spans="1:28" s="539" customFormat="1" ht="15.75" customHeight="1">
      <c r="A2479" s="567" t="str">
        <f>IF(B2479&lt;&gt;"",IF(AND(B2479&gt;=_TM1,B2479&lt;=_TM2,OR(TH!L2479="1111",TH!M2479="1111")),TH!D2479,""),"")</f>
        <v/>
      </c>
      <c r="B2479" s="568" t="str">
        <f t="shared" si="162"/>
        <v/>
      </c>
      <c r="C2479" s="349"/>
      <c r="D2479" s="574"/>
      <c r="E2479" s="583"/>
      <c r="F2479" s="277"/>
      <c r="G2479" s="348"/>
      <c r="H2479" s="507"/>
      <c r="I2479" s="340"/>
      <c r="J2479" s="340"/>
      <c r="K2479" s="569"/>
      <c r="L2479" s="570"/>
      <c r="M2479" s="570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2"/>
    </row>
    <row r="2480" spans="1:28" s="539" customFormat="1" ht="15.75" customHeight="1">
      <c r="A2480" s="567" t="str">
        <f>IF(B2480&lt;&gt;"",IF(AND(B2480&gt;=_TM1,B2480&lt;=_TM2,OR(TH!L2480="1111",TH!M2480="1111")),TH!D2480,""),"")</f>
        <v/>
      </c>
      <c r="B2480" s="568" t="str">
        <f t="shared" si="162"/>
        <v/>
      </c>
      <c r="C2480" s="349"/>
      <c r="D2480" s="574"/>
      <c r="E2480" s="310"/>
      <c r="F2480" s="280"/>
      <c r="G2480" s="348"/>
      <c r="H2480" s="506"/>
      <c r="I2480" s="340"/>
      <c r="J2480" s="340"/>
      <c r="K2480" s="569"/>
      <c r="L2480" s="571"/>
      <c r="M2480" s="571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2"/>
    </row>
    <row r="2481" spans="1:28" s="539" customFormat="1" ht="15.75" customHeight="1">
      <c r="A2481" s="567" t="str">
        <f>IF(B2481&lt;&gt;"",IF(AND(B2481&gt;=_TM1,B2481&lt;=_TM2,OR(TH!L2481="1111",TH!M2481="1111")),TH!D2481,""),"")</f>
        <v/>
      </c>
      <c r="B2481" s="568" t="str">
        <f t="shared" si="162"/>
        <v/>
      </c>
      <c r="C2481" s="349"/>
      <c r="D2481" s="574"/>
      <c r="E2481" s="310"/>
      <c r="F2481" s="280"/>
      <c r="G2481" s="348"/>
      <c r="H2481" s="506"/>
      <c r="I2481" s="340"/>
      <c r="J2481" s="340"/>
      <c r="K2481" s="569"/>
      <c r="L2481" s="571"/>
      <c r="M2481" s="571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2"/>
    </row>
    <row r="2482" spans="1:28" s="539" customFormat="1" ht="15.75" customHeight="1">
      <c r="A2482" s="567" t="str">
        <f>IF(B2482&lt;&gt;"",IF(AND(B2482&gt;=_TM1,B2482&lt;=_TM2,OR(TH!L2482="1111",TH!M2482="1111")),TH!D2482,""),"")</f>
        <v/>
      </c>
      <c r="B2482" s="568" t="str">
        <f t="shared" si="162"/>
        <v/>
      </c>
      <c r="C2482" s="349"/>
      <c r="D2482" s="574"/>
      <c r="E2482" s="583"/>
      <c r="F2482" s="279"/>
      <c r="G2482" s="348"/>
      <c r="H2482" s="507"/>
      <c r="I2482" s="340"/>
      <c r="J2482" s="340"/>
      <c r="K2482" s="569"/>
      <c r="L2482" s="570"/>
      <c r="M2482" s="570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2"/>
    </row>
    <row r="2483" spans="1:28" s="539" customFormat="1" ht="15.75" customHeight="1">
      <c r="A2483" s="567" t="str">
        <f>IF(B2483&lt;&gt;"",IF(AND(B2483&gt;=_TM1,B2483&lt;=_TM2,OR(TH!L2483="1111",TH!M2483="1111")),TH!D2483,""),"")</f>
        <v/>
      </c>
      <c r="B2483" s="568" t="str">
        <f t="shared" si="162"/>
        <v/>
      </c>
      <c r="C2483" s="349"/>
      <c r="D2483" s="574"/>
      <c r="E2483" s="583"/>
      <c r="F2483" s="279"/>
      <c r="G2483" s="348"/>
      <c r="H2483" s="507"/>
      <c r="I2483" s="340"/>
      <c r="J2483" s="340"/>
      <c r="K2483" s="569"/>
      <c r="L2483" s="570"/>
      <c r="M2483" s="570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2"/>
    </row>
    <row r="2484" spans="1:28" s="539" customFormat="1" ht="15.75" customHeight="1">
      <c r="A2484" s="567" t="str">
        <f>IF(B2484&lt;&gt;"",IF(AND(B2484&gt;=_TM1,B2484&lt;=_TM2,OR(TH!L2484="1111",TH!M2484="1111")),TH!D2484,""),"")</f>
        <v/>
      </c>
      <c r="B2484" s="568" t="str">
        <f t="shared" si="162"/>
        <v/>
      </c>
      <c r="C2484" s="349"/>
      <c r="D2484" s="574"/>
      <c r="E2484" s="310"/>
      <c r="F2484" s="277"/>
      <c r="G2484" s="575"/>
      <c r="H2484" s="507"/>
      <c r="I2484" s="340"/>
      <c r="J2484" s="340"/>
      <c r="K2484" s="569"/>
      <c r="L2484" s="576"/>
      <c r="M2484" s="576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2"/>
      <c r="AB2484" s="573"/>
    </row>
    <row r="2485" spans="1:28" s="539" customFormat="1" ht="15.75" customHeight="1">
      <c r="A2485" s="567" t="str">
        <f>IF(B2485&lt;&gt;"",IF(AND(B2485&gt;=_TM1,B2485&lt;=_TM2,OR(TH!L2485="1111",TH!M2485="1111")),TH!D2485,""),"")</f>
        <v/>
      </c>
      <c r="B2485" s="568" t="str">
        <f t="shared" si="162"/>
        <v/>
      </c>
      <c r="C2485" s="349"/>
      <c r="D2485" s="574"/>
      <c r="E2485" s="310"/>
      <c r="F2485" s="277"/>
      <c r="G2485" s="575"/>
      <c r="H2485" s="507"/>
      <c r="I2485" s="340"/>
      <c r="J2485" s="340"/>
      <c r="K2485" s="569"/>
      <c r="L2485" s="576"/>
      <c r="M2485" s="576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2"/>
      <c r="AB2485" s="573"/>
    </row>
    <row r="2486" spans="1:28" s="539" customFormat="1" ht="15.75" customHeight="1">
      <c r="A2486" s="567" t="str">
        <f>IF(B2486&lt;&gt;"",IF(AND(B2486&gt;=_TM1,B2486&lt;=_TM2,OR(TH!L2486="1111",TH!M2486="1111")),TH!D2486,""),"")</f>
        <v/>
      </c>
      <c r="B2486" s="568" t="str">
        <f t="shared" si="162"/>
        <v/>
      </c>
      <c r="C2486" s="349"/>
      <c r="D2486" s="574"/>
      <c r="E2486" s="310"/>
      <c r="F2486" s="277"/>
      <c r="G2486" s="575"/>
      <c r="H2486" s="507"/>
      <c r="I2486" s="340"/>
      <c r="J2486" s="340"/>
      <c r="K2486" s="569"/>
      <c r="L2486" s="571"/>
      <c r="M2486" s="576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2"/>
    </row>
    <row r="2487" spans="1:28" s="539" customFormat="1" ht="15.75" customHeight="1">
      <c r="A2487" s="567" t="str">
        <f>IF(B2487&lt;&gt;"",IF(AND(B2487&gt;=_TM1,B2487&lt;=_TM2,OR(TH!L2487="1111",TH!M2487="1111")),TH!D2487,""),"")</f>
        <v/>
      </c>
      <c r="B2487" s="568" t="str">
        <f t="shared" si="162"/>
        <v/>
      </c>
      <c r="C2487" s="349"/>
      <c r="D2487" s="574"/>
      <c r="E2487" s="583"/>
      <c r="F2487" s="279"/>
      <c r="G2487" s="348"/>
      <c r="H2487" s="507"/>
      <c r="I2487" s="340"/>
      <c r="J2487" s="340"/>
      <c r="K2487" s="569"/>
      <c r="L2487" s="570"/>
      <c r="M2487" s="570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2"/>
    </row>
    <row r="2488" spans="1:28" s="539" customFormat="1" ht="15.75" customHeight="1">
      <c r="A2488" s="567" t="str">
        <f>IF(B2488&lt;&gt;"",IF(AND(B2488&gt;=_TM1,B2488&lt;=_TM2,OR(TH!L2488="1111",TH!M2488="1111")),TH!D2488,""),"")</f>
        <v/>
      </c>
      <c r="B2488" s="568" t="str">
        <f t="shared" si="162"/>
        <v/>
      </c>
      <c r="C2488" s="349"/>
      <c r="D2488" s="574"/>
      <c r="E2488" s="583"/>
      <c r="F2488" s="279"/>
      <c r="G2488" s="348"/>
      <c r="H2488" s="507"/>
      <c r="I2488" s="340"/>
      <c r="J2488" s="340"/>
      <c r="K2488" s="569"/>
      <c r="L2488" s="570"/>
      <c r="M2488" s="570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2"/>
    </row>
    <row r="2489" spans="1:28" s="539" customFormat="1" ht="15.75" customHeight="1">
      <c r="A2489" s="567" t="str">
        <f>IF(B2489&lt;&gt;"",IF(AND(B2489&gt;=_TM1,B2489&lt;=_TM2,OR(TH!L2489="1111",TH!M2489="1111")),TH!D2489,""),"")</f>
        <v/>
      </c>
      <c r="B2489" s="568" t="str">
        <f t="shared" si="162"/>
        <v/>
      </c>
      <c r="C2489" s="349"/>
      <c r="D2489" s="574"/>
      <c r="E2489" s="310"/>
      <c r="F2489" s="280"/>
      <c r="G2489" s="575"/>
      <c r="H2489" s="507"/>
      <c r="I2489" s="340"/>
      <c r="J2489" s="340"/>
      <c r="K2489" s="569"/>
      <c r="L2489" s="576"/>
      <c r="M2489" s="576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2"/>
      <c r="AB2489" s="573"/>
    </row>
    <row r="2490" spans="1:28" s="539" customFormat="1" ht="15.75" customHeight="1">
      <c r="A2490" s="567" t="str">
        <f>IF(B2490&lt;&gt;"",IF(AND(B2490&gt;=_TM1,B2490&lt;=_TM2,OR(TH!L2490="1111",TH!M2490="1111")),TH!D2490,""),"")</f>
        <v/>
      </c>
      <c r="B2490" s="568" t="str">
        <f t="shared" si="162"/>
        <v/>
      </c>
      <c r="C2490" s="349"/>
      <c r="D2490" s="574"/>
      <c r="E2490" s="310"/>
      <c r="F2490" s="280"/>
      <c r="G2490" s="575"/>
      <c r="H2490" s="507"/>
      <c r="I2490" s="340"/>
      <c r="J2490" s="340"/>
      <c r="K2490" s="569"/>
      <c r="L2490" s="576"/>
      <c r="M2490" s="576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2"/>
      <c r="AB2490" s="573"/>
    </row>
    <row r="2491" spans="1:28" s="539" customFormat="1" ht="15.75" customHeight="1">
      <c r="A2491" s="567" t="str">
        <f>IF(B2491&lt;&gt;"",IF(AND(B2491&gt;=_TM1,B2491&lt;=_TM2,OR(TH!L2491="1111",TH!M2491="1111")),TH!D2491,""),"")</f>
        <v/>
      </c>
      <c r="B2491" s="568" t="str">
        <f t="shared" si="162"/>
        <v/>
      </c>
      <c r="C2491" s="349"/>
      <c r="D2491" s="574"/>
      <c r="E2491" s="310"/>
      <c r="F2491" s="277"/>
      <c r="G2491" s="575"/>
      <c r="H2491" s="507"/>
      <c r="I2491" s="340"/>
      <c r="J2491" s="340"/>
      <c r="K2491" s="569"/>
      <c r="L2491" s="576"/>
      <c r="M2491" s="576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2"/>
      <c r="AB2491" s="573"/>
    </row>
    <row r="2492" spans="1:28" s="539" customFormat="1" ht="15.75" customHeight="1">
      <c r="A2492" s="567" t="str">
        <f>IF(B2492&lt;&gt;"",IF(AND(B2492&gt;=_TM1,B2492&lt;=_TM2,OR(TH!L2492="1111",TH!M2492="1111")),TH!D2492,""),"")</f>
        <v/>
      </c>
      <c r="B2492" s="568" t="str">
        <f t="shared" si="162"/>
        <v/>
      </c>
      <c r="C2492" s="349"/>
      <c r="D2492" s="574"/>
      <c r="E2492" s="310"/>
      <c r="F2492" s="280"/>
      <c r="G2492" s="575"/>
      <c r="H2492" s="507"/>
      <c r="I2492" s="340"/>
      <c r="J2492" s="340"/>
      <c r="K2492" s="569"/>
      <c r="L2492" s="576"/>
      <c r="M2492" s="576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2"/>
      <c r="AB2492" s="573"/>
    </row>
    <row r="2493" spans="1:28" s="539" customFormat="1" ht="15.75" customHeight="1">
      <c r="A2493" s="567" t="str">
        <f>IF(B2493&lt;&gt;"",IF(AND(B2493&gt;=_TM1,B2493&lt;=_TM2,OR(TH!L2493="1111",TH!M2493="1111")),TH!D2493,""),"")</f>
        <v/>
      </c>
      <c r="B2493" s="568" t="str">
        <f t="shared" si="162"/>
        <v/>
      </c>
      <c r="C2493" s="349"/>
      <c r="D2493" s="574"/>
      <c r="E2493" s="310"/>
      <c r="F2493" s="280"/>
      <c r="G2493" s="575"/>
      <c r="H2493" s="507"/>
      <c r="I2493" s="340"/>
      <c r="J2493" s="340"/>
      <c r="K2493" s="569"/>
      <c r="L2493" s="576"/>
      <c r="M2493" s="576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2"/>
      <c r="AB2493" s="573"/>
    </row>
    <row r="2494" spans="1:28" s="539" customFormat="1" ht="15.75" customHeight="1">
      <c r="A2494" s="567" t="str">
        <f>IF(B2494&lt;&gt;"",IF(AND(B2494&gt;=_TM1,B2494&lt;=_TM2,OR(TH!L2494="1111",TH!M2494="1111")),TH!D2494,""),"")</f>
        <v/>
      </c>
      <c r="B2494" s="568" t="str">
        <f t="shared" si="162"/>
        <v/>
      </c>
      <c r="C2494" s="349"/>
      <c r="D2494" s="574"/>
      <c r="E2494" s="310"/>
      <c r="F2494" s="278"/>
      <c r="G2494" s="575"/>
      <c r="H2494" s="507"/>
      <c r="I2494" s="340"/>
      <c r="J2494" s="340"/>
      <c r="K2494" s="569"/>
      <c r="L2494" s="576"/>
      <c r="M2494" s="576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2"/>
      <c r="AB2494" s="573"/>
    </row>
    <row r="2495" spans="1:28" s="539" customFormat="1" ht="15.75" customHeight="1">
      <c r="A2495" s="567" t="str">
        <f>IF(B2495&lt;&gt;"",IF(AND(B2495&gt;=_TM1,B2495&lt;=_TM2,OR(TH!L2495="1111",TH!M2495="1111")),TH!D2495,""),"")</f>
        <v/>
      </c>
      <c r="B2495" s="568" t="str">
        <f t="shared" si="162"/>
        <v/>
      </c>
      <c r="C2495" s="349"/>
      <c r="D2495" s="574"/>
      <c r="E2495" s="310"/>
      <c r="F2495" s="278"/>
      <c r="G2495" s="575"/>
      <c r="H2495" s="507"/>
      <c r="I2495" s="340"/>
      <c r="J2495" s="340"/>
      <c r="K2495" s="569"/>
      <c r="L2495" s="576"/>
      <c r="M2495" s="576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2"/>
      <c r="AB2495" s="573"/>
    </row>
    <row r="2496" spans="1:28" s="539" customFormat="1" ht="15.75" customHeight="1">
      <c r="A2496" s="567" t="str">
        <f>IF(B2496&lt;&gt;"",IF(AND(B2496&gt;=_TM1,B2496&lt;=_TM2,OR(TH!L2496="1111",TH!M2496="1111")),TH!D2496,""),"")</f>
        <v/>
      </c>
      <c r="B2496" s="568" t="str">
        <f t="shared" si="162"/>
        <v/>
      </c>
      <c r="C2496" s="349"/>
      <c r="D2496" s="574"/>
      <c r="E2496" s="310"/>
      <c r="F2496" s="280"/>
      <c r="G2496" s="575"/>
      <c r="H2496" s="507"/>
      <c r="I2496" s="340"/>
      <c r="J2496" s="340"/>
      <c r="K2496" s="569"/>
      <c r="L2496" s="571"/>
      <c r="M2496" s="576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2"/>
      <c r="AB2496" s="573"/>
    </row>
    <row r="2497" spans="1:30" s="539" customFormat="1" ht="15.75" customHeight="1">
      <c r="A2497" s="567" t="str">
        <f>IF(B2497&lt;&gt;"",IF(AND(B2497&gt;=_TM1,B2497&lt;=_TM2,OR(TH!L2497="1111",TH!M2497="1111")),TH!D2497,""),"")</f>
        <v/>
      </c>
      <c r="B2497" s="568" t="str">
        <f t="shared" si="162"/>
        <v/>
      </c>
      <c r="C2497" s="349"/>
      <c r="D2497" s="349"/>
      <c r="E2497" s="583"/>
      <c r="F2497" s="278"/>
      <c r="G2497" s="348"/>
      <c r="H2497" s="506"/>
      <c r="I2497" s="340"/>
      <c r="J2497" s="340"/>
      <c r="K2497" s="569"/>
      <c r="L2497" s="570"/>
      <c r="M2497" s="570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2"/>
      <c r="AB2497" s="573"/>
      <c r="AD2497" s="573"/>
    </row>
    <row r="2498" spans="1:30" s="539" customFormat="1" ht="15.75" customHeight="1">
      <c r="A2498" s="567" t="str">
        <f>IF(B2498&lt;&gt;"",IF(AND(B2498&gt;=_TM1,B2498&lt;=_TM2,OR(TH!L2498="1111",TH!M2498="1111")),TH!D2498,""),"")</f>
        <v/>
      </c>
      <c r="B2498" s="568" t="str">
        <f t="shared" si="162"/>
        <v/>
      </c>
      <c r="C2498" s="349"/>
      <c r="D2498" s="349"/>
      <c r="E2498" s="583"/>
      <c r="F2498" s="279"/>
      <c r="G2498" s="348"/>
      <c r="H2498" s="506"/>
      <c r="I2498" s="340"/>
      <c r="J2498" s="340"/>
      <c r="K2498" s="569"/>
      <c r="L2498" s="570"/>
      <c r="M2498" s="570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2"/>
      <c r="AB2498" s="573"/>
    </row>
    <row r="2499" spans="1:30" s="539" customFormat="1" ht="15.75" customHeight="1">
      <c r="A2499" s="567" t="str">
        <f>IF(B2499&lt;&gt;"",IF(AND(B2499&gt;=_TM1,B2499&lt;=_TM2,OR(TH!L2499="1111",TH!M2499="1111")),TH!D2499,""),"")</f>
        <v/>
      </c>
      <c r="B2499" s="568" t="str">
        <f t="shared" si="162"/>
        <v/>
      </c>
      <c r="C2499" s="349"/>
      <c r="D2499" s="349"/>
      <c r="E2499" s="583"/>
      <c r="F2499" s="278"/>
      <c r="G2499" s="348"/>
      <c r="H2499" s="507"/>
      <c r="I2499" s="340"/>
      <c r="J2499" s="340"/>
      <c r="K2499" s="569"/>
      <c r="L2499" s="570"/>
      <c r="M2499" s="570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2"/>
      <c r="AB2499" s="573"/>
    </row>
    <row r="2500" spans="1:30" s="539" customFormat="1" ht="15.75" customHeight="1">
      <c r="A2500" s="567" t="str">
        <f>IF(B2500&lt;&gt;"",IF(AND(B2500&gt;=_TM1,B2500&lt;=_TM2,OR(TH!L2500="1111",TH!M2500="1111")),TH!D2500,""),"")</f>
        <v/>
      </c>
      <c r="B2500" s="568" t="str">
        <f t="shared" si="162"/>
        <v/>
      </c>
      <c r="C2500" s="349"/>
      <c r="D2500" s="349"/>
      <c r="E2500" s="583"/>
      <c r="F2500" s="279"/>
      <c r="G2500" s="348"/>
      <c r="H2500" s="507"/>
      <c r="I2500" s="340"/>
      <c r="J2500" s="340"/>
      <c r="K2500" s="569"/>
      <c r="L2500" s="570"/>
      <c r="M2500" s="570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2"/>
      <c r="AB2500" s="573"/>
      <c r="AD2500" s="573"/>
    </row>
    <row r="2501" spans="1:30" s="539" customFormat="1" ht="15.75" customHeight="1">
      <c r="A2501" s="567" t="str">
        <f>IF(B2501&lt;&gt;"",IF(AND(B2501&gt;=_TM1,B2501&lt;=_TM2,OR(TH!L2501="1111",TH!M2501="1111")),TH!D2501,""),"")</f>
        <v/>
      </c>
      <c r="B2501" s="568" t="str">
        <f t="shared" si="162"/>
        <v/>
      </c>
      <c r="C2501" s="349"/>
      <c r="D2501" s="574"/>
      <c r="E2501" s="310"/>
      <c r="F2501" s="279"/>
      <c r="G2501" s="348"/>
      <c r="H2501" s="507"/>
      <c r="I2501" s="340"/>
      <c r="J2501" s="340"/>
      <c r="K2501" s="569"/>
      <c r="L2501" s="571"/>
      <c r="M2501" s="571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2"/>
    </row>
    <row r="2502" spans="1:30" s="539" customFormat="1" ht="15.75" customHeight="1">
      <c r="A2502" s="567" t="str">
        <f>IF(B2502&lt;&gt;"",IF(AND(B2502&gt;=_TM1,B2502&lt;=_TM2,OR(TH!L2502="1111",TH!M2502="1111")),TH!D2502,""),"")</f>
        <v/>
      </c>
      <c r="B2502" s="568" t="str">
        <f t="shared" si="162"/>
        <v/>
      </c>
      <c r="C2502" s="349"/>
      <c r="D2502" s="574"/>
      <c r="E2502" s="310"/>
      <c r="F2502" s="280"/>
      <c r="G2502" s="575"/>
      <c r="H2502" s="507"/>
      <c r="I2502" s="340"/>
      <c r="J2502" s="340"/>
      <c r="K2502" s="569"/>
      <c r="L2502" s="576"/>
      <c r="M2502" s="576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2"/>
      <c r="AB2502" s="573"/>
    </row>
    <row r="2503" spans="1:30" s="539" customFormat="1" ht="15.75" customHeight="1">
      <c r="A2503" s="567" t="str">
        <f>IF(B2503&lt;&gt;"",IF(AND(B2503&gt;=_TM1,B2503&lt;=_TM2,OR(TH!L2503="1111",TH!M2503="1111")),TH!D2503,""),"")</f>
        <v/>
      </c>
      <c r="B2503" s="568" t="str">
        <f t="shared" si="162"/>
        <v/>
      </c>
      <c r="C2503" s="349"/>
      <c r="D2503" s="574"/>
      <c r="E2503" s="310"/>
      <c r="F2503" s="280"/>
      <c r="G2503" s="575"/>
      <c r="H2503" s="507"/>
      <c r="I2503" s="340"/>
      <c r="J2503" s="340"/>
      <c r="K2503" s="569"/>
      <c r="L2503" s="571"/>
      <c r="M2503" s="576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2"/>
      <c r="AB2503" s="573"/>
    </row>
    <row r="2504" spans="1:30" s="539" customFormat="1" ht="15.75" customHeight="1">
      <c r="A2504" s="567" t="str">
        <f>IF(B2504&lt;&gt;"",IF(AND(B2504&gt;=_TM1,B2504&lt;=_TM2,OR(TH!L2504="1111",TH!M2504="1111")),TH!D2504,""),"")</f>
        <v/>
      </c>
      <c r="B2504" s="568" t="str">
        <f t="shared" si="162"/>
        <v/>
      </c>
      <c r="C2504" s="349"/>
      <c r="D2504" s="574"/>
      <c r="E2504" s="310"/>
      <c r="F2504" s="279"/>
      <c r="G2504" s="348"/>
      <c r="H2504" s="507"/>
      <c r="I2504" s="340"/>
      <c r="J2504" s="340"/>
      <c r="K2504" s="569"/>
      <c r="L2504" s="571"/>
      <c r="M2504" s="571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2"/>
    </row>
    <row r="2505" spans="1:30" s="539" customFormat="1" ht="15.75" customHeight="1">
      <c r="A2505" s="567" t="str">
        <f>IF(B2505&lt;&gt;"",IF(AND(B2505&gt;=_TM1,B2505&lt;=_TM2,OR(TH!L2505="1111",TH!M2505="1111")),TH!D2505,""),"")</f>
        <v/>
      </c>
      <c r="B2505" s="568" t="str">
        <f t="shared" si="162"/>
        <v/>
      </c>
      <c r="C2505" s="349"/>
      <c r="D2505" s="574"/>
      <c r="E2505" s="583"/>
      <c r="F2505" s="277"/>
      <c r="G2505" s="348"/>
      <c r="H2505" s="507"/>
      <c r="I2505" s="340"/>
      <c r="J2505" s="340"/>
      <c r="K2505" s="569"/>
      <c r="L2505" s="570"/>
      <c r="M2505" s="570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2"/>
    </row>
    <row r="2506" spans="1:30" s="539" customFormat="1" ht="15.75" customHeight="1">
      <c r="A2506" s="567" t="str">
        <f>IF(B2506&lt;&gt;"",IF(AND(B2506&gt;=_TM1,B2506&lt;=_TM2,OR(TH!L2506="1111",TH!M2506="1111")),TH!D2506,""),"")</f>
        <v/>
      </c>
      <c r="B2506" s="568" t="str">
        <f t="shared" si="162"/>
        <v/>
      </c>
      <c r="C2506" s="349"/>
      <c r="D2506" s="574"/>
      <c r="E2506" s="583"/>
      <c r="F2506" s="277"/>
      <c r="G2506" s="348"/>
      <c r="H2506" s="507"/>
      <c r="I2506" s="340"/>
      <c r="J2506" s="340"/>
      <c r="K2506" s="569"/>
      <c r="L2506" s="570"/>
      <c r="M2506" s="570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2"/>
    </row>
    <row r="2507" spans="1:30" s="539" customFormat="1" ht="15.75" customHeight="1">
      <c r="A2507" s="567" t="str">
        <f>IF(B2507&lt;&gt;"",IF(AND(B2507&gt;=_TM1,B2507&lt;=_TM2,OR(TH!L2507="1111",TH!M2507="1111")),TH!D2507,""),"")</f>
        <v/>
      </c>
      <c r="B2507" s="568" t="str">
        <f t="shared" si="162"/>
        <v/>
      </c>
      <c r="C2507" s="349"/>
      <c r="D2507" s="574"/>
      <c r="E2507" s="310"/>
      <c r="F2507" s="279"/>
      <c r="G2507" s="348"/>
      <c r="H2507" s="507"/>
      <c r="I2507" s="340"/>
      <c r="J2507" s="340"/>
      <c r="K2507" s="569"/>
      <c r="L2507" s="571"/>
      <c r="M2507" s="571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2"/>
    </row>
    <row r="2508" spans="1:30" s="539" customFormat="1" ht="15.75" customHeight="1">
      <c r="A2508" s="567" t="str">
        <f>IF(B2508&lt;&gt;"",IF(AND(B2508&gt;=_TM1,B2508&lt;=_TM2,OR(TH!L2508="1111",TH!M2508="1111")),TH!D2508,""),"")</f>
        <v/>
      </c>
      <c r="B2508" s="568" t="str">
        <f t="shared" si="162"/>
        <v/>
      </c>
      <c r="C2508" s="349"/>
      <c r="D2508" s="574"/>
      <c r="E2508" s="583"/>
      <c r="F2508" s="277"/>
      <c r="G2508" s="348"/>
      <c r="H2508" s="507"/>
      <c r="I2508" s="340"/>
      <c r="J2508" s="340"/>
      <c r="K2508" s="569"/>
      <c r="L2508" s="570"/>
      <c r="M2508" s="570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2"/>
    </row>
    <row r="2509" spans="1:30" s="539" customFormat="1" ht="15.75" customHeight="1">
      <c r="A2509" s="567" t="str">
        <f>IF(B2509&lt;&gt;"",IF(AND(B2509&gt;=_TM1,B2509&lt;=_TM2,OR(TH!L2509="1111",TH!M2509="1111")),TH!D2509,""),"")</f>
        <v/>
      </c>
      <c r="B2509" s="568" t="str">
        <f t="shared" si="162"/>
        <v/>
      </c>
      <c r="C2509" s="349"/>
      <c r="D2509" s="574"/>
      <c r="E2509" s="310"/>
      <c r="F2509" s="279"/>
      <c r="G2509" s="575"/>
      <c r="H2509" s="507"/>
      <c r="I2509" s="340"/>
      <c r="J2509" s="340"/>
      <c r="K2509" s="569"/>
      <c r="L2509" s="571"/>
      <c r="M2509" s="571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2"/>
    </row>
    <row r="2510" spans="1:30" s="539" customFormat="1" ht="15.75" customHeight="1">
      <c r="A2510" s="567" t="str">
        <f>IF(B2510&lt;&gt;"",IF(AND(B2510&gt;=_TM1,B2510&lt;=_TM2,OR(TH!L2510="1111",TH!M2510="1111")),TH!D2510,""),"")</f>
        <v/>
      </c>
      <c r="B2510" s="568" t="str">
        <f t="shared" si="162"/>
        <v/>
      </c>
      <c r="C2510" s="349"/>
      <c r="D2510" s="574"/>
      <c r="E2510" s="310"/>
      <c r="F2510" s="279"/>
      <c r="G2510" s="575"/>
      <c r="H2510" s="507"/>
      <c r="I2510" s="340"/>
      <c r="J2510" s="340"/>
      <c r="K2510" s="569"/>
      <c r="L2510" s="571"/>
      <c r="M2510" s="571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2"/>
    </row>
    <row r="2511" spans="1:30" s="539" customFormat="1" ht="15.75" customHeight="1">
      <c r="A2511" s="567" t="str">
        <f>IF(B2511&lt;&gt;"",IF(AND(B2511&gt;=_TM1,B2511&lt;=_TM2,OR(TH!L2511="1111",TH!M2511="1111")),TH!D2511,""),"")</f>
        <v/>
      </c>
      <c r="B2511" s="568" t="str">
        <f t="shared" si="162"/>
        <v/>
      </c>
      <c r="C2511" s="349"/>
      <c r="D2511" s="574"/>
      <c r="E2511" s="310"/>
      <c r="F2511" s="277"/>
      <c r="G2511" s="575"/>
      <c r="H2511" s="507"/>
      <c r="I2511" s="340"/>
      <c r="J2511" s="340"/>
      <c r="K2511" s="569"/>
      <c r="L2511" s="571"/>
      <c r="M2511" s="571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2"/>
    </row>
    <row r="2512" spans="1:30" s="539" customFormat="1" ht="15.75" customHeight="1">
      <c r="A2512" s="567" t="str">
        <f>IF(B2512&lt;&gt;"",IF(AND(B2512&gt;=_TM1,B2512&lt;=_TM2,OR(TH!L2512="1111",TH!M2512="1111")),TH!D2512,""),"")</f>
        <v/>
      </c>
      <c r="B2512" s="568" t="str">
        <f t="shared" si="162"/>
        <v/>
      </c>
      <c r="C2512" s="349"/>
      <c r="D2512" s="574"/>
      <c r="E2512" s="310"/>
      <c r="F2512" s="277"/>
      <c r="G2512" s="575"/>
      <c r="H2512" s="507"/>
      <c r="I2512" s="340"/>
      <c r="J2512" s="340"/>
      <c r="K2512" s="569"/>
      <c r="L2512" s="571"/>
      <c r="M2512" s="571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2"/>
    </row>
    <row r="2513" spans="1:28" s="539" customFormat="1" ht="15.75" customHeight="1">
      <c r="A2513" s="567" t="str">
        <f>IF(B2513&lt;&gt;"",IF(AND(B2513&gt;=_TM1,B2513&lt;=_TM2,OR(TH!L2513="1111",TH!M2513="1111")),TH!D2513,""),"")</f>
        <v/>
      </c>
      <c r="B2513" s="568" t="str">
        <f t="shared" si="162"/>
        <v/>
      </c>
      <c r="C2513" s="349"/>
      <c r="D2513" s="574"/>
      <c r="E2513" s="310"/>
      <c r="F2513" s="280"/>
      <c r="G2513" s="575"/>
      <c r="H2513" s="507"/>
      <c r="I2513" s="340"/>
      <c r="J2513" s="340"/>
      <c r="K2513" s="569"/>
      <c r="L2513" s="576"/>
      <c r="M2513" s="576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2"/>
      <c r="AB2513" s="573"/>
    </row>
    <row r="2514" spans="1:28" s="539" customFormat="1" ht="15.75" customHeight="1">
      <c r="A2514" s="567" t="str">
        <f>IF(B2514&lt;&gt;"",IF(AND(B2514&gt;=_TM1,B2514&lt;=_TM2,OR(TH!L2514="1111",TH!M2514="1111")),TH!D2514,""),"")</f>
        <v/>
      </c>
      <c r="B2514" s="568" t="str">
        <f t="shared" si="162"/>
        <v/>
      </c>
      <c r="C2514" s="349"/>
      <c r="D2514" s="574"/>
      <c r="E2514" s="310"/>
      <c r="F2514" s="280"/>
      <c r="G2514" s="575"/>
      <c r="H2514" s="507"/>
      <c r="I2514" s="340"/>
      <c r="J2514" s="340"/>
      <c r="K2514" s="569"/>
      <c r="L2514" s="576"/>
      <c r="M2514" s="576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2"/>
      <c r="AB2514" s="573"/>
    </row>
    <row r="2515" spans="1:28" s="539" customFormat="1" ht="15.75" customHeight="1">
      <c r="A2515" s="567" t="str">
        <f>IF(B2515&lt;&gt;"",IF(AND(B2515&gt;=_TM1,B2515&lt;=_TM2,OR(TH!L2515="1111",TH!M2515="1111")),TH!D2515,""),"")</f>
        <v/>
      </c>
      <c r="B2515" s="568" t="str">
        <f t="shared" si="162"/>
        <v/>
      </c>
      <c r="C2515" s="349"/>
      <c r="D2515" s="574"/>
      <c r="E2515" s="310"/>
      <c r="F2515" s="280"/>
      <c r="G2515" s="575"/>
      <c r="H2515" s="507"/>
      <c r="I2515" s="340"/>
      <c r="J2515" s="340"/>
      <c r="K2515" s="569"/>
      <c r="L2515" s="576"/>
      <c r="M2515" s="576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2"/>
      <c r="AB2515" s="573"/>
    </row>
    <row r="2516" spans="1:28" s="539" customFormat="1" ht="15.75" customHeight="1">
      <c r="A2516" s="567" t="str">
        <f>IF(B2516&lt;&gt;"",IF(AND(B2516&gt;=_TM1,B2516&lt;=_TM2,OR(TH!L2516="1111",TH!M2516="1111")),TH!D2516,""),"")</f>
        <v/>
      </c>
      <c r="B2516" s="568" t="str">
        <f t="shared" si="162"/>
        <v/>
      </c>
      <c r="C2516" s="349"/>
      <c r="D2516" s="574"/>
      <c r="E2516" s="310"/>
      <c r="F2516" s="280"/>
      <c r="G2516" s="575"/>
      <c r="H2516" s="507"/>
      <c r="I2516" s="340"/>
      <c r="J2516" s="340"/>
      <c r="K2516" s="569"/>
      <c r="L2516" s="576"/>
      <c r="M2516" s="576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2"/>
      <c r="AB2516" s="573"/>
    </row>
    <row r="2517" spans="1:28" s="539" customFormat="1" ht="15.75" customHeight="1">
      <c r="A2517" s="567" t="str">
        <f>IF(B2517&lt;&gt;"",IF(AND(B2517&gt;=_TM1,B2517&lt;=_TM2,OR(TH!L2517="1111",TH!M2517="1111")),TH!D2517,""),"")</f>
        <v/>
      </c>
      <c r="B2517" s="568" t="str">
        <f t="shared" si="162"/>
        <v/>
      </c>
      <c r="C2517" s="349"/>
      <c r="D2517" s="574"/>
      <c r="E2517" s="310"/>
      <c r="F2517" s="280"/>
      <c r="G2517" s="575"/>
      <c r="H2517" s="507"/>
      <c r="I2517" s="340"/>
      <c r="J2517" s="340"/>
      <c r="K2517" s="569"/>
      <c r="L2517" s="576"/>
      <c r="M2517" s="576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2"/>
      <c r="AB2517" s="573"/>
    </row>
    <row r="2518" spans="1:28" s="539" customFormat="1" ht="15.75" customHeight="1">
      <c r="A2518" s="567" t="str">
        <f>IF(B2518&lt;&gt;"",IF(AND(B2518&gt;=_TM1,B2518&lt;=_TM2,OR(TH!L2518="1111",TH!M2518="1111")),TH!D2518,""),"")</f>
        <v/>
      </c>
      <c r="B2518" s="568" t="str">
        <f t="shared" si="162"/>
        <v/>
      </c>
      <c r="C2518" s="349"/>
      <c r="D2518" s="574"/>
      <c r="E2518" s="310"/>
      <c r="F2518" s="280"/>
      <c r="G2518" s="575"/>
      <c r="H2518" s="507"/>
      <c r="I2518" s="340"/>
      <c r="J2518" s="340"/>
      <c r="K2518" s="569"/>
      <c r="L2518" s="576"/>
      <c r="M2518" s="576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2"/>
      <c r="AB2518" s="573"/>
    </row>
    <row r="2519" spans="1:28" s="539" customFormat="1" ht="15.75" customHeight="1">
      <c r="A2519" s="567" t="str">
        <f>IF(B2519&lt;&gt;"",IF(AND(B2519&gt;=_TM1,B2519&lt;=_TM2,OR(TH!L2519="1111",TH!M2519="1111")),TH!D2519,""),"")</f>
        <v/>
      </c>
      <c r="B2519" s="568" t="str">
        <f t="shared" si="162"/>
        <v/>
      </c>
      <c r="C2519" s="349"/>
      <c r="D2519" s="574"/>
      <c r="E2519" s="310"/>
      <c r="F2519" s="280"/>
      <c r="G2519" s="575"/>
      <c r="H2519" s="507"/>
      <c r="I2519" s="340"/>
      <c r="J2519" s="340"/>
      <c r="K2519" s="569"/>
      <c r="L2519" s="576"/>
      <c r="M2519" s="576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2"/>
      <c r="AB2519" s="573"/>
    </row>
    <row r="2520" spans="1:28" s="539" customFormat="1" ht="15.75" customHeight="1">
      <c r="A2520" s="567" t="str">
        <f>IF(B2520&lt;&gt;"",IF(AND(B2520&gt;=_TM1,B2520&lt;=_TM2,OR(TH!L2520="1111",TH!M2520="1111")),TH!D2520,""),"")</f>
        <v/>
      </c>
      <c r="B2520" s="568" t="str">
        <f t="shared" si="162"/>
        <v/>
      </c>
      <c r="C2520" s="349"/>
      <c r="D2520" s="574"/>
      <c r="E2520" s="310"/>
      <c r="F2520" s="280"/>
      <c r="G2520" s="575"/>
      <c r="H2520" s="507"/>
      <c r="I2520" s="340"/>
      <c r="J2520" s="340"/>
      <c r="K2520" s="569"/>
      <c r="L2520" s="576"/>
      <c r="M2520" s="576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2"/>
      <c r="AB2520" s="573"/>
    </row>
    <row r="2521" spans="1:28" s="539" customFormat="1" ht="15.75" customHeight="1">
      <c r="A2521" s="567" t="str">
        <f>IF(B2521&lt;&gt;"",IF(AND(B2521&gt;=_TM1,B2521&lt;=_TM2,OR(TH!L2521="1111",TH!M2521="1111")),TH!D2521,""),"")</f>
        <v/>
      </c>
      <c r="B2521" s="568" t="str">
        <f t="shared" si="162"/>
        <v/>
      </c>
      <c r="C2521" s="349"/>
      <c r="D2521" s="574"/>
      <c r="E2521" s="310"/>
      <c r="F2521" s="280"/>
      <c r="G2521" s="575"/>
      <c r="H2521" s="507"/>
      <c r="I2521" s="340"/>
      <c r="J2521" s="340"/>
      <c r="K2521" s="569"/>
      <c r="L2521" s="576"/>
      <c r="M2521" s="576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2"/>
      <c r="AB2521" s="573"/>
    </row>
    <row r="2522" spans="1:28" s="539" customFormat="1" ht="15.75" customHeight="1">
      <c r="A2522" s="567" t="str">
        <f>IF(B2522&lt;&gt;"",IF(AND(B2522&gt;=_TM1,B2522&lt;=_TM2,OR(TH!L2522="1111",TH!M2522="1111")),TH!D2522,""),"")</f>
        <v/>
      </c>
      <c r="B2522" s="568" t="str">
        <f t="shared" si="162"/>
        <v/>
      </c>
      <c r="C2522" s="349"/>
      <c r="D2522" s="574"/>
      <c r="E2522" s="310"/>
      <c r="F2522" s="280"/>
      <c r="G2522" s="575"/>
      <c r="H2522" s="507"/>
      <c r="I2522" s="340"/>
      <c r="J2522" s="340"/>
      <c r="K2522" s="569"/>
      <c r="L2522" s="576"/>
      <c r="M2522" s="576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2"/>
      <c r="AB2522" s="573"/>
    </row>
    <row r="2523" spans="1:28" s="539" customFormat="1" ht="15.75" customHeight="1">
      <c r="A2523" s="567" t="str">
        <f>IF(B2523&lt;&gt;"",IF(AND(B2523&gt;=_TM1,B2523&lt;=_TM2,OR(TH!L2523="1111",TH!M2523="1111")),TH!D2523,""),"")</f>
        <v/>
      </c>
      <c r="B2523" s="568" t="str">
        <f t="shared" si="162"/>
        <v/>
      </c>
      <c r="C2523" s="349"/>
      <c r="D2523" s="574"/>
      <c r="E2523" s="310"/>
      <c r="F2523" s="280"/>
      <c r="G2523" s="575"/>
      <c r="H2523" s="507"/>
      <c r="I2523" s="340"/>
      <c r="J2523" s="340"/>
      <c r="K2523" s="569"/>
      <c r="L2523" s="576"/>
      <c r="M2523" s="576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2"/>
      <c r="AB2523" s="573"/>
    </row>
    <row r="2524" spans="1:28" s="539" customFormat="1" ht="15.75" customHeight="1">
      <c r="A2524" s="567" t="str">
        <f>IF(B2524&lt;&gt;"",IF(AND(B2524&gt;=_TM1,B2524&lt;=_TM2,OR(TH!L2524="1111",TH!M2524="1111")),TH!D2524,""),"")</f>
        <v/>
      </c>
      <c r="B2524" s="568" t="str">
        <f t="shared" si="162"/>
        <v/>
      </c>
      <c r="C2524" s="349"/>
      <c r="D2524" s="574"/>
      <c r="E2524" s="310"/>
      <c r="F2524" s="280"/>
      <c r="G2524" s="575"/>
      <c r="H2524" s="507"/>
      <c r="I2524" s="340"/>
      <c r="J2524" s="340"/>
      <c r="K2524" s="569"/>
      <c r="L2524" s="576"/>
      <c r="M2524" s="576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2"/>
      <c r="AB2524" s="573"/>
    </row>
    <row r="2525" spans="1:28" s="539" customFormat="1" ht="15.75" customHeight="1">
      <c r="A2525" s="567" t="str">
        <f>IF(B2525&lt;&gt;"",IF(AND(B2525&gt;=_TM1,B2525&lt;=_TM2,OR(TH!L2525="1111",TH!M2525="1111")),TH!D2525,""),"")</f>
        <v/>
      </c>
      <c r="B2525" s="568" t="str">
        <f t="shared" si="162"/>
        <v/>
      </c>
      <c r="C2525" s="349"/>
      <c r="D2525" s="574"/>
      <c r="E2525" s="310"/>
      <c r="F2525" s="279"/>
      <c r="G2525" s="575"/>
      <c r="H2525" s="507"/>
      <c r="I2525" s="340"/>
      <c r="J2525" s="340"/>
      <c r="K2525" s="569"/>
      <c r="L2525" s="576"/>
      <c r="M2525" s="576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2"/>
      <c r="AB2525" s="573"/>
    </row>
    <row r="2526" spans="1:28" s="539" customFormat="1" ht="15.75" customHeight="1">
      <c r="A2526" s="567" t="str">
        <f>IF(B2526&lt;&gt;"",IF(AND(B2526&gt;=_TM1,B2526&lt;=_TM2,OR(TH!L2526="1111",TH!M2526="1111")),TH!D2526,""),"")</f>
        <v/>
      </c>
      <c r="B2526" s="568" t="str">
        <f t="shared" si="162"/>
        <v/>
      </c>
      <c r="C2526" s="349"/>
      <c r="D2526" s="574"/>
      <c r="E2526" s="310"/>
      <c r="F2526" s="594"/>
      <c r="G2526" s="575"/>
      <c r="H2526" s="507"/>
      <c r="I2526" s="340"/>
      <c r="J2526" s="340"/>
      <c r="K2526" s="569"/>
      <c r="L2526" s="576"/>
      <c r="M2526" s="576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2"/>
      <c r="AB2526" s="573"/>
    </row>
    <row r="2527" spans="1:28" s="539" customFormat="1" ht="15.75" customHeight="1">
      <c r="A2527" s="567" t="str">
        <f>IF(B2527&lt;&gt;"",IF(AND(B2527&gt;=_TM1,B2527&lt;=_TM2,OR(TH!L2527="1111",TH!M2527="1111")),TH!D2527,""),"")</f>
        <v/>
      </c>
      <c r="B2527" s="568" t="str">
        <f t="shared" si="162"/>
        <v/>
      </c>
      <c r="C2527" s="349"/>
      <c r="D2527" s="574"/>
      <c r="E2527" s="310"/>
      <c r="F2527" s="594"/>
      <c r="G2527" s="575"/>
      <c r="H2527" s="507"/>
      <c r="I2527" s="340"/>
      <c r="J2527" s="340"/>
      <c r="K2527" s="569"/>
      <c r="L2527" s="576"/>
      <c r="M2527" s="576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2"/>
      <c r="AB2527" s="573"/>
    </row>
    <row r="2528" spans="1:28" s="539" customFormat="1" ht="15.75" customHeight="1">
      <c r="A2528" s="567" t="str">
        <f>IF(B2528&lt;&gt;"",IF(AND(B2528&gt;=_TM1,B2528&lt;=_TM2,OR(TH!L2528="1111",TH!M2528="1111")),TH!D2528,""),"")</f>
        <v/>
      </c>
      <c r="B2528" s="568" t="str">
        <f t="shared" si="162"/>
        <v/>
      </c>
      <c r="C2528" s="349"/>
      <c r="D2528" s="574"/>
      <c r="E2528" s="310"/>
      <c r="F2528" s="280"/>
      <c r="G2528" s="575"/>
      <c r="H2528" s="507"/>
      <c r="I2528" s="340"/>
      <c r="J2528" s="340"/>
      <c r="K2528" s="569"/>
      <c r="L2528" s="576"/>
      <c r="M2528" s="576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2"/>
      <c r="AB2528" s="573"/>
    </row>
    <row r="2529" spans="1:28" s="539" customFormat="1" ht="15.75" customHeight="1">
      <c r="A2529" s="567" t="str">
        <f>IF(B2529&lt;&gt;"",IF(AND(B2529&gt;=_TM1,B2529&lt;=_TM2,OR(TH!L2529="1111",TH!M2529="1111")),TH!D2529,""),"")</f>
        <v/>
      </c>
      <c r="B2529" s="568" t="str">
        <f t="shared" si="162"/>
        <v/>
      </c>
      <c r="C2529" s="349"/>
      <c r="D2529" s="574"/>
      <c r="E2529" s="310"/>
      <c r="F2529" s="594"/>
      <c r="G2529" s="575"/>
      <c r="H2529" s="507"/>
      <c r="I2529" s="340"/>
      <c r="J2529" s="340"/>
      <c r="K2529" s="569"/>
      <c r="L2529" s="576"/>
      <c r="M2529" s="576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2"/>
      <c r="AB2529" s="573"/>
    </row>
    <row r="2530" spans="1:28" s="539" customFormat="1" ht="15.75" customHeight="1">
      <c r="A2530" s="567" t="str">
        <f>IF(B2530&lt;&gt;"",IF(AND(B2530&gt;=_TM1,B2530&lt;=_TM2,OR(TH!L2530="1111",TH!M2530="1111")),TH!D2530,""),"")</f>
        <v/>
      </c>
      <c r="B2530" s="568" t="str">
        <f t="shared" si="162"/>
        <v/>
      </c>
      <c r="C2530" s="349"/>
      <c r="D2530" s="574"/>
      <c r="E2530" s="310"/>
      <c r="F2530" s="594"/>
      <c r="G2530" s="575"/>
      <c r="H2530" s="507"/>
      <c r="I2530" s="340"/>
      <c r="J2530" s="340"/>
      <c r="K2530" s="569"/>
      <c r="L2530" s="576"/>
      <c r="M2530" s="576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2"/>
      <c r="AB2530" s="573"/>
    </row>
    <row r="2531" spans="1:28" s="539" customFormat="1" ht="15.75" customHeight="1">
      <c r="A2531" s="567" t="str">
        <f>IF(B2531&lt;&gt;"",IF(AND(B2531&gt;=_TM1,B2531&lt;=_TM2,OR(TH!L2531="1111",TH!M2531="1111")),TH!D2531,""),"")</f>
        <v/>
      </c>
      <c r="B2531" s="568" t="str">
        <f t="shared" ref="B2531:B2594" si="163">IF(C2531&lt;&gt;"",MONTH(C2531),"")</f>
        <v/>
      </c>
      <c r="C2531" s="349"/>
      <c r="D2531" s="574"/>
      <c r="E2531" s="310"/>
      <c r="F2531" s="594"/>
      <c r="G2531" s="575"/>
      <c r="H2531" s="507"/>
      <c r="I2531" s="340"/>
      <c r="J2531" s="340"/>
      <c r="K2531" s="569"/>
      <c r="L2531" s="576"/>
      <c r="M2531" s="576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2"/>
      <c r="AB2531" s="573"/>
    </row>
    <row r="2532" spans="1:28" s="539" customFormat="1" ht="15.75" customHeight="1">
      <c r="A2532" s="567" t="str">
        <f>IF(B2532&lt;&gt;"",IF(AND(B2532&gt;=_TM1,B2532&lt;=_TM2,OR(TH!L2532="1111",TH!M2532="1111")),TH!D2532,""),"")</f>
        <v/>
      </c>
      <c r="B2532" s="568" t="str">
        <f t="shared" si="163"/>
        <v/>
      </c>
      <c r="C2532" s="349"/>
      <c r="D2532" s="574"/>
      <c r="E2532" s="310"/>
      <c r="F2532" s="594"/>
      <c r="G2532" s="575"/>
      <c r="H2532" s="507"/>
      <c r="I2532" s="340"/>
      <c r="J2532" s="340"/>
      <c r="K2532" s="569"/>
      <c r="L2532" s="576"/>
      <c r="M2532" s="576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2"/>
      <c r="AB2532" s="573"/>
    </row>
    <row r="2533" spans="1:28" s="539" customFormat="1" ht="15.75" customHeight="1">
      <c r="A2533" s="567" t="str">
        <f>IF(B2533&lt;&gt;"",IF(AND(B2533&gt;=_TM1,B2533&lt;=_TM2,OR(TH!L2533="1111",TH!M2533="1111")),TH!D2533,""),"")</f>
        <v/>
      </c>
      <c r="B2533" s="568" t="str">
        <f t="shared" si="163"/>
        <v/>
      </c>
      <c r="C2533" s="349"/>
      <c r="D2533" s="574"/>
      <c r="E2533" s="310"/>
      <c r="F2533" s="594"/>
      <c r="G2533" s="575"/>
      <c r="H2533" s="507"/>
      <c r="I2533" s="340"/>
      <c r="J2533" s="340"/>
      <c r="K2533" s="569"/>
      <c r="L2533" s="576"/>
      <c r="M2533" s="576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2"/>
      <c r="AB2533" s="573"/>
    </row>
    <row r="2534" spans="1:28" s="539" customFormat="1" ht="15.75" customHeight="1">
      <c r="A2534" s="567" t="str">
        <f>IF(B2534&lt;&gt;"",IF(AND(B2534&gt;=_TM1,B2534&lt;=_TM2,OR(TH!L2534="1111",TH!M2534="1111")),TH!D2534,""),"")</f>
        <v/>
      </c>
      <c r="B2534" s="568" t="str">
        <f t="shared" si="163"/>
        <v/>
      </c>
      <c r="C2534" s="349"/>
      <c r="D2534" s="574"/>
      <c r="E2534" s="310"/>
      <c r="F2534" s="594"/>
      <c r="G2534" s="575"/>
      <c r="H2534" s="507"/>
      <c r="I2534" s="340"/>
      <c r="J2534" s="340"/>
      <c r="K2534" s="569"/>
      <c r="L2534" s="576"/>
      <c r="M2534" s="576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2"/>
      <c r="AB2534" s="573"/>
    </row>
    <row r="2535" spans="1:28" s="539" customFormat="1" ht="15.75" customHeight="1">
      <c r="A2535" s="567" t="str">
        <f>IF(B2535&lt;&gt;"",IF(AND(B2535&gt;=_TM1,B2535&lt;=_TM2,OR(TH!L2535="1111",TH!M2535="1111")),TH!D2535,""),"")</f>
        <v/>
      </c>
      <c r="B2535" s="568" t="str">
        <f t="shared" si="163"/>
        <v/>
      </c>
      <c r="C2535" s="349"/>
      <c r="D2535" s="574"/>
      <c r="E2535" s="310"/>
      <c r="F2535" s="594"/>
      <c r="G2535" s="575"/>
      <c r="H2535" s="507"/>
      <c r="I2535" s="340"/>
      <c r="J2535" s="340"/>
      <c r="K2535" s="569"/>
      <c r="L2535" s="576"/>
      <c r="M2535" s="576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2"/>
      <c r="AB2535" s="573"/>
    </row>
    <row r="2536" spans="1:28" s="539" customFormat="1" ht="15.75" customHeight="1">
      <c r="A2536" s="567" t="str">
        <f>IF(B2536&lt;&gt;"",IF(AND(B2536&gt;=_TM1,B2536&lt;=_TM2,OR(TH!L2536="1111",TH!M2536="1111")),TH!D2536,""),"")</f>
        <v/>
      </c>
      <c r="B2536" s="568" t="str">
        <f t="shared" si="163"/>
        <v/>
      </c>
      <c r="C2536" s="349"/>
      <c r="D2536" s="574"/>
      <c r="E2536" s="310"/>
      <c r="F2536" s="594"/>
      <c r="G2536" s="575"/>
      <c r="H2536" s="507"/>
      <c r="I2536" s="340"/>
      <c r="J2536" s="340"/>
      <c r="K2536" s="569"/>
      <c r="L2536" s="576"/>
      <c r="M2536" s="576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2"/>
      <c r="AB2536" s="573"/>
    </row>
    <row r="2537" spans="1:28" s="539" customFormat="1" ht="15.75" customHeight="1">
      <c r="A2537" s="567" t="str">
        <f>IF(B2537&lt;&gt;"",IF(AND(B2537&gt;=_TM1,B2537&lt;=_TM2,OR(TH!L2537="1111",TH!M2537="1111")),TH!D2537,""),"")</f>
        <v/>
      </c>
      <c r="B2537" s="568" t="str">
        <f t="shared" si="163"/>
        <v/>
      </c>
      <c r="C2537" s="349"/>
      <c r="D2537" s="574"/>
      <c r="E2537" s="310"/>
      <c r="F2537" s="594"/>
      <c r="G2537" s="575"/>
      <c r="H2537" s="507"/>
      <c r="I2537" s="340"/>
      <c r="J2537" s="340"/>
      <c r="K2537" s="569"/>
      <c r="L2537" s="576"/>
      <c r="M2537" s="576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2"/>
      <c r="AB2537" s="573"/>
    </row>
    <row r="2538" spans="1:28" s="539" customFormat="1" ht="15.75" customHeight="1">
      <c r="A2538" s="567" t="str">
        <f>IF(B2538&lt;&gt;"",IF(AND(B2538&gt;=_TM1,B2538&lt;=_TM2,OR(TH!L2538="1111",TH!M2538="1111")),TH!D2538,""),"")</f>
        <v/>
      </c>
      <c r="B2538" s="568" t="str">
        <f t="shared" si="163"/>
        <v/>
      </c>
      <c r="C2538" s="349"/>
      <c r="D2538" s="574"/>
      <c r="E2538" s="310"/>
      <c r="F2538" s="280"/>
      <c r="G2538" s="575"/>
      <c r="H2538" s="507"/>
      <c r="I2538" s="340"/>
      <c r="J2538" s="340"/>
      <c r="K2538" s="569"/>
      <c r="L2538" s="576"/>
      <c r="M2538" s="576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2"/>
      <c r="AB2538" s="573"/>
    </row>
    <row r="2539" spans="1:28" s="539" customFormat="1" ht="15.75" customHeight="1">
      <c r="A2539" s="567" t="str">
        <f>IF(B2539&lt;&gt;"",IF(AND(B2539&gt;=_TM1,B2539&lt;=_TM2,OR(TH!L2539="1111",TH!M2539="1111")),TH!D2539,""),"")</f>
        <v/>
      </c>
      <c r="B2539" s="568" t="str">
        <f t="shared" si="163"/>
        <v/>
      </c>
      <c r="C2539" s="349"/>
      <c r="D2539" s="574"/>
      <c r="E2539" s="310"/>
      <c r="F2539" s="594"/>
      <c r="G2539" s="575"/>
      <c r="H2539" s="507"/>
      <c r="I2539" s="340"/>
      <c r="J2539" s="340"/>
      <c r="K2539" s="569"/>
      <c r="L2539" s="576"/>
      <c r="M2539" s="576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2"/>
      <c r="AB2539" s="573"/>
    </row>
    <row r="2540" spans="1:28" s="539" customFormat="1" ht="15.75" customHeight="1">
      <c r="A2540" s="567" t="str">
        <f>IF(B2540&lt;&gt;"",IF(AND(B2540&gt;=_TM1,B2540&lt;=_TM2,OR(TH!L2540="1111",TH!M2540="1111")),TH!D2540,""),"")</f>
        <v/>
      </c>
      <c r="B2540" s="568" t="str">
        <f t="shared" si="163"/>
        <v/>
      </c>
      <c r="C2540" s="349"/>
      <c r="D2540" s="574"/>
      <c r="E2540" s="310"/>
      <c r="F2540" s="280"/>
      <c r="G2540" s="575"/>
      <c r="H2540" s="507"/>
      <c r="I2540" s="340"/>
      <c r="J2540" s="340"/>
      <c r="K2540" s="569"/>
      <c r="L2540" s="576"/>
      <c r="M2540" s="576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2"/>
      <c r="AB2540" s="573"/>
    </row>
    <row r="2541" spans="1:28" s="539" customFormat="1" ht="15.75" customHeight="1">
      <c r="A2541" s="567" t="str">
        <f>IF(B2541&lt;&gt;"",IF(AND(B2541&gt;=_TM1,B2541&lt;=_TM2,OR(TH!L2541="1111",TH!M2541="1111")),TH!D2541,""),"")</f>
        <v/>
      </c>
      <c r="B2541" s="568" t="str">
        <f t="shared" si="163"/>
        <v/>
      </c>
      <c r="C2541" s="349"/>
      <c r="D2541" s="574"/>
      <c r="E2541" s="310"/>
      <c r="F2541" s="594"/>
      <c r="G2541" s="575"/>
      <c r="H2541" s="507"/>
      <c r="I2541" s="340"/>
      <c r="J2541" s="340"/>
      <c r="K2541" s="569"/>
      <c r="L2541" s="576"/>
      <c r="M2541" s="576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2"/>
      <c r="AB2541" s="573"/>
    </row>
    <row r="2542" spans="1:28" s="539" customFormat="1" ht="15.75" customHeight="1">
      <c r="A2542" s="567" t="str">
        <f>IF(B2542&lt;&gt;"",IF(AND(B2542&gt;=_TM1,B2542&lt;=_TM2,OR(TH!L2542="1111",TH!M2542="1111")),TH!D2542,""),"")</f>
        <v/>
      </c>
      <c r="B2542" s="568" t="str">
        <f t="shared" si="163"/>
        <v/>
      </c>
      <c r="C2542" s="349"/>
      <c r="D2542" s="574"/>
      <c r="E2542" s="310"/>
      <c r="F2542" s="280"/>
      <c r="G2542" s="575"/>
      <c r="H2542" s="507"/>
      <c r="I2542" s="340"/>
      <c r="J2542" s="340"/>
      <c r="K2542" s="569"/>
      <c r="L2542" s="576"/>
      <c r="M2542" s="576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2"/>
      <c r="AB2542" s="573"/>
    </row>
    <row r="2543" spans="1:28" s="539" customFormat="1" ht="15.75" customHeight="1">
      <c r="A2543" s="567" t="str">
        <f>IF(B2543&lt;&gt;"",IF(AND(B2543&gt;=_TM1,B2543&lt;=_TM2,OR(TH!L2543="1111",TH!M2543="1111")),TH!D2543,""),"")</f>
        <v/>
      </c>
      <c r="B2543" s="568" t="str">
        <f t="shared" si="163"/>
        <v/>
      </c>
      <c r="C2543" s="349"/>
      <c r="D2543" s="574"/>
      <c r="E2543" s="310"/>
      <c r="F2543" s="594"/>
      <c r="G2543" s="575"/>
      <c r="H2543" s="507"/>
      <c r="I2543" s="340"/>
      <c r="J2543" s="340"/>
      <c r="K2543" s="569"/>
      <c r="L2543" s="576"/>
      <c r="M2543" s="576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2"/>
      <c r="AB2543" s="573"/>
    </row>
    <row r="2544" spans="1:28" s="539" customFormat="1" ht="15.75" customHeight="1">
      <c r="A2544" s="567" t="str">
        <f>IF(B2544&lt;&gt;"",IF(AND(B2544&gt;=_TM1,B2544&lt;=_TM2,OR(TH!L2544="1111",TH!M2544="1111")),TH!D2544,""),"")</f>
        <v/>
      </c>
      <c r="B2544" s="568" t="str">
        <f t="shared" si="163"/>
        <v/>
      </c>
      <c r="C2544" s="349"/>
      <c r="D2544" s="574"/>
      <c r="E2544" s="310"/>
      <c r="F2544" s="594"/>
      <c r="G2544" s="575"/>
      <c r="H2544" s="507"/>
      <c r="I2544" s="340"/>
      <c r="J2544" s="340"/>
      <c r="K2544" s="569"/>
      <c r="L2544" s="576"/>
      <c r="M2544" s="576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2"/>
      <c r="AB2544" s="573"/>
    </row>
    <row r="2545" spans="1:30" s="539" customFormat="1" ht="15.75" customHeight="1">
      <c r="A2545" s="567" t="str">
        <f>IF(B2545&lt;&gt;"",IF(AND(B2545&gt;=_TM1,B2545&lt;=_TM2,OR(TH!L2545="1111",TH!M2545="1111")),TH!D2545,""),"")</f>
        <v/>
      </c>
      <c r="B2545" s="568" t="str">
        <f t="shared" si="163"/>
        <v/>
      </c>
      <c r="C2545" s="349"/>
      <c r="D2545" s="574"/>
      <c r="E2545" s="310"/>
      <c r="F2545" s="280"/>
      <c r="G2545" s="575"/>
      <c r="H2545" s="507"/>
      <c r="I2545" s="340"/>
      <c r="J2545" s="340"/>
      <c r="K2545" s="569"/>
      <c r="L2545" s="576"/>
      <c r="M2545" s="576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2"/>
      <c r="AB2545" s="573"/>
    </row>
    <row r="2546" spans="1:30" s="539" customFormat="1" ht="15.75" customHeight="1">
      <c r="A2546" s="567" t="str">
        <f>IF(B2546&lt;&gt;"",IF(AND(B2546&gt;=_TM1,B2546&lt;=_TM2,OR(TH!L2546="1111",TH!M2546="1111")),TH!D2546,""),"")</f>
        <v/>
      </c>
      <c r="B2546" s="568" t="str">
        <f t="shared" si="163"/>
        <v/>
      </c>
      <c r="C2546" s="349"/>
      <c r="D2546" s="574"/>
      <c r="E2546" s="310"/>
      <c r="F2546" s="280"/>
      <c r="G2546" s="575"/>
      <c r="H2546" s="507"/>
      <c r="I2546" s="340"/>
      <c r="J2546" s="340"/>
      <c r="K2546" s="569"/>
      <c r="L2546" s="576"/>
      <c r="M2546" s="576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2"/>
      <c r="AB2546" s="573"/>
    </row>
    <row r="2547" spans="1:30" s="539" customFormat="1" ht="15.75" customHeight="1">
      <c r="A2547" s="567" t="str">
        <f>IF(B2547&lt;&gt;"",IF(AND(B2547&gt;=_TM1,B2547&lt;=_TM2,OR(TH!L2547="1111",TH!M2547="1111")),TH!D2547,""),"")</f>
        <v/>
      </c>
      <c r="B2547" s="568" t="str">
        <f t="shared" si="163"/>
        <v/>
      </c>
      <c r="C2547" s="349"/>
      <c r="D2547" s="574"/>
      <c r="E2547" s="310"/>
      <c r="F2547" s="280"/>
      <c r="G2547" s="575"/>
      <c r="H2547" s="507"/>
      <c r="I2547" s="340"/>
      <c r="J2547" s="340"/>
      <c r="K2547" s="569"/>
      <c r="L2547" s="576"/>
      <c r="M2547" s="576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2"/>
      <c r="AB2547" s="573"/>
    </row>
    <row r="2548" spans="1:30" s="539" customFormat="1" ht="15.75" customHeight="1">
      <c r="A2548" s="567" t="str">
        <f>IF(B2548&lt;&gt;"",IF(AND(B2548&gt;=_TM1,B2548&lt;=_TM2,OR(TH!L2548="1111",TH!M2548="1111")),TH!D2548,""),"")</f>
        <v/>
      </c>
      <c r="B2548" s="568" t="str">
        <f t="shared" si="163"/>
        <v/>
      </c>
      <c r="C2548" s="349"/>
      <c r="D2548" s="574"/>
      <c r="E2548" s="310"/>
      <c r="F2548" s="280"/>
      <c r="G2548" s="575"/>
      <c r="H2548" s="507"/>
      <c r="I2548" s="340"/>
      <c r="J2548" s="340"/>
      <c r="K2548" s="569"/>
      <c r="L2548" s="576"/>
      <c r="M2548" s="576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2"/>
      <c r="AB2548" s="573"/>
    </row>
    <row r="2549" spans="1:30" s="539" customFormat="1" ht="15.75" customHeight="1">
      <c r="A2549" s="567" t="str">
        <f>IF(B2549&lt;&gt;"",IF(AND(B2549&gt;=_TM1,B2549&lt;=_TM2,OR(TH!L2549="1111",TH!M2549="1111")),TH!D2549,""),"")</f>
        <v/>
      </c>
      <c r="B2549" s="568" t="str">
        <f t="shared" si="163"/>
        <v/>
      </c>
      <c r="C2549" s="349"/>
      <c r="D2549" s="574"/>
      <c r="E2549" s="310"/>
      <c r="F2549" s="280"/>
      <c r="G2549" s="575"/>
      <c r="H2549" s="507"/>
      <c r="I2549" s="340"/>
      <c r="J2549" s="340"/>
      <c r="K2549" s="569"/>
      <c r="L2549" s="576"/>
      <c r="M2549" s="576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2"/>
      <c r="AB2549" s="573"/>
    </row>
    <row r="2550" spans="1:30" s="539" customFormat="1" ht="15.75" customHeight="1">
      <c r="A2550" s="567" t="str">
        <f>IF(B2550&lt;&gt;"",IF(AND(B2550&gt;=_TM1,B2550&lt;=_TM2,OR(TH!L2550="1111",TH!M2550="1111")),TH!D2550,""),"")</f>
        <v/>
      </c>
      <c r="B2550" s="568" t="str">
        <f t="shared" si="163"/>
        <v/>
      </c>
      <c r="C2550" s="349"/>
      <c r="D2550" s="574"/>
      <c r="E2550" s="310"/>
      <c r="F2550" s="280"/>
      <c r="G2550" s="575"/>
      <c r="H2550" s="507"/>
      <c r="I2550" s="340"/>
      <c r="J2550" s="340"/>
      <c r="K2550" s="569"/>
      <c r="L2550" s="576"/>
      <c r="M2550" s="576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2"/>
      <c r="AB2550" s="573"/>
    </row>
    <row r="2551" spans="1:30" s="539" customFormat="1" ht="15.75" customHeight="1">
      <c r="A2551" s="567" t="str">
        <f>IF(B2551&lt;&gt;"",IF(AND(B2551&gt;=_TM1,B2551&lt;=_TM2,OR(TH!L2551="1111",TH!M2551="1111")),TH!D2551,""),"")</f>
        <v/>
      </c>
      <c r="B2551" s="568" t="str">
        <f t="shared" si="163"/>
        <v/>
      </c>
      <c r="C2551" s="349"/>
      <c r="D2551" s="574"/>
      <c r="E2551" s="310"/>
      <c r="F2551" s="280"/>
      <c r="G2551" s="575"/>
      <c r="H2551" s="507"/>
      <c r="I2551" s="340"/>
      <c r="J2551" s="340"/>
      <c r="K2551" s="569"/>
      <c r="L2551" s="576"/>
      <c r="M2551" s="576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2"/>
      <c r="AB2551" s="573"/>
    </row>
    <row r="2552" spans="1:30" s="539" customFormat="1" ht="15.75" customHeight="1">
      <c r="A2552" s="567" t="str">
        <f>IF(B2552&lt;&gt;"",IF(AND(B2552&gt;=_TM1,B2552&lt;=_TM2,OR(TH!L2552="1111",TH!M2552="1111")),TH!D2552,""),"")</f>
        <v/>
      </c>
      <c r="B2552" s="568" t="str">
        <f t="shared" si="163"/>
        <v/>
      </c>
      <c r="C2552" s="349"/>
      <c r="D2552" s="574"/>
      <c r="E2552" s="310"/>
      <c r="F2552" s="280"/>
      <c r="G2552" s="575"/>
      <c r="H2552" s="507"/>
      <c r="I2552" s="340"/>
      <c r="J2552" s="340"/>
      <c r="K2552" s="569"/>
      <c r="L2552" s="576"/>
      <c r="M2552" s="576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2"/>
      <c r="AB2552" s="573"/>
    </row>
    <row r="2553" spans="1:30" s="539" customFormat="1" ht="15.75" customHeight="1">
      <c r="A2553" s="567" t="str">
        <f>IF(B2553&lt;&gt;"",IF(AND(B2553&gt;=_TM1,B2553&lt;=_TM2,OR(TH!L2553="1111",TH!M2553="1111")),TH!D2553,""),"")</f>
        <v/>
      </c>
      <c r="B2553" s="568" t="str">
        <f t="shared" si="163"/>
        <v/>
      </c>
      <c r="C2553" s="349"/>
      <c r="D2553" s="574"/>
      <c r="E2553" s="310"/>
      <c r="F2553" s="280"/>
      <c r="G2553" s="575"/>
      <c r="H2553" s="507"/>
      <c r="I2553" s="340"/>
      <c r="J2553" s="340"/>
      <c r="K2553" s="569"/>
      <c r="L2553" s="576"/>
      <c r="M2553" s="576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2"/>
      <c r="AB2553" s="573"/>
    </row>
    <row r="2554" spans="1:30" s="539" customFormat="1" ht="15.75" customHeight="1">
      <c r="A2554" s="567" t="str">
        <f>IF(B2554&lt;&gt;"",IF(AND(B2554&gt;=_TM1,B2554&lt;=_TM2,OR(TH!L2554="1111",TH!M2554="1111")),TH!D2554,""),"")</f>
        <v/>
      </c>
      <c r="B2554" s="568" t="str">
        <f t="shared" si="163"/>
        <v/>
      </c>
      <c r="C2554" s="349"/>
      <c r="D2554" s="574"/>
      <c r="E2554" s="310"/>
      <c r="F2554" s="280"/>
      <c r="G2554" s="575"/>
      <c r="H2554" s="507"/>
      <c r="I2554" s="340"/>
      <c r="J2554" s="340"/>
      <c r="K2554" s="569"/>
      <c r="L2554" s="576"/>
      <c r="M2554" s="576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2"/>
      <c r="AB2554" s="573"/>
    </row>
    <row r="2555" spans="1:30" s="539" customFormat="1" ht="15.75" customHeight="1">
      <c r="A2555" s="567" t="str">
        <f>IF(B2555&lt;&gt;"",IF(AND(B2555&gt;=_TM1,B2555&lt;=_TM2,OR(TH!L2555="1111",TH!M2555="1111")),TH!D2555,""),"")</f>
        <v/>
      </c>
      <c r="B2555" s="568" t="str">
        <f t="shared" si="163"/>
        <v/>
      </c>
      <c r="C2555" s="349"/>
      <c r="D2555" s="574"/>
      <c r="E2555" s="310"/>
      <c r="F2555" s="280"/>
      <c r="G2555" s="575"/>
      <c r="H2555" s="507"/>
      <c r="I2555" s="340"/>
      <c r="J2555" s="340"/>
      <c r="K2555" s="569"/>
      <c r="L2555" s="576"/>
      <c r="M2555" s="576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2"/>
      <c r="AB2555" s="573"/>
    </row>
    <row r="2556" spans="1:30" s="539" customFormat="1" ht="15.75" customHeight="1">
      <c r="A2556" s="567" t="str">
        <f>IF(B2556&lt;&gt;"",IF(AND(B2556&gt;=_TM1,B2556&lt;=_TM2,OR(TH!L2556="1111",TH!M2556="1111")),TH!D2556,""),"")</f>
        <v/>
      </c>
      <c r="B2556" s="568" t="str">
        <f t="shared" si="163"/>
        <v/>
      </c>
      <c r="C2556" s="349"/>
      <c r="D2556" s="574"/>
      <c r="E2556" s="310"/>
      <c r="F2556" s="279"/>
      <c r="G2556" s="575"/>
      <c r="H2556" s="507"/>
      <c r="I2556" s="340"/>
      <c r="J2556" s="340"/>
      <c r="K2556" s="569"/>
      <c r="L2556" s="576"/>
      <c r="M2556" s="576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2"/>
      <c r="AB2556" s="573"/>
    </row>
    <row r="2557" spans="1:30" s="539" customFormat="1" ht="15.75" customHeight="1">
      <c r="A2557" s="567" t="str">
        <f>IF(B2557&lt;&gt;"",IF(AND(B2557&gt;=_TM1,B2557&lt;=_TM2,OR(TH!L2557="1111",TH!M2557="1111")),TH!D2557,""),"")</f>
        <v/>
      </c>
      <c r="B2557" s="568" t="str">
        <f t="shared" si="163"/>
        <v/>
      </c>
      <c r="C2557" s="349"/>
      <c r="D2557" s="574"/>
      <c r="E2557" s="310"/>
      <c r="F2557" s="280"/>
      <c r="G2557" s="575"/>
      <c r="H2557" s="507"/>
      <c r="I2557" s="340"/>
      <c r="J2557" s="340"/>
      <c r="K2557" s="569"/>
      <c r="L2557" s="576"/>
      <c r="M2557" s="576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2"/>
      <c r="AB2557" s="573"/>
    </row>
    <row r="2558" spans="1:30" s="539" customFormat="1" ht="15.75" customHeight="1">
      <c r="A2558" s="567" t="str">
        <f>IF(B2558&lt;&gt;"",IF(AND(B2558&gt;=_TM1,B2558&lt;=_TM2,OR(TH!L2558="1111",TH!M2558="1111")),TH!D2558,""),"")</f>
        <v/>
      </c>
      <c r="B2558" s="568" t="str">
        <f t="shared" si="163"/>
        <v/>
      </c>
      <c r="C2558" s="349"/>
      <c r="D2558" s="574"/>
      <c r="E2558" s="310"/>
      <c r="F2558" s="280"/>
      <c r="G2558" s="575"/>
      <c r="H2558" s="507"/>
      <c r="I2558" s="340"/>
      <c r="J2558" s="340"/>
      <c r="K2558" s="569"/>
      <c r="L2558" s="571"/>
      <c r="M2558" s="576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2"/>
      <c r="AB2558" s="573"/>
      <c r="AC2558" s="595"/>
      <c r="AD2558" s="595"/>
    </row>
    <row r="2559" spans="1:30" s="539" customFormat="1" ht="15.75" customHeight="1">
      <c r="A2559" s="567" t="str">
        <f>IF(B2559&lt;&gt;"",IF(AND(B2559&gt;=_TM1,B2559&lt;=_TM2,OR(TH!L2559="1111",TH!M2559="1111")),TH!D2559,""),"")</f>
        <v/>
      </c>
      <c r="B2559" s="568" t="str">
        <f t="shared" si="163"/>
        <v/>
      </c>
      <c r="C2559" s="349"/>
      <c r="D2559" s="349"/>
      <c r="E2559" s="583"/>
      <c r="F2559" s="278"/>
      <c r="G2559" s="348"/>
      <c r="H2559" s="507"/>
      <c r="I2559" s="340"/>
      <c r="J2559" s="340"/>
      <c r="K2559" s="569"/>
      <c r="L2559" s="570"/>
      <c r="M2559" s="570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2"/>
      <c r="AB2559" s="573"/>
    </row>
    <row r="2560" spans="1:30" s="539" customFormat="1" ht="15.75" customHeight="1">
      <c r="A2560" s="567" t="str">
        <f>IF(B2560&lt;&gt;"",IF(AND(B2560&gt;=_TM1,B2560&lt;=_TM2,OR(TH!L2560="1111",TH!M2560="1111")),TH!D2560,""),"")</f>
        <v/>
      </c>
      <c r="B2560" s="568" t="str">
        <f t="shared" si="163"/>
        <v/>
      </c>
      <c r="C2560" s="349"/>
      <c r="D2560" s="349"/>
      <c r="E2560" s="583"/>
      <c r="F2560" s="279"/>
      <c r="G2560" s="348"/>
      <c r="H2560" s="507"/>
      <c r="I2560" s="340"/>
      <c r="J2560" s="340"/>
      <c r="K2560" s="569"/>
      <c r="L2560" s="570"/>
      <c r="M2560" s="570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2"/>
      <c r="AB2560" s="573"/>
    </row>
    <row r="2561" spans="1:30" s="539" customFormat="1" ht="15.75" customHeight="1">
      <c r="A2561" s="567" t="str">
        <f>IF(B2561&lt;&gt;"",IF(AND(B2561&gt;=_TM1,B2561&lt;=_TM2,OR(TH!L2561="1111",TH!M2561="1111")),TH!D2561,""),"")</f>
        <v/>
      </c>
      <c r="B2561" s="568" t="str">
        <f t="shared" si="163"/>
        <v/>
      </c>
      <c r="C2561" s="349"/>
      <c r="D2561" s="349"/>
      <c r="E2561" s="583"/>
      <c r="F2561" s="275"/>
      <c r="G2561" s="348"/>
      <c r="H2561" s="507"/>
      <c r="I2561" s="340"/>
      <c r="J2561" s="340"/>
      <c r="K2561" s="569"/>
      <c r="L2561" s="570"/>
      <c r="M2561" s="570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2"/>
      <c r="AB2561" s="573"/>
      <c r="AD2561" s="573"/>
    </row>
    <row r="2562" spans="1:30" s="539" customFormat="1" ht="15.75" customHeight="1">
      <c r="A2562" s="567" t="str">
        <f>IF(B2562&lt;&gt;"",IF(AND(B2562&gt;=_TM1,B2562&lt;=_TM2,OR(TH!L2562="1111",TH!M2562="1111")),TH!D2562,""),"")</f>
        <v/>
      </c>
      <c r="B2562" s="568" t="str">
        <f t="shared" si="163"/>
        <v/>
      </c>
      <c r="C2562" s="349"/>
      <c r="D2562" s="349"/>
      <c r="E2562" s="583"/>
      <c r="F2562" s="279"/>
      <c r="G2562" s="348"/>
      <c r="H2562" s="507"/>
      <c r="I2562" s="340"/>
      <c r="J2562" s="340"/>
      <c r="K2562" s="569"/>
      <c r="L2562" s="570"/>
      <c r="M2562" s="570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2"/>
      <c r="AB2562" s="573"/>
    </row>
    <row r="2563" spans="1:30" s="539" customFormat="1" ht="15.75" customHeight="1">
      <c r="A2563" s="567" t="str">
        <f>IF(B2563&lt;&gt;"",IF(AND(B2563&gt;=_TM1,B2563&lt;=_TM2,OR(TH!L2563="1111",TH!M2563="1111")),TH!D2563,""),"")</f>
        <v/>
      </c>
      <c r="B2563" s="568" t="str">
        <f t="shared" si="163"/>
        <v/>
      </c>
      <c r="C2563" s="349"/>
      <c r="D2563" s="574"/>
      <c r="E2563" s="583"/>
      <c r="F2563" s="279"/>
      <c r="G2563" s="348"/>
      <c r="H2563" s="507"/>
      <c r="I2563" s="340"/>
      <c r="J2563" s="340"/>
      <c r="K2563" s="569"/>
      <c r="L2563" s="571"/>
      <c r="M2563" s="570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2"/>
    </row>
    <row r="2564" spans="1:30" s="539" customFormat="1" ht="15.75" customHeight="1">
      <c r="A2564" s="567" t="str">
        <f>IF(B2564&lt;&gt;"",IF(AND(B2564&gt;=_TM1,B2564&lt;=_TM2,OR(TH!L2564="1111",TH!M2564="1111")),TH!D2564,""),"")</f>
        <v/>
      </c>
      <c r="B2564" s="568" t="str">
        <f t="shared" si="163"/>
        <v/>
      </c>
      <c r="C2564" s="349"/>
      <c r="D2564" s="574"/>
      <c r="E2564" s="583"/>
      <c r="F2564" s="277"/>
      <c r="G2564" s="348"/>
      <c r="H2564" s="507"/>
      <c r="I2564" s="340"/>
      <c r="J2564" s="340"/>
      <c r="K2564" s="569"/>
      <c r="L2564" s="570"/>
      <c r="M2564" s="570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2"/>
    </row>
    <row r="2565" spans="1:30" s="539" customFormat="1" ht="15.75" customHeight="1">
      <c r="A2565" s="567" t="str">
        <f>IF(B2565&lt;&gt;"",IF(AND(B2565&gt;=_TM1,B2565&lt;=_TM2,OR(TH!L2565="1111",TH!M2565="1111")),TH!D2565,""),"")</f>
        <v/>
      </c>
      <c r="B2565" s="568" t="str">
        <f t="shared" si="163"/>
        <v/>
      </c>
      <c r="C2565" s="349"/>
      <c r="D2565" s="349"/>
      <c r="E2565" s="583"/>
      <c r="F2565" s="278"/>
      <c r="G2565" s="348"/>
      <c r="H2565" s="507"/>
      <c r="I2565" s="340"/>
      <c r="J2565" s="340"/>
      <c r="K2565" s="569"/>
      <c r="L2565" s="570"/>
      <c r="M2565" s="570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2"/>
      <c r="AB2565" s="573"/>
    </row>
    <row r="2566" spans="1:30" s="539" customFormat="1" ht="15.75" customHeight="1">
      <c r="A2566" s="567" t="str">
        <f>IF(B2566&lt;&gt;"",IF(AND(B2566&gt;=_TM1,B2566&lt;=_TM2,OR(TH!L2566="1111",TH!M2566="1111")),TH!D2566,""),"")</f>
        <v/>
      </c>
      <c r="B2566" s="568" t="str">
        <f t="shared" si="163"/>
        <v/>
      </c>
      <c r="C2566" s="349"/>
      <c r="D2566" s="349"/>
      <c r="E2566" s="583"/>
      <c r="F2566" s="278"/>
      <c r="G2566" s="348"/>
      <c r="H2566" s="507"/>
      <c r="I2566" s="340"/>
      <c r="J2566" s="340"/>
      <c r="K2566" s="569"/>
      <c r="L2566" s="570"/>
      <c r="M2566" s="570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2"/>
      <c r="AB2566" s="573"/>
      <c r="AD2566" s="573"/>
    </row>
    <row r="2567" spans="1:30" s="539" customFormat="1" ht="15.75" customHeight="1">
      <c r="A2567" s="567" t="str">
        <f>IF(B2567&lt;&gt;"",IF(AND(B2567&gt;=_TM1,B2567&lt;=_TM2,OR(TH!L2567="1111",TH!M2567="1111")),TH!D2567,""),"")</f>
        <v/>
      </c>
      <c r="B2567" s="568" t="str">
        <f t="shared" si="163"/>
        <v/>
      </c>
      <c r="C2567" s="349"/>
      <c r="D2567" s="349"/>
      <c r="E2567" s="583"/>
      <c r="F2567" s="278"/>
      <c r="G2567" s="348"/>
      <c r="H2567" s="507"/>
      <c r="I2567" s="340"/>
      <c r="J2567" s="340"/>
      <c r="K2567" s="569"/>
      <c r="L2567" s="570"/>
      <c r="M2567" s="570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2"/>
      <c r="AB2567" s="573"/>
    </row>
    <row r="2568" spans="1:30" s="539" customFormat="1" ht="15.75" customHeight="1">
      <c r="A2568" s="567" t="str">
        <f>IF(B2568&lt;&gt;"",IF(AND(B2568&gt;=_TM1,B2568&lt;=_TM2,OR(TH!L2568="1111",TH!M2568="1111")),TH!D2568,""),"")</f>
        <v/>
      </c>
      <c r="B2568" s="568" t="str">
        <f t="shared" si="163"/>
        <v/>
      </c>
      <c r="C2568" s="349"/>
      <c r="D2568" s="349"/>
      <c r="E2568" s="583"/>
      <c r="F2568" s="278"/>
      <c r="G2568" s="348"/>
      <c r="H2568" s="507"/>
      <c r="I2568" s="340"/>
      <c r="J2568" s="340"/>
      <c r="K2568" s="569"/>
      <c r="L2568" s="570"/>
      <c r="M2568" s="570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2"/>
      <c r="AB2568" s="573"/>
    </row>
    <row r="2569" spans="1:30" s="539" customFormat="1" ht="15.75" customHeight="1">
      <c r="A2569" s="567" t="str">
        <f>IF(B2569&lt;&gt;"",IF(AND(B2569&gt;=_TM1,B2569&lt;=_TM2,OR(TH!L2569="1111",TH!M2569="1111")),TH!D2569,""),"")</f>
        <v/>
      </c>
      <c r="B2569" s="568" t="str">
        <f t="shared" si="163"/>
        <v/>
      </c>
      <c r="C2569" s="349"/>
      <c r="D2569" s="349"/>
      <c r="E2569" s="583"/>
      <c r="F2569" s="279"/>
      <c r="G2569" s="348"/>
      <c r="H2569" s="507"/>
      <c r="I2569" s="340"/>
      <c r="J2569" s="340"/>
      <c r="K2569" s="569"/>
      <c r="L2569" s="570"/>
      <c r="M2569" s="570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2"/>
      <c r="AB2569" s="573"/>
      <c r="AD2569" s="573"/>
    </row>
    <row r="2570" spans="1:30" s="539" customFormat="1" ht="15.75" customHeight="1">
      <c r="A2570" s="567" t="str">
        <f>IF(B2570&lt;&gt;"",IF(AND(B2570&gt;=_TM1,B2570&lt;=_TM2,OR(TH!L2570="1111",TH!M2570="1111")),TH!D2570,""),"")</f>
        <v/>
      </c>
      <c r="B2570" s="568" t="str">
        <f t="shared" si="163"/>
        <v/>
      </c>
      <c r="C2570" s="349"/>
      <c r="D2570" s="349"/>
      <c r="E2570" s="583"/>
      <c r="F2570" s="280"/>
      <c r="G2570" s="348"/>
      <c r="H2570" s="507"/>
      <c r="I2570" s="340"/>
      <c r="J2570" s="340"/>
      <c r="K2570" s="569"/>
      <c r="L2570" s="570"/>
      <c r="M2570" s="570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2"/>
      <c r="AB2570" s="573"/>
    </row>
    <row r="2571" spans="1:30" s="539" customFormat="1" ht="15.75" customHeight="1">
      <c r="A2571" s="567" t="str">
        <f>IF(B2571&lt;&gt;"",IF(AND(B2571&gt;=_TM1,B2571&lt;=_TM2,OR(TH!L2571="1111",TH!M2571="1111")),TH!D2571,""),"")</f>
        <v/>
      </c>
      <c r="B2571" s="568" t="str">
        <f t="shared" si="163"/>
        <v/>
      </c>
      <c r="C2571" s="349"/>
      <c r="D2571" s="349"/>
      <c r="E2571" s="583"/>
      <c r="F2571" s="279"/>
      <c r="G2571" s="348"/>
      <c r="H2571" s="507"/>
      <c r="I2571" s="340"/>
      <c r="J2571" s="340"/>
      <c r="K2571" s="569"/>
      <c r="L2571" s="570"/>
      <c r="M2571" s="570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2"/>
      <c r="AB2571" s="573"/>
    </row>
    <row r="2572" spans="1:30" s="539" customFormat="1" ht="15.75" customHeight="1">
      <c r="A2572" s="567" t="str">
        <f>IF(B2572&lt;&gt;"",IF(AND(B2572&gt;=_TM1,B2572&lt;=_TM2,OR(TH!L2572="1111",TH!M2572="1111")),TH!D2572,""),"")</f>
        <v/>
      </c>
      <c r="B2572" s="568" t="str">
        <f t="shared" si="163"/>
        <v/>
      </c>
      <c r="C2572" s="349"/>
      <c r="D2572" s="349"/>
      <c r="E2572" s="310"/>
      <c r="F2572" s="277"/>
      <c r="G2572" s="348"/>
      <c r="H2572" s="507"/>
      <c r="I2572" s="340"/>
      <c r="J2572" s="340"/>
      <c r="K2572" s="569"/>
      <c r="L2572" s="571"/>
      <c r="M2572" s="571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2"/>
    </row>
    <row r="2573" spans="1:30" s="539" customFormat="1" ht="15.75" customHeight="1">
      <c r="A2573" s="567" t="str">
        <f>IF(B2573&lt;&gt;"",IF(AND(B2573&gt;=_TM1,B2573&lt;=_TM2,OR(TH!L2573="1111",TH!M2573="1111")),TH!D2573,""),"")</f>
        <v/>
      </c>
      <c r="B2573" s="568" t="str">
        <f t="shared" si="163"/>
        <v/>
      </c>
      <c r="C2573" s="349"/>
      <c r="D2573" s="349"/>
      <c r="E2573" s="583"/>
      <c r="F2573" s="278"/>
      <c r="G2573" s="348"/>
      <c r="H2573" s="507"/>
      <c r="I2573" s="340"/>
      <c r="J2573" s="340"/>
      <c r="K2573" s="569"/>
      <c r="L2573" s="570"/>
      <c r="M2573" s="570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2"/>
      <c r="AB2573" s="573"/>
    </row>
    <row r="2574" spans="1:30" s="539" customFormat="1" ht="15.75" customHeight="1">
      <c r="A2574" s="567" t="str">
        <f>IF(B2574&lt;&gt;"",IF(AND(B2574&gt;=_TM1,B2574&lt;=_TM2,OR(TH!L2574="1111",TH!M2574="1111")),TH!D2574,""),"")</f>
        <v/>
      </c>
      <c r="B2574" s="568" t="str">
        <f t="shared" si="163"/>
        <v/>
      </c>
      <c r="C2574" s="349"/>
      <c r="D2574" s="349"/>
      <c r="E2574" s="583"/>
      <c r="F2574" s="278"/>
      <c r="G2574" s="348"/>
      <c r="H2574" s="507"/>
      <c r="I2574" s="340"/>
      <c r="J2574" s="340"/>
      <c r="K2574" s="569"/>
      <c r="L2574" s="570"/>
      <c r="M2574" s="570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2"/>
      <c r="AB2574" s="573"/>
    </row>
    <row r="2575" spans="1:30" s="539" customFormat="1" ht="15.75" customHeight="1">
      <c r="A2575" s="567" t="str">
        <f>IF(B2575&lt;&gt;"",IF(AND(B2575&gt;=_TM1,B2575&lt;=_TM2,OR(TH!L2575="1111",TH!M2575="1111")),TH!D2575,""),"")</f>
        <v/>
      </c>
      <c r="B2575" s="568" t="str">
        <f t="shared" si="163"/>
        <v/>
      </c>
      <c r="C2575" s="349"/>
      <c r="D2575" s="349"/>
      <c r="E2575" s="583"/>
      <c r="F2575" s="278"/>
      <c r="G2575" s="348"/>
      <c r="H2575" s="507"/>
      <c r="I2575" s="340"/>
      <c r="J2575" s="340"/>
      <c r="K2575" s="569"/>
      <c r="L2575" s="570"/>
      <c r="M2575" s="570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2"/>
      <c r="AB2575" s="573"/>
      <c r="AD2575" s="573"/>
    </row>
    <row r="2576" spans="1:30" s="539" customFormat="1" ht="15.75" customHeight="1">
      <c r="A2576" s="567" t="str">
        <f>IF(B2576&lt;&gt;"",IF(AND(B2576&gt;=_TM1,B2576&lt;=_TM2,OR(TH!L2576="1111",TH!M2576="1111")),TH!D2576,""),"")</f>
        <v/>
      </c>
      <c r="B2576" s="568" t="str">
        <f t="shared" si="163"/>
        <v/>
      </c>
      <c r="C2576" s="349"/>
      <c r="D2576" s="349"/>
      <c r="E2576" s="583"/>
      <c r="F2576" s="278"/>
      <c r="G2576" s="348"/>
      <c r="H2576" s="507"/>
      <c r="I2576" s="340"/>
      <c r="J2576" s="340"/>
      <c r="K2576" s="569"/>
      <c r="L2576" s="570"/>
      <c r="M2576" s="570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2"/>
      <c r="AB2576" s="573"/>
    </row>
    <row r="2577" spans="1:30" s="539" customFormat="1" ht="15.75" customHeight="1">
      <c r="A2577" s="567" t="str">
        <f>IF(B2577&lt;&gt;"",IF(AND(B2577&gt;=_TM1,B2577&lt;=_TM2,OR(TH!L2577="1111",TH!M2577="1111")),TH!D2577,""),"")</f>
        <v/>
      </c>
      <c r="B2577" s="568" t="str">
        <f t="shared" si="163"/>
        <v/>
      </c>
      <c r="C2577" s="349"/>
      <c r="D2577" s="349"/>
      <c r="E2577" s="583"/>
      <c r="F2577" s="278"/>
      <c r="G2577" s="348"/>
      <c r="H2577" s="507"/>
      <c r="I2577" s="340"/>
      <c r="J2577" s="340"/>
      <c r="K2577" s="569"/>
      <c r="L2577" s="570"/>
      <c r="M2577" s="570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2"/>
      <c r="AB2577" s="573"/>
    </row>
    <row r="2578" spans="1:30" s="539" customFormat="1" ht="15.75" customHeight="1">
      <c r="A2578" s="567" t="str">
        <f>IF(B2578&lt;&gt;"",IF(AND(B2578&gt;=_TM1,B2578&lt;=_TM2,OR(TH!L2578="1111",TH!M2578="1111")),TH!D2578,""),"")</f>
        <v/>
      </c>
      <c r="B2578" s="568" t="str">
        <f t="shared" si="163"/>
        <v/>
      </c>
      <c r="C2578" s="349"/>
      <c r="D2578" s="349"/>
      <c r="E2578" s="583"/>
      <c r="F2578" s="278"/>
      <c r="G2578" s="348"/>
      <c r="H2578" s="507"/>
      <c r="I2578" s="340"/>
      <c r="J2578" s="340"/>
      <c r="K2578" s="569"/>
      <c r="L2578" s="570"/>
      <c r="M2578" s="570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2"/>
      <c r="AB2578" s="573"/>
      <c r="AD2578" s="573"/>
    </row>
    <row r="2579" spans="1:30" s="539" customFormat="1" ht="15.75" customHeight="1">
      <c r="A2579" s="567" t="str">
        <f>IF(B2579&lt;&gt;"",IF(AND(B2579&gt;=_TM1,B2579&lt;=_TM2,OR(TH!L2579="1111",TH!M2579="1111")),TH!D2579,""),"")</f>
        <v/>
      </c>
      <c r="B2579" s="568" t="str">
        <f t="shared" si="163"/>
        <v/>
      </c>
      <c r="C2579" s="349"/>
      <c r="D2579" s="349"/>
      <c r="E2579" s="583"/>
      <c r="F2579" s="278"/>
      <c r="G2579" s="348"/>
      <c r="H2579" s="507"/>
      <c r="I2579" s="340"/>
      <c r="J2579" s="340"/>
      <c r="K2579" s="569"/>
      <c r="L2579" s="570"/>
      <c r="M2579" s="570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2"/>
      <c r="AB2579" s="573"/>
    </row>
    <row r="2580" spans="1:30" s="539" customFormat="1" ht="15.75" customHeight="1">
      <c r="A2580" s="567" t="str">
        <f>IF(B2580&lt;&gt;"",IF(AND(B2580&gt;=_TM1,B2580&lt;=_TM2,OR(TH!L2580="1111",TH!M2580="1111")),TH!D2580,""),"")</f>
        <v/>
      </c>
      <c r="B2580" s="568" t="str">
        <f t="shared" si="163"/>
        <v/>
      </c>
      <c r="C2580" s="349"/>
      <c r="D2580" s="349"/>
      <c r="E2580" s="583"/>
      <c r="F2580" s="278"/>
      <c r="G2580" s="348"/>
      <c r="H2580" s="507"/>
      <c r="I2580" s="340"/>
      <c r="J2580" s="340"/>
      <c r="K2580" s="569"/>
      <c r="L2580" s="570"/>
      <c r="M2580" s="570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2"/>
      <c r="AB2580" s="573"/>
    </row>
    <row r="2581" spans="1:30" s="539" customFormat="1" ht="15.75" customHeight="1">
      <c r="A2581" s="567" t="str">
        <f>IF(B2581&lt;&gt;"",IF(AND(B2581&gt;=_TM1,B2581&lt;=_TM2,OR(TH!L2581="1111",TH!M2581="1111")),TH!D2581,""),"")</f>
        <v/>
      </c>
      <c r="B2581" s="568" t="str">
        <f t="shared" si="163"/>
        <v/>
      </c>
      <c r="C2581" s="349"/>
      <c r="D2581" s="349"/>
      <c r="E2581" s="583"/>
      <c r="F2581" s="278"/>
      <c r="G2581" s="348"/>
      <c r="H2581" s="507"/>
      <c r="I2581" s="340"/>
      <c r="J2581" s="340"/>
      <c r="K2581" s="569"/>
      <c r="L2581" s="570"/>
      <c r="M2581" s="570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2"/>
      <c r="AB2581" s="573"/>
      <c r="AD2581" s="573"/>
    </row>
    <row r="2582" spans="1:30" s="539" customFormat="1" ht="15.75" customHeight="1">
      <c r="A2582" s="567" t="str">
        <f>IF(B2582&lt;&gt;"",IF(AND(B2582&gt;=_TM1,B2582&lt;=_TM2,OR(TH!L2582="1111",TH!M2582="1111")),TH!D2582,""),"")</f>
        <v/>
      </c>
      <c r="B2582" s="568" t="str">
        <f t="shared" si="163"/>
        <v/>
      </c>
      <c r="C2582" s="349"/>
      <c r="D2582" s="349"/>
      <c r="E2582" s="583"/>
      <c r="F2582" s="278"/>
      <c r="G2582" s="348"/>
      <c r="H2582" s="507"/>
      <c r="I2582" s="340"/>
      <c r="J2582" s="340"/>
      <c r="K2582" s="569"/>
      <c r="L2582" s="570"/>
      <c r="M2582" s="570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2"/>
      <c r="AB2582" s="573"/>
    </row>
    <row r="2583" spans="1:30" s="539" customFormat="1" ht="15.75" customHeight="1">
      <c r="A2583" s="567" t="str">
        <f>IF(B2583&lt;&gt;"",IF(AND(B2583&gt;=_TM1,B2583&lt;=_TM2,OR(TH!L2583="1111",TH!M2583="1111")),TH!D2583,""),"")</f>
        <v/>
      </c>
      <c r="B2583" s="568" t="str">
        <f t="shared" si="163"/>
        <v/>
      </c>
      <c r="C2583" s="349"/>
      <c r="D2583" s="349"/>
      <c r="E2583" s="583"/>
      <c r="F2583" s="278"/>
      <c r="G2583" s="348"/>
      <c r="H2583" s="507"/>
      <c r="I2583" s="340"/>
      <c r="J2583" s="340"/>
      <c r="K2583" s="569"/>
      <c r="L2583" s="570"/>
      <c r="M2583" s="570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2"/>
      <c r="AB2583" s="573"/>
    </row>
    <row r="2584" spans="1:30" s="539" customFormat="1" ht="15.75" customHeight="1">
      <c r="A2584" s="567" t="str">
        <f>IF(B2584&lt;&gt;"",IF(AND(B2584&gt;=_TM1,B2584&lt;=_TM2,OR(TH!L2584="1111",TH!M2584="1111")),TH!D2584,""),"")</f>
        <v/>
      </c>
      <c r="B2584" s="568" t="str">
        <f t="shared" si="163"/>
        <v/>
      </c>
      <c r="C2584" s="349"/>
      <c r="D2584" s="349"/>
      <c r="E2584" s="583"/>
      <c r="F2584" s="278"/>
      <c r="G2584" s="348"/>
      <c r="H2584" s="507"/>
      <c r="I2584" s="340"/>
      <c r="J2584" s="340"/>
      <c r="K2584" s="569"/>
      <c r="L2584" s="570"/>
      <c r="M2584" s="570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2"/>
      <c r="AB2584" s="573"/>
      <c r="AD2584" s="573"/>
    </row>
    <row r="2585" spans="1:30" s="539" customFormat="1" ht="15.75" customHeight="1">
      <c r="A2585" s="567" t="str">
        <f>IF(B2585&lt;&gt;"",IF(AND(B2585&gt;=_TM1,B2585&lt;=_TM2,OR(TH!L2585="1111",TH!M2585="1111")),TH!D2585,""),"")</f>
        <v/>
      </c>
      <c r="B2585" s="568" t="str">
        <f t="shared" si="163"/>
        <v/>
      </c>
      <c r="C2585" s="349"/>
      <c r="D2585" s="349"/>
      <c r="E2585" s="583"/>
      <c r="F2585" s="278"/>
      <c r="G2585" s="348"/>
      <c r="H2585" s="507"/>
      <c r="I2585" s="340"/>
      <c r="J2585" s="340"/>
      <c r="K2585" s="569"/>
      <c r="L2585" s="570"/>
      <c r="M2585" s="570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2"/>
      <c r="AB2585" s="573"/>
    </row>
    <row r="2586" spans="1:30" s="539" customFormat="1" ht="15.75" customHeight="1">
      <c r="A2586" s="567" t="str">
        <f>IF(B2586&lt;&gt;"",IF(AND(B2586&gt;=_TM1,B2586&lt;=_TM2,OR(TH!L2586="1111",TH!M2586="1111")),TH!D2586,""),"")</f>
        <v/>
      </c>
      <c r="B2586" s="568" t="str">
        <f t="shared" si="163"/>
        <v/>
      </c>
      <c r="C2586" s="349"/>
      <c r="D2586" s="349"/>
      <c r="E2586" s="583"/>
      <c r="F2586" s="278"/>
      <c r="G2586" s="348"/>
      <c r="H2586" s="507"/>
      <c r="I2586" s="340"/>
      <c r="J2586" s="340"/>
      <c r="K2586" s="569"/>
      <c r="L2586" s="570"/>
      <c r="M2586" s="570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2"/>
      <c r="AB2586" s="573"/>
    </row>
    <row r="2587" spans="1:30" s="539" customFormat="1" ht="15.75" customHeight="1">
      <c r="A2587" s="567" t="str">
        <f>IF(B2587&lt;&gt;"",IF(AND(B2587&gt;=_TM1,B2587&lt;=_TM2,OR(TH!L2587="1111",TH!M2587="1111")),TH!D2587,""),"")</f>
        <v/>
      </c>
      <c r="B2587" s="568" t="str">
        <f t="shared" si="163"/>
        <v/>
      </c>
      <c r="C2587" s="349"/>
      <c r="D2587" s="349"/>
      <c r="E2587" s="583"/>
      <c r="F2587" s="278"/>
      <c r="G2587" s="348"/>
      <c r="H2587" s="507"/>
      <c r="I2587" s="340"/>
      <c r="J2587" s="340"/>
      <c r="K2587" s="569"/>
      <c r="L2587" s="570"/>
      <c r="M2587" s="570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2"/>
      <c r="AB2587" s="573"/>
      <c r="AD2587" s="573"/>
    </row>
    <row r="2588" spans="1:30" s="539" customFormat="1" ht="15.75" customHeight="1">
      <c r="A2588" s="567" t="str">
        <f>IF(B2588&lt;&gt;"",IF(AND(B2588&gt;=_TM1,B2588&lt;=_TM2,OR(TH!L2588="1111",TH!M2588="1111")),TH!D2588,""),"")</f>
        <v/>
      </c>
      <c r="B2588" s="568" t="str">
        <f t="shared" si="163"/>
        <v/>
      </c>
      <c r="C2588" s="349"/>
      <c r="D2588" s="349"/>
      <c r="E2588" s="583"/>
      <c r="F2588" s="278"/>
      <c r="G2588" s="348"/>
      <c r="H2588" s="507"/>
      <c r="I2588" s="340"/>
      <c r="J2588" s="340"/>
      <c r="K2588" s="569"/>
      <c r="L2588" s="570"/>
      <c r="M2588" s="570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2"/>
      <c r="AB2588" s="573"/>
    </row>
    <row r="2589" spans="1:30" s="539" customFormat="1" ht="15.75" customHeight="1">
      <c r="A2589" s="567" t="str">
        <f>IF(B2589&lt;&gt;"",IF(AND(B2589&gt;=_TM1,B2589&lt;=_TM2,OR(TH!L2589="1111",TH!M2589="1111")),TH!D2589,""),"")</f>
        <v/>
      </c>
      <c r="B2589" s="568" t="str">
        <f t="shared" si="163"/>
        <v/>
      </c>
      <c r="C2589" s="349"/>
      <c r="D2589" s="349"/>
      <c r="E2589" s="583"/>
      <c r="F2589" s="278"/>
      <c r="G2589" s="348"/>
      <c r="H2589" s="507"/>
      <c r="I2589" s="340"/>
      <c r="J2589" s="340"/>
      <c r="K2589" s="569"/>
      <c r="L2589" s="570"/>
      <c r="M2589" s="570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2"/>
      <c r="AB2589" s="573"/>
    </row>
    <row r="2590" spans="1:30" s="539" customFormat="1" ht="15.75" customHeight="1">
      <c r="A2590" s="567" t="str">
        <f>IF(B2590&lt;&gt;"",IF(AND(B2590&gt;=_TM1,B2590&lt;=_TM2,OR(TH!L2590="1111",TH!M2590="1111")),TH!D2590,""),"")</f>
        <v/>
      </c>
      <c r="B2590" s="568" t="str">
        <f t="shared" si="163"/>
        <v/>
      </c>
      <c r="C2590" s="349"/>
      <c r="D2590" s="349"/>
      <c r="E2590" s="583"/>
      <c r="F2590" s="278"/>
      <c r="G2590" s="348"/>
      <c r="H2590" s="507"/>
      <c r="I2590" s="340"/>
      <c r="J2590" s="340"/>
      <c r="K2590" s="569"/>
      <c r="L2590" s="570"/>
      <c r="M2590" s="570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2"/>
      <c r="AB2590" s="573"/>
      <c r="AD2590" s="573"/>
    </row>
    <row r="2591" spans="1:30" s="539" customFormat="1" ht="15.75" customHeight="1">
      <c r="A2591" s="567" t="str">
        <f>IF(B2591&lt;&gt;"",IF(AND(B2591&gt;=_TM1,B2591&lt;=_TM2,OR(TH!L2591="1111",TH!M2591="1111")),TH!D2591,""),"")</f>
        <v/>
      </c>
      <c r="B2591" s="568" t="str">
        <f t="shared" si="163"/>
        <v/>
      </c>
      <c r="C2591" s="349"/>
      <c r="D2591" s="349"/>
      <c r="E2591" s="583"/>
      <c r="F2591" s="278"/>
      <c r="G2591" s="348"/>
      <c r="H2591" s="507"/>
      <c r="I2591" s="340"/>
      <c r="J2591" s="340"/>
      <c r="K2591" s="569"/>
      <c r="L2591" s="570"/>
      <c r="M2591" s="570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2"/>
      <c r="AB2591" s="573"/>
    </row>
    <row r="2592" spans="1:30" s="539" customFormat="1" ht="15.75" customHeight="1">
      <c r="A2592" s="567" t="str">
        <f>IF(B2592&lt;&gt;"",IF(AND(B2592&gt;=_TM1,B2592&lt;=_TM2,OR(TH!L2592="1111",TH!M2592="1111")),TH!D2592,""),"")</f>
        <v/>
      </c>
      <c r="B2592" s="568" t="str">
        <f t="shared" si="163"/>
        <v/>
      </c>
      <c r="C2592" s="349"/>
      <c r="D2592" s="349"/>
      <c r="E2592" s="583"/>
      <c r="F2592" s="278"/>
      <c r="G2592" s="348"/>
      <c r="H2592" s="507"/>
      <c r="I2592" s="340"/>
      <c r="J2592" s="340"/>
      <c r="K2592" s="569"/>
      <c r="L2592" s="570"/>
      <c r="M2592" s="570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2"/>
      <c r="AB2592" s="573"/>
    </row>
    <row r="2593" spans="1:30" s="539" customFormat="1" ht="15.75" customHeight="1">
      <c r="A2593" s="567" t="str">
        <f>IF(B2593&lt;&gt;"",IF(AND(B2593&gt;=_TM1,B2593&lt;=_TM2,OR(TH!L2593="1111",TH!M2593="1111")),TH!D2593,""),"")</f>
        <v/>
      </c>
      <c r="B2593" s="568" t="str">
        <f t="shared" si="163"/>
        <v/>
      </c>
      <c r="C2593" s="349"/>
      <c r="D2593" s="349"/>
      <c r="E2593" s="583"/>
      <c r="F2593" s="278"/>
      <c r="G2593" s="348"/>
      <c r="H2593" s="507"/>
      <c r="I2593" s="340"/>
      <c r="J2593" s="340"/>
      <c r="K2593" s="569"/>
      <c r="L2593" s="570"/>
      <c r="M2593" s="570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2"/>
      <c r="AB2593" s="573"/>
      <c r="AD2593" s="573"/>
    </row>
    <row r="2594" spans="1:30" s="539" customFormat="1" ht="15.75" customHeight="1">
      <c r="A2594" s="567" t="str">
        <f>IF(B2594&lt;&gt;"",IF(AND(B2594&gt;=_TM1,B2594&lt;=_TM2,OR(TH!L2594="1111",TH!M2594="1111")),TH!D2594,""),"")</f>
        <v/>
      </c>
      <c r="B2594" s="568" t="str">
        <f t="shared" si="163"/>
        <v/>
      </c>
      <c r="C2594" s="349"/>
      <c r="D2594" s="349"/>
      <c r="E2594" s="583"/>
      <c r="F2594" s="278"/>
      <c r="G2594" s="348"/>
      <c r="H2594" s="507"/>
      <c r="I2594" s="340"/>
      <c r="J2594" s="340"/>
      <c r="K2594" s="569"/>
      <c r="L2594" s="570"/>
      <c r="M2594" s="570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2"/>
      <c r="AB2594" s="573"/>
    </row>
    <row r="2595" spans="1:30" s="539" customFormat="1" ht="15.75" customHeight="1">
      <c r="A2595" s="567" t="str">
        <f>IF(B2595&lt;&gt;"",IF(AND(B2595&gt;=_TM1,B2595&lt;=_TM2,OR(TH!L2595="1111",TH!M2595="1111")),TH!D2595,""),"")</f>
        <v/>
      </c>
      <c r="B2595" s="568" t="str">
        <f t="shared" ref="B2595:B2658" si="164">IF(C2595&lt;&gt;"",MONTH(C2595),"")</f>
        <v/>
      </c>
      <c r="C2595" s="349"/>
      <c r="D2595" s="349"/>
      <c r="E2595" s="583"/>
      <c r="F2595" s="278"/>
      <c r="G2595" s="348"/>
      <c r="H2595" s="507"/>
      <c r="I2595" s="340"/>
      <c r="J2595" s="340"/>
      <c r="K2595" s="569"/>
      <c r="L2595" s="570"/>
      <c r="M2595" s="570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2"/>
      <c r="AB2595" s="573"/>
    </row>
    <row r="2596" spans="1:30" s="539" customFormat="1" ht="15.75" customHeight="1">
      <c r="A2596" s="567" t="str">
        <f>IF(B2596&lt;&gt;"",IF(AND(B2596&gt;=_TM1,B2596&lt;=_TM2,OR(TH!L2596="1111",TH!M2596="1111")),TH!D2596,""),"")</f>
        <v/>
      </c>
      <c r="B2596" s="568" t="str">
        <f t="shared" si="164"/>
        <v/>
      </c>
      <c r="C2596" s="349"/>
      <c r="D2596" s="349"/>
      <c r="E2596" s="583"/>
      <c r="F2596" s="278"/>
      <c r="G2596" s="348"/>
      <c r="H2596" s="507"/>
      <c r="I2596" s="340"/>
      <c r="J2596" s="340"/>
      <c r="K2596" s="569"/>
      <c r="L2596" s="570"/>
      <c r="M2596" s="570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72"/>
      <c r="AB2596" s="573"/>
      <c r="AD2596" s="573"/>
    </row>
    <row r="2597" spans="1:30" s="539" customFormat="1" ht="15.75" customHeight="1">
      <c r="A2597" s="567" t="str">
        <f>IF(B2597&lt;&gt;"",IF(AND(B2597&gt;=_TM1,B2597&lt;=_TM2,OR(TH!L2597="1111",TH!M2597="1111")),TH!D2597,""),"")</f>
        <v/>
      </c>
      <c r="B2597" s="568" t="str">
        <f t="shared" si="164"/>
        <v/>
      </c>
      <c r="C2597" s="349"/>
      <c r="D2597" s="349"/>
      <c r="E2597" s="583"/>
      <c r="F2597" s="278"/>
      <c r="G2597" s="348"/>
      <c r="H2597" s="507"/>
      <c r="I2597" s="340"/>
      <c r="J2597" s="340"/>
      <c r="K2597" s="569"/>
      <c r="L2597" s="570"/>
      <c r="M2597" s="570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72"/>
      <c r="AB2597" s="573"/>
    </row>
    <row r="2598" spans="1:30" s="539" customFormat="1" ht="15.75" customHeight="1">
      <c r="A2598" s="567" t="str">
        <f>IF(B2598&lt;&gt;"",IF(AND(B2598&gt;=_TM1,B2598&lt;=_TM2,OR(TH!L2598="1111",TH!M2598="1111")),TH!D2598,""),"")</f>
        <v/>
      </c>
      <c r="B2598" s="568" t="str">
        <f t="shared" si="164"/>
        <v/>
      </c>
      <c r="C2598" s="349"/>
      <c r="D2598" s="349"/>
      <c r="E2598" s="583"/>
      <c r="F2598" s="278"/>
      <c r="G2598" s="348"/>
      <c r="H2598" s="507"/>
      <c r="I2598" s="340"/>
      <c r="J2598" s="340"/>
      <c r="K2598" s="569"/>
      <c r="L2598" s="570"/>
      <c r="M2598" s="570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72"/>
      <c r="AB2598" s="573"/>
    </row>
    <row r="2599" spans="1:30" s="539" customFormat="1" ht="15.75" customHeight="1">
      <c r="A2599" s="567" t="str">
        <f>IF(B2599&lt;&gt;"",IF(AND(B2599&gt;=_TM1,B2599&lt;=_TM2,OR(TH!L2599="1111",TH!M2599="1111")),TH!D2599,""),"")</f>
        <v/>
      </c>
      <c r="B2599" s="568" t="str">
        <f t="shared" si="164"/>
        <v/>
      </c>
      <c r="C2599" s="349"/>
      <c r="D2599" s="349"/>
      <c r="E2599" s="583"/>
      <c r="F2599" s="279"/>
      <c r="G2599" s="348"/>
      <c r="H2599" s="507"/>
      <c r="I2599" s="340"/>
      <c r="J2599" s="340"/>
      <c r="K2599" s="569"/>
      <c r="L2599" s="570"/>
      <c r="M2599" s="570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72"/>
      <c r="AB2599" s="573"/>
      <c r="AD2599" s="573"/>
    </row>
    <row r="2600" spans="1:30" s="539" customFormat="1" ht="15.75" customHeight="1">
      <c r="A2600" s="567" t="str">
        <f>IF(B2600&lt;&gt;"",IF(AND(B2600&gt;=_TM1,B2600&lt;=_TM2,OR(TH!L2600="1111",TH!M2600="1111")),TH!D2600,""),"")</f>
        <v/>
      </c>
      <c r="B2600" s="568" t="str">
        <f t="shared" si="164"/>
        <v/>
      </c>
      <c r="C2600" s="349"/>
      <c r="D2600" s="349"/>
      <c r="E2600" s="583"/>
      <c r="F2600" s="278"/>
      <c r="G2600" s="348"/>
      <c r="H2600" s="507"/>
      <c r="I2600" s="340"/>
      <c r="J2600" s="340"/>
      <c r="K2600" s="569"/>
      <c r="L2600" s="570"/>
      <c r="M2600" s="570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72"/>
      <c r="AB2600" s="573"/>
    </row>
    <row r="2601" spans="1:30" s="539" customFormat="1" ht="15.75" customHeight="1">
      <c r="A2601" s="567" t="str">
        <f>IF(B2601&lt;&gt;"",IF(AND(B2601&gt;=_TM1,B2601&lt;=_TM2,OR(TH!L2601="1111",TH!M2601="1111")),TH!D2601,""),"")</f>
        <v/>
      </c>
      <c r="B2601" s="568" t="str">
        <f t="shared" si="164"/>
        <v/>
      </c>
      <c r="C2601" s="349"/>
      <c r="D2601" s="349"/>
      <c r="E2601" s="583"/>
      <c r="F2601" s="278"/>
      <c r="G2601" s="348"/>
      <c r="H2601" s="507"/>
      <c r="I2601" s="340"/>
      <c r="J2601" s="340"/>
      <c r="K2601" s="569"/>
      <c r="L2601" s="570"/>
      <c r="M2601" s="570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72"/>
      <c r="AB2601" s="573"/>
    </row>
    <row r="2602" spans="1:30" s="539" customFormat="1" ht="15.75" customHeight="1">
      <c r="A2602" s="567" t="str">
        <f>IF(B2602&lt;&gt;"",IF(AND(B2602&gt;=_TM1,B2602&lt;=_TM2,OR(TH!L2602="1111",TH!M2602="1111")),TH!D2602,""),"")</f>
        <v/>
      </c>
      <c r="B2602" s="568" t="str">
        <f t="shared" si="164"/>
        <v/>
      </c>
      <c r="C2602" s="349"/>
      <c r="D2602" s="349"/>
      <c r="E2602" s="583"/>
      <c r="F2602" s="278"/>
      <c r="G2602" s="348"/>
      <c r="H2602" s="507"/>
      <c r="I2602" s="340"/>
      <c r="J2602" s="340"/>
      <c r="K2602" s="569"/>
      <c r="L2602" s="570"/>
      <c r="M2602" s="570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72"/>
      <c r="AB2602" s="573"/>
      <c r="AD2602" s="573"/>
    </row>
    <row r="2603" spans="1:30" s="539" customFormat="1" ht="15.75" customHeight="1">
      <c r="A2603" s="567" t="str">
        <f>IF(B2603&lt;&gt;"",IF(AND(B2603&gt;=_TM1,B2603&lt;=_TM2,OR(TH!L2603="1111",TH!M2603="1111")),TH!D2603,""),"")</f>
        <v/>
      </c>
      <c r="B2603" s="568" t="str">
        <f t="shared" si="164"/>
        <v/>
      </c>
      <c r="C2603" s="349"/>
      <c r="D2603" s="349"/>
      <c r="E2603" s="583"/>
      <c r="F2603" s="278"/>
      <c r="G2603" s="348"/>
      <c r="H2603" s="507"/>
      <c r="I2603" s="340"/>
      <c r="J2603" s="340"/>
      <c r="K2603" s="569"/>
      <c r="L2603" s="570"/>
      <c r="M2603" s="570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72"/>
      <c r="AB2603" s="573"/>
    </row>
    <row r="2604" spans="1:30" s="539" customFormat="1" ht="15.75" customHeight="1">
      <c r="A2604" s="567" t="str">
        <f>IF(B2604&lt;&gt;"",IF(AND(B2604&gt;=_TM1,B2604&lt;=_TM2,OR(TH!L2604="1111",TH!M2604="1111")),TH!D2604,""),"")</f>
        <v/>
      </c>
      <c r="B2604" s="568" t="str">
        <f t="shared" si="164"/>
        <v/>
      </c>
      <c r="C2604" s="349"/>
      <c r="D2604" s="349"/>
      <c r="E2604" s="583"/>
      <c r="F2604" s="278"/>
      <c r="G2604" s="348"/>
      <c r="H2604" s="507"/>
      <c r="I2604" s="340"/>
      <c r="J2604" s="340"/>
      <c r="K2604" s="569"/>
      <c r="L2604" s="570"/>
      <c r="M2604" s="570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72"/>
      <c r="AB2604" s="573"/>
    </row>
    <row r="2605" spans="1:30" s="539" customFormat="1" ht="15.75" customHeight="1">
      <c r="A2605" s="567" t="str">
        <f>IF(B2605&lt;&gt;"",IF(AND(B2605&gt;=_TM1,B2605&lt;=_TM2,OR(TH!L2605="1111",TH!M2605="1111")),TH!D2605,""),"")</f>
        <v/>
      </c>
      <c r="B2605" s="568" t="str">
        <f t="shared" si="164"/>
        <v/>
      </c>
      <c r="C2605" s="349"/>
      <c r="D2605" s="349"/>
      <c r="E2605" s="583"/>
      <c r="F2605" s="278"/>
      <c r="G2605" s="348"/>
      <c r="H2605" s="507"/>
      <c r="I2605" s="340"/>
      <c r="J2605" s="340"/>
      <c r="K2605" s="569"/>
      <c r="L2605" s="570"/>
      <c r="M2605" s="570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72"/>
      <c r="AB2605" s="573"/>
      <c r="AD2605" s="573"/>
    </row>
    <row r="2606" spans="1:30" s="539" customFormat="1" ht="15.75" customHeight="1">
      <c r="A2606" s="567" t="str">
        <f>IF(B2606&lt;&gt;"",IF(AND(B2606&gt;=_TM1,B2606&lt;=_TM2,OR(TH!L2606="1111",TH!M2606="1111")),TH!D2606,""),"")</f>
        <v/>
      </c>
      <c r="B2606" s="568" t="str">
        <f t="shared" si="164"/>
        <v/>
      </c>
      <c r="C2606" s="349"/>
      <c r="D2606" s="349"/>
      <c r="E2606" s="583"/>
      <c r="F2606" s="278"/>
      <c r="G2606" s="348"/>
      <c r="H2606" s="507"/>
      <c r="I2606" s="340"/>
      <c r="J2606" s="340"/>
      <c r="K2606" s="569"/>
      <c r="L2606" s="570"/>
      <c r="M2606" s="570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72"/>
      <c r="AB2606" s="573"/>
    </row>
    <row r="2607" spans="1:30" s="539" customFormat="1" ht="15.75" customHeight="1">
      <c r="A2607" s="567" t="str">
        <f>IF(B2607&lt;&gt;"",IF(AND(B2607&gt;=_TM1,B2607&lt;=_TM2,OR(TH!L2607="1111",TH!M2607="1111")),TH!D2607,""),"")</f>
        <v/>
      </c>
      <c r="B2607" s="568" t="str">
        <f t="shared" si="164"/>
        <v/>
      </c>
      <c r="C2607" s="349"/>
      <c r="D2607" s="349"/>
      <c r="E2607" s="583"/>
      <c r="F2607" s="278"/>
      <c r="G2607" s="348"/>
      <c r="H2607" s="507"/>
      <c r="I2607" s="340"/>
      <c r="J2607" s="340"/>
      <c r="K2607" s="569"/>
      <c r="L2607" s="570"/>
      <c r="M2607" s="570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72"/>
      <c r="AB2607" s="573"/>
    </row>
    <row r="2608" spans="1:30" s="539" customFormat="1" ht="15.75" customHeight="1">
      <c r="A2608" s="567" t="str">
        <f>IF(B2608&lt;&gt;"",IF(AND(B2608&gt;=_TM1,B2608&lt;=_TM2,OR(TH!L2608="1111",TH!M2608="1111")),TH!D2608,""),"")</f>
        <v/>
      </c>
      <c r="B2608" s="568" t="str">
        <f t="shared" si="164"/>
        <v/>
      </c>
      <c r="C2608" s="349"/>
      <c r="D2608" s="349"/>
      <c r="E2608" s="583"/>
      <c r="F2608" s="278"/>
      <c r="G2608" s="348"/>
      <c r="H2608" s="507"/>
      <c r="I2608" s="340"/>
      <c r="J2608" s="340"/>
      <c r="K2608" s="569"/>
      <c r="L2608" s="570"/>
      <c r="M2608" s="570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72"/>
      <c r="AB2608" s="573"/>
      <c r="AD2608" s="573"/>
    </row>
    <row r="2609" spans="1:30" s="539" customFormat="1" ht="15.75" customHeight="1">
      <c r="A2609" s="567" t="str">
        <f>IF(B2609&lt;&gt;"",IF(AND(B2609&gt;=_TM1,B2609&lt;=_TM2,OR(TH!L2609="1111",TH!M2609="1111")),TH!D2609,""),"")</f>
        <v/>
      </c>
      <c r="B2609" s="568" t="str">
        <f t="shared" si="164"/>
        <v/>
      </c>
      <c r="C2609" s="349"/>
      <c r="D2609" s="349"/>
      <c r="E2609" s="583"/>
      <c r="F2609" s="278"/>
      <c r="G2609" s="348"/>
      <c r="H2609" s="507"/>
      <c r="I2609" s="340"/>
      <c r="J2609" s="340"/>
      <c r="K2609" s="569"/>
      <c r="L2609" s="570"/>
      <c r="M2609" s="570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72"/>
      <c r="AB2609" s="573"/>
    </row>
    <row r="2610" spans="1:30" s="539" customFormat="1" ht="15.75" customHeight="1">
      <c r="A2610" s="567" t="str">
        <f>IF(B2610&lt;&gt;"",IF(AND(B2610&gt;=_TM1,B2610&lt;=_TM2,OR(TH!L2610="1111",TH!M2610="1111")),TH!D2610,""),"")</f>
        <v/>
      </c>
      <c r="B2610" s="568" t="str">
        <f t="shared" si="164"/>
        <v/>
      </c>
      <c r="C2610" s="349"/>
      <c r="D2610" s="349"/>
      <c r="E2610" s="583"/>
      <c r="F2610" s="278"/>
      <c r="G2610" s="348"/>
      <c r="H2610" s="507"/>
      <c r="I2610" s="340"/>
      <c r="J2610" s="340"/>
      <c r="K2610" s="569"/>
      <c r="L2610" s="570"/>
      <c r="M2610" s="570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72"/>
      <c r="AB2610" s="573"/>
    </row>
    <row r="2611" spans="1:30" s="539" customFormat="1" ht="15.75" customHeight="1">
      <c r="A2611" s="567" t="str">
        <f>IF(B2611&lt;&gt;"",IF(AND(B2611&gt;=_TM1,B2611&lt;=_TM2,OR(TH!L2611="1111",TH!M2611="1111")),TH!D2611,""),"")</f>
        <v/>
      </c>
      <c r="B2611" s="568" t="str">
        <f t="shared" si="164"/>
        <v/>
      </c>
      <c r="C2611" s="349"/>
      <c r="D2611" s="349"/>
      <c r="E2611" s="583"/>
      <c r="F2611" s="278"/>
      <c r="G2611" s="348"/>
      <c r="H2611" s="507"/>
      <c r="I2611" s="340"/>
      <c r="J2611" s="340"/>
      <c r="K2611" s="569"/>
      <c r="L2611" s="570"/>
      <c r="M2611" s="570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72"/>
      <c r="AB2611" s="573"/>
      <c r="AD2611" s="573"/>
    </row>
    <row r="2612" spans="1:30" s="539" customFormat="1" ht="15.75" customHeight="1">
      <c r="A2612" s="567" t="str">
        <f>IF(B2612&lt;&gt;"",IF(AND(B2612&gt;=_TM1,B2612&lt;=_TM2,OR(TH!L2612="1111",TH!M2612="1111")),TH!D2612,""),"")</f>
        <v/>
      </c>
      <c r="B2612" s="568" t="str">
        <f t="shared" si="164"/>
        <v/>
      </c>
      <c r="C2612" s="349"/>
      <c r="D2612" s="349"/>
      <c r="E2612" s="583"/>
      <c r="F2612" s="278"/>
      <c r="G2612" s="348"/>
      <c r="H2612" s="507"/>
      <c r="I2612" s="340"/>
      <c r="J2612" s="340"/>
      <c r="K2612" s="569"/>
      <c r="L2612" s="570"/>
      <c r="M2612" s="570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2"/>
      <c r="AB2612" s="573"/>
    </row>
    <row r="2613" spans="1:30" s="539" customFormat="1" ht="15.75" customHeight="1">
      <c r="A2613" s="567" t="str">
        <f>IF(B2613&lt;&gt;"",IF(AND(B2613&gt;=_TM1,B2613&lt;=_TM2,OR(TH!L2613="1111",TH!M2613="1111")),TH!D2613,""),"")</f>
        <v/>
      </c>
      <c r="B2613" s="568" t="str">
        <f t="shared" si="164"/>
        <v/>
      </c>
      <c r="C2613" s="349"/>
      <c r="D2613" s="349"/>
      <c r="E2613" s="583"/>
      <c r="F2613" s="278"/>
      <c r="G2613" s="348"/>
      <c r="H2613" s="507"/>
      <c r="I2613" s="340"/>
      <c r="J2613" s="340"/>
      <c r="K2613" s="569"/>
      <c r="L2613" s="570"/>
      <c r="M2613" s="570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2"/>
      <c r="AB2613" s="573"/>
    </row>
    <row r="2614" spans="1:30" s="539" customFormat="1" ht="15.75" customHeight="1">
      <c r="A2614" s="567" t="str">
        <f>IF(B2614&lt;&gt;"",IF(AND(B2614&gt;=_TM1,B2614&lt;=_TM2,OR(TH!L2614="1111",TH!M2614="1111")),TH!D2614,""),"")</f>
        <v/>
      </c>
      <c r="B2614" s="568" t="str">
        <f t="shared" si="164"/>
        <v/>
      </c>
      <c r="C2614" s="349"/>
      <c r="D2614" s="349"/>
      <c r="E2614" s="583"/>
      <c r="F2614" s="278"/>
      <c r="G2614" s="348"/>
      <c r="H2614" s="507"/>
      <c r="I2614" s="340"/>
      <c r="J2614" s="340"/>
      <c r="K2614" s="569"/>
      <c r="L2614" s="570"/>
      <c r="M2614" s="570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2"/>
      <c r="AB2614" s="573"/>
      <c r="AD2614" s="573"/>
    </row>
    <row r="2615" spans="1:30" s="539" customFormat="1" ht="15.75" customHeight="1">
      <c r="A2615" s="567" t="str">
        <f>IF(B2615&lt;&gt;"",IF(AND(B2615&gt;=_TM1,B2615&lt;=_TM2,OR(TH!L2615="1111",TH!M2615="1111")),TH!D2615,""),"")</f>
        <v/>
      </c>
      <c r="B2615" s="568" t="str">
        <f t="shared" si="164"/>
        <v/>
      </c>
      <c r="C2615" s="349"/>
      <c r="D2615" s="349"/>
      <c r="E2615" s="583"/>
      <c r="F2615" s="278"/>
      <c r="G2615" s="348"/>
      <c r="H2615" s="507"/>
      <c r="I2615" s="340"/>
      <c r="J2615" s="340"/>
      <c r="K2615" s="569"/>
      <c r="L2615" s="570"/>
      <c r="M2615" s="570"/>
      <c r="N2615" s="561" t="str">
        <f>IF(AND('331-CT'!$E$7=TH!H2615,OR(L2615="331",M2615="331")),"331",IF(AND(OR(L2615="131",M2615="131"),H2615='131-CT'!$E$7),"131",""))</f>
        <v/>
      </c>
      <c r="O2615" s="561" t="str">
        <f>IF(AND($B2615&gt;='111'!$N$11,$B2615&lt;='111'!$O$11,OR($L2615=$O$7,$M2615=$O$7)),"x","")</f>
        <v/>
      </c>
      <c r="P2615" s="561" t="str">
        <f>IF(AND($L2615=$O$7,$B2615&lt;'111'!$N$11),"x","")</f>
        <v/>
      </c>
      <c r="Q2615" s="561" t="str">
        <f>IF(AND($M2615=$O$7,$B2615&lt;'111'!$N$11),"x","")</f>
        <v/>
      </c>
      <c r="R2615" s="561" t="str">
        <f>IF(ISERROR(FIND('112'!$M$9,G2615,1)),"",IF((AND(FIND('112'!$M$9,G2615,1)&gt;=1,$B2615&gt;='112'!$N$8,$B2615&lt;='112'!$O$8,OR($L2615='112'!$I$6,$M2615='112'!$I$6))),"x",""))</f>
        <v/>
      </c>
      <c r="S2615" s="561" t="str">
        <f>IF(ISERROR(FIND('112'!$M$9,G2615,1)),"",IF((AND(LEFT(G2615,2)=LEFT('112'!$M$9,2),B2615&lt;'112'!$N$8,$L2615='112'!$I$6)),"x",""))</f>
        <v/>
      </c>
      <c r="T2615" s="561" t="str">
        <f>IF(ISERROR(FIND('112'!$M$9,G2615,1)),"",IF((AND(RIGHT(G2615,2)=RIGHT('112'!$M$9,2),B2615&lt;'112'!$N$8,$M2615='112'!$I$6)),"x",""))</f>
        <v/>
      </c>
      <c r="U2615" s="561" t="str">
        <f>IF(AND(B2615&gt;='IN-NX'!$P$3,B2615&lt;='IN-NX'!$Q$3,'IN-NX'!$D$7=D2615,OR(LEFT(L2615,2)="15",AND(LEFT(M2615,2)&lt;&gt;"15",LEFT(M2615,2)&lt;&gt;"33"))),"x","")</f>
        <v/>
      </c>
      <c r="V2615" s="561" t="str">
        <f>IF(AND(OR(LEFT(TH!L2615,2)="15",LEFT(TH!M2615,2)="15"),'152-CT'!$J$8=TH!F2615),"x","")</f>
        <v/>
      </c>
      <c r="W2615" s="561" t="str">
        <f>IF(AND(OR(LEFT(TH!L2615,2)="15",LEFT(TH!M2615,2)="15"),TK!$E$7=TH!F2615),"x","")</f>
        <v/>
      </c>
      <c r="X2615" s="561" t="str">
        <f>IF(AND('341-CT'!$E$9=H2615,OR(LEFT(L2615,3)=$X$7,LEFT(M2615,3)=$X$7)),"x","")</f>
        <v/>
      </c>
      <c r="Y2615" s="561" t="str">
        <f>IF(OR(TH!L2615=TH!$Y$7,M2615=TH!$Y$7),"x","")</f>
        <v/>
      </c>
      <c r="Z2615" s="561" t="str">
        <f>IF(AND(B2615&lt;=NKC!$N$8,B2615&gt;=NKC!$M$8),"x","")</f>
        <v/>
      </c>
      <c r="AA2615" s="572"/>
      <c r="AB2615" s="573"/>
    </row>
    <row r="2616" spans="1:30" s="539" customFormat="1" ht="15.75" customHeight="1">
      <c r="A2616" s="567" t="str">
        <f>IF(B2616&lt;&gt;"",IF(AND(B2616&gt;=_TM1,B2616&lt;=_TM2,OR(TH!L2616="1111",TH!M2616="1111")),TH!D2616,""),"")</f>
        <v/>
      </c>
      <c r="B2616" s="568" t="str">
        <f t="shared" si="164"/>
        <v/>
      </c>
      <c r="C2616" s="349"/>
      <c r="D2616" s="349"/>
      <c r="E2616" s="583"/>
      <c r="F2616" s="278"/>
      <c r="G2616" s="348"/>
      <c r="H2616" s="507"/>
      <c r="I2616" s="340"/>
      <c r="J2616" s="340"/>
      <c r="K2616" s="569"/>
      <c r="L2616" s="570"/>
      <c r="M2616" s="570"/>
      <c r="N2616" s="561" t="str">
        <f>IF(AND('331-CT'!$E$7=TH!H2616,OR(L2616="331",M2616="331")),"331",IF(AND(OR(L2616="131",M2616="131"),H2616='131-CT'!$E$7),"131",""))</f>
        <v/>
      </c>
      <c r="O2616" s="561" t="str">
        <f>IF(AND($B2616&gt;='111'!$N$11,$B2616&lt;='111'!$O$11,OR($L2616=$O$7,$M2616=$O$7)),"x","")</f>
        <v/>
      </c>
      <c r="P2616" s="561" t="str">
        <f>IF(AND($L2616=$O$7,$B2616&lt;'111'!$N$11),"x","")</f>
        <v/>
      </c>
      <c r="Q2616" s="561" t="str">
        <f>IF(AND($M2616=$O$7,$B2616&lt;'111'!$N$11),"x","")</f>
        <v/>
      </c>
      <c r="R2616" s="561" t="str">
        <f>IF(ISERROR(FIND('112'!$M$9,G2616,1)),"",IF((AND(FIND('112'!$M$9,G2616,1)&gt;=1,$B2616&gt;='112'!$N$8,$B2616&lt;='112'!$O$8,OR($L2616='112'!$I$6,$M2616='112'!$I$6))),"x",""))</f>
        <v/>
      </c>
      <c r="S2616" s="561" t="str">
        <f>IF(ISERROR(FIND('112'!$M$9,G2616,1)),"",IF((AND(LEFT(G2616,2)=LEFT('112'!$M$9,2),B2616&lt;'112'!$N$8,$L2616='112'!$I$6)),"x",""))</f>
        <v/>
      </c>
      <c r="T2616" s="561" t="str">
        <f>IF(ISERROR(FIND('112'!$M$9,G2616,1)),"",IF((AND(RIGHT(G2616,2)=RIGHT('112'!$M$9,2),B2616&lt;'112'!$N$8,$M2616='112'!$I$6)),"x",""))</f>
        <v/>
      </c>
      <c r="U2616" s="561" t="str">
        <f>IF(AND(B2616&gt;='IN-NX'!$P$3,B2616&lt;='IN-NX'!$Q$3,'IN-NX'!$D$7=D2616,OR(LEFT(L2616,2)="15",AND(LEFT(M2616,2)&lt;&gt;"15",LEFT(M2616,2)&lt;&gt;"33"))),"x","")</f>
        <v/>
      </c>
      <c r="V2616" s="561" t="str">
        <f>IF(AND(OR(LEFT(TH!L2616,2)="15",LEFT(TH!M2616,2)="15"),'152-CT'!$J$8=TH!F2616),"x","")</f>
        <v/>
      </c>
      <c r="W2616" s="561" t="str">
        <f>IF(AND(OR(LEFT(TH!L2616,2)="15",LEFT(TH!M2616,2)="15"),TK!$E$7=TH!F2616),"x","")</f>
        <v/>
      </c>
      <c r="X2616" s="561" t="str">
        <f>IF(AND('341-CT'!$E$9=H2616,OR(LEFT(L2616,3)=$X$7,LEFT(M2616,3)=$X$7)),"x","")</f>
        <v/>
      </c>
      <c r="Y2616" s="561" t="str">
        <f>IF(OR(TH!L2616=TH!$Y$7,M2616=TH!$Y$7),"x","")</f>
        <v/>
      </c>
      <c r="Z2616" s="561" t="str">
        <f>IF(AND(B2616&lt;=NKC!$N$8,B2616&gt;=NKC!$M$8),"x","")</f>
        <v/>
      </c>
      <c r="AA2616" s="572"/>
      <c r="AB2616" s="573"/>
    </row>
    <row r="2617" spans="1:30" s="539" customFormat="1" ht="15.75" customHeight="1">
      <c r="A2617" s="567" t="str">
        <f>IF(B2617&lt;&gt;"",IF(AND(B2617&gt;=_TM1,B2617&lt;=_TM2,OR(TH!L2617="1111",TH!M2617="1111")),TH!D2617,""),"")</f>
        <v/>
      </c>
      <c r="B2617" s="568" t="str">
        <f t="shared" si="164"/>
        <v/>
      </c>
      <c r="C2617" s="349"/>
      <c r="D2617" s="349"/>
      <c r="E2617" s="583"/>
      <c r="F2617" s="278"/>
      <c r="G2617" s="348"/>
      <c r="H2617" s="507"/>
      <c r="I2617" s="340"/>
      <c r="J2617" s="340"/>
      <c r="K2617" s="569"/>
      <c r="L2617" s="570"/>
      <c r="M2617" s="570"/>
      <c r="N2617" s="561" t="str">
        <f>IF(AND('331-CT'!$E$7=TH!H2617,OR(L2617="331",M2617="331")),"331",IF(AND(OR(L2617="131",M2617="131"),H2617='131-CT'!$E$7),"131",""))</f>
        <v/>
      </c>
      <c r="O2617" s="561" t="str">
        <f>IF(AND($B2617&gt;='111'!$N$11,$B2617&lt;='111'!$O$11,OR($L2617=$O$7,$M2617=$O$7)),"x","")</f>
        <v/>
      </c>
      <c r="P2617" s="561" t="str">
        <f>IF(AND($L2617=$O$7,$B2617&lt;'111'!$N$11),"x","")</f>
        <v/>
      </c>
      <c r="Q2617" s="561" t="str">
        <f>IF(AND($M2617=$O$7,$B2617&lt;'111'!$N$11),"x","")</f>
        <v/>
      </c>
      <c r="R2617" s="561" t="str">
        <f>IF(ISERROR(FIND('112'!$M$9,G2617,1)),"",IF((AND(FIND('112'!$M$9,G2617,1)&gt;=1,$B2617&gt;='112'!$N$8,$B2617&lt;='112'!$O$8,OR($L2617='112'!$I$6,$M2617='112'!$I$6))),"x",""))</f>
        <v/>
      </c>
      <c r="S2617" s="561" t="str">
        <f>IF(ISERROR(FIND('112'!$M$9,G2617,1)),"",IF((AND(LEFT(G2617,2)=LEFT('112'!$M$9,2),B2617&lt;'112'!$N$8,$L2617='112'!$I$6)),"x",""))</f>
        <v/>
      </c>
      <c r="T2617" s="561" t="str">
        <f>IF(ISERROR(FIND('112'!$M$9,G2617,1)),"",IF((AND(RIGHT(G2617,2)=RIGHT('112'!$M$9,2),B2617&lt;'112'!$N$8,$M2617='112'!$I$6)),"x",""))</f>
        <v/>
      </c>
      <c r="U2617" s="561" t="str">
        <f>IF(AND(B2617&gt;='IN-NX'!$P$3,B2617&lt;='IN-NX'!$Q$3,'IN-NX'!$D$7=D2617,OR(LEFT(L2617,2)="15",AND(LEFT(M2617,2)&lt;&gt;"15",LEFT(M2617,2)&lt;&gt;"33"))),"x","")</f>
        <v/>
      </c>
      <c r="V2617" s="561" t="str">
        <f>IF(AND(OR(LEFT(TH!L2617,2)="15",LEFT(TH!M2617,2)="15"),'152-CT'!$J$8=TH!F2617),"x","")</f>
        <v/>
      </c>
      <c r="W2617" s="561" t="str">
        <f>IF(AND(OR(LEFT(TH!L2617,2)="15",LEFT(TH!M2617,2)="15"),TK!$E$7=TH!F2617),"x","")</f>
        <v/>
      </c>
      <c r="X2617" s="561" t="str">
        <f>IF(AND('341-CT'!$E$9=H2617,OR(LEFT(L2617,3)=$X$7,LEFT(M2617,3)=$X$7)),"x","")</f>
        <v/>
      </c>
      <c r="Y2617" s="561" t="str">
        <f>IF(OR(TH!L2617=TH!$Y$7,M2617=TH!$Y$7),"x","")</f>
        <v/>
      </c>
      <c r="Z2617" s="561" t="str">
        <f>IF(AND(B2617&lt;=NKC!$N$8,B2617&gt;=NKC!$M$8),"x","")</f>
        <v/>
      </c>
      <c r="AA2617" s="572"/>
      <c r="AB2617" s="573"/>
      <c r="AD2617" s="573"/>
    </row>
    <row r="2618" spans="1:30" s="539" customFormat="1" ht="15.75" customHeight="1">
      <c r="A2618" s="567" t="str">
        <f>IF(B2618&lt;&gt;"",IF(AND(B2618&gt;=_TM1,B2618&lt;=_TM2,OR(TH!L2618="1111",TH!M2618="1111")),TH!D2618,""),"")</f>
        <v/>
      </c>
      <c r="B2618" s="568" t="str">
        <f t="shared" si="164"/>
        <v/>
      </c>
      <c r="C2618" s="349"/>
      <c r="D2618" s="349"/>
      <c r="E2618" s="583"/>
      <c r="F2618" s="278"/>
      <c r="G2618" s="348"/>
      <c r="H2618" s="507"/>
      <c r="I2618" s="340"/>
      <c r="J2618" s="340"/>
      <c r="K2618" s="569"/>
      <c r="L2618" s="570"/>
      <c r="M2618" s="570"/>
      <c r="N2618" s="561" t="str">
        <f>IF(AND('331-CT'!$E$7=TH!H2618,OR(L2618="331",M2618="331")),"331",IF(AND(OR(L2618="131",M2618="131"),H2618='131-CT'!$E$7),"131",""))</f>
        <v/>
      </c>
      <c r="O2618" s="561" t="str">
        <f>IF(AND($B2618&gt;='111'!$N$11,$B2618&lt;='111'!$O$11,OR($L2618=$O$7,$M2618=$O$7)),"x","")</f>
        <v/>
      </c>
      <c r="P2618" s="561" t="str">
        <f>IF(AND($L2618=$O$7,$B2618&lt;'111'!$N$11),"x","")</f>
        <v/>
      </c>
      <c r="Q2618" s="561" t="str">
        <f>IF(AND($M2618=$O$7,$B2618&lt;'111'!$N$11),"x","")</f>
        <v/>
      </c>
      <c r="R2618" s="561" t="str">
        <f>IF(ISERROR(FIND('112'!$M$9,G2618,1)),"",IF((AND(FIND('112'!$M$9,G2618,1)&gt;=1,$B2618&gt;='112'!$N$8,$B2618&lt;='112'!$O$8,OR($L2618='112'!$I$6,$M2618='112'!$I$6))),"x",""))</f>
        <v/>
      </c>
      <c r="S2618" s="561" t="str">
        <f>IF(ISERROR(FIND('112'!$M$9,G2618,1)),"",IF((AND(LEFT(G2618,2)=LEFT('112'!$M$9,2),B2618&lt;'112'!$N$8,$L2618='112'!$I$6)),"x",""))</f>
        <v/>
      </c>
      <c r="T2618" s="561" t="str">
        <f>IF(ISERROR(FIND('112'!$M$9,G2618,1)),"",IF((AND(RIGHT(G2618,2)=RIGHT('112'!$M$9,2),B2618&lt;'112'!$N$8,$M2618='112'!$I$6)),"x",""))</f>
        <v/>
      </c>
      <c r="U2618" s="561" t="str">
        <f>IF(AND(B2618&gt;='IN-NX'!$P$3,B2618&lt;='IN-NX'!$Q$3,'IN-NX'!$D$7=D2618,OR(LEFT(L2618,2)="15",AND(LEFT(M2618,2)&lt;&gt;"15",LEFT(M2618,2)&lt;&gt;"33"))),"x","")</f>
        <v/>
      </c>
      <c r="V2618" s="561" t="str">
        <f>IF(AND(OR(LEFT(TH!L2618,2)="15",LEFT(TH!M2618,2)="15"),'152-CT'!$J$8=TH!F2618),"x","")</f>
        <v/>
      </c>
      <c r="W2618" s="561" t="str">
        <f>IF(AND(OR(LEFT(TH!L2618,2)="15",LEFT(TH!M2618,2)="15"),TK!$E$7=TH!F2618),"x","")</f>
        <v/>
      </c>
      <c r="X2618" s="561" t="str">
        <f>IF(AND('341-CT'!$E$9=H2618,OR(LEFT(L2618,3)=$X$7,LEFT(M2618,3)=$X$7)),"x","")</f>
        <v/>
      </c>
      <c r="Y2618" s="561" t="str">
        <f>IF(OR(TH!L2618=TH!$Y$7,M2618=TH!$Y$7),"x","")</f>
        <v/>
      </c>
      <c r="Z2618" s="561" t="str">
        <f>IF(AND(B2618&lt;=NKC!$N$8,B2618&gt;=NKC!$M$8),"x","")</f>
        <v/>
      </c>
      <c r="AA2618" s="572"/>
      <c r="AB2618" s="573"/>
    </row>
    <row r="2619" spans="1:30" s="539" customFormat="1" ht="15.75" customHeight="1">
      <c r="A2619" s="567" t="str">
        <f>IF(B2619&lt;&gt;"",IF(AND(B2619&gt;=_TM1,B2619&lt;=_TM2,OR(TH!L2619="1111",TH!M2619="1111")),TH!D2619,""),"")</f>
        <v/>
      </c>
      <c r="B2619" s="568" t="str">
        <f t="shared" si="164"/>
        <v/>
      </c>
      <c r="C2619" s="349"/>
      <c r="D2619" s="349"/>
      <c r="E2619" s="583"/>
      <c r="F2619" s="278"/>
      <c r="G2619" s="348"/>
      <c r="H2619" s="507"/>
      <c r="I2619" s="340"/>
      <c r="J2619" s="340"/>
      <c r="K2619" s="569"/>
      <c r="L2619" s="570"/>
      <c r="M2619" s="570"/>
      <c r="N2619" s="561" t="str">
        <f>IF(AND('331-CT'!$E$7=TH!H2619,OR(L2619="331",M2619="331")),"331",IF(AND(OR(L2619="131",M2619="131"),H2619='131-CT'!$E$7),"131",""))</f>
        <v/>
      </c>
      <c r="O2619" s="561" t="str">
        <f>IF(AND($B2619&gt;='111'!$N$11,$B2619&lt;='111'!$O$11,OR($L2619=$O$7,$M2619=$O$7)),"x","")</f>
        <v/>
      </c>
      <c r="P2619" s="561" t="str">
        <f>IF(AND($L2619=$O$7,$B2619&lt;'111'!$N$11),"x","")</f>
        <v/>
      </c>
      <c r="Q2619" s="561" t="str">
        <f>IF(AND($M2619=$O$7,$B2619&lt;'111'!$N$11),"x","")</f>
        <v/>
      </c>
      <c r="R2619" s="561" t="str">
        <f>IF(ISERROR(FIND('112'!$M$9,G2619,1)),"",IF((AND(FIND('112'!$M$9,G2619,1)&gt;=1,$B2619&gt;='112'!$N$8,$B2619&lt;='112'!$O$8,OR($L2619='112'!$I$6,$M2619='112'!$I$6))),"x",""))</f>
        <v/>
      </c>
      <c r="S2619" s="561" t="str">
        <f>IF(ISERROR(FIND('112'!$M$9,G2619,1)),"",IF((AND(LEFT(G2619,2)=LEFT('112'!$M$9,2),B2619&lt;'112'!$N$8,$L2619='112'!$I$6)),"x",""))</f>
        <v/>
      </c>
      <c r="T2619" s="561" t="str">
        <f>IF(ISERROR(FIND('112'!$M$9,G2619,1)),"",IF((AND(RIGHT(G2619,2)=RIGHT('112'!$M$9,2),B2619&lt;'112'!$N$8,$M2619='112'!$I$6)),"x",""))</f>
        <v/>
      </c>
      <c r="U2619" s="561" t="str">
        <f>IF(AND(B2619&gt;='IN-NX'!$P$3,B2619&lt;='IN-NX'!$Q$3,'IN-NX'!$D$7=D2619,OR(LEFT(L2619,2)="15",AND(LEFT(M2619,2)&lt;&gt;"15",LEFT(M2619,2)&lt;&gt;"33"))),"x","")</f>
        <v/>
      </c>
      <c r="V2619" s="561" t="str">
        <f>IF(AND(OR(LEFT(TH!L2619,2)="15",LEFT(TH!M2619,2)="15"),'152-CT'!$J$8=TH!F2619),"x","")</f>
        <v/>
      </c>
      <c r="W2619" s="561" t="str">
        <f>IF(AND(OR(LEFT(TH!L2619,2)="15",LEFT(TH!M2619,2)="15"),TK!$E$7=TH!F2619),"x","")</f>
        <v/>
      </c>
      <c r="X2619" s="561" t="str">
        <f>IF(AND('341-CT'!$E$9=H2619,OR(LEFT(L2619,3)=$X$7,LEFT(M2619,3)=$X$7)),"x","")</f>
        <v/>
      </c>
      <c r="Y2619" s="561" t="str">
        <f>IF(OR(TH!L2619=TH!$Y$7,M2619=TH!$Y$7),"x","")</f>
        <v/>
      </c>
      <c r="Z2619" s="561" t="str">
        <f>IF(AND(B2619&lt;=NKC!$N$8,B2619&gt;=NKC!$M$8),"x","")</f>
        <v/>
      </c>
      <c r="AA2619" s="572"/>
      <c r="AB2619" s="573"/>
    </row>
    <row r="2620" spans="1:30" s="539" customFormat="1" ht="15.75" customHeight="1">
      <c r="A2620" s="567" t="str">
        <f>IF(B2620&lt;&gt;"",IF(AND(B2620&gt;=_TM1,B2620&lt;=_TM2,OR(TH!L2620="1111",TH!M2620="1111")),TH!D2620,""),"")</f>
        <v/>
      </c>
      <c r="B2620" s="568" t="str">
        <f t="shared" si="164"/>
        <v/>
      </c>
      <c r="C2620" s="349"/>
      <c r="D2620" s="349"/>
      <c r="E2620" s="583"/>
      <c r="F2620" s="278"/>
      <c r="G2620" s="348"/>
      <c r="H2620" s="507"/>
      <c r="I2620" s="340"/>
      <c r="J2620" s="340"/>
      <c r="K2620" s="569"/>
      <c r="L2620" s="570"/>
      <c r="M2620" s="570"/>
      <c r="N2620" s="561" t="str">
        <f>IF(AND('331-CT'!$E$7=TH!H2620,OR(L2620="331",M2620="331")),"331",IF(AND(OR(L2620="131",M2620="131"),H2620='131-CT'!$E$7),"131",""))</f>
        <v/>
      </c>
      <c r="O2620" s="561" t="str">
        <f>IF(AND($B2620&gt;='111'!$N$11,$B2620&lt;='111'!$O$11,OR($L2620=$O$7,$M2620=$O$7)),"x","")</f>
        <v/>
      </c>
      <c r="P2620" s="561" t="str">
        <f>IF(AND($L2620=$O$7,$B2620&lt;'111'!$N$11),"x","")</f>
        <v/>
      </c>
      <c r="Q2620" s="561" t="str">
        <f>IF(AND($M2620=$O$7,$B2620&lt;'111'!$N$11),"x","")</f>
        <v/>
      </c>
      <c r="R2620" s="561" t="str">
        <f>IF(ISERROR(FIND('112'!$M$9,G2620,1)),"",IF((AND(FIND('112'!$M$9,G2620,1)&gt;=1,$B2620&gt;='112'!$N$8,$B2620&lt;='112'!$O$8,OR($L2620='112'!$I$6,$M2620='112'!$I$6))),"x",""))</f>
        <v/>
      </c>
      <c r="S2620" s="561" t="str">
        <f>IF(ISERROR(FIND('112'!$M$9,G2620,1)),"",IF((AND(LEFT(G2620,2)=LEFT('112'!$M$9,2),B2620&lt;'112'!$N$8,$L2620='112'!$I$6)),"x",""))</f>
        <v/>
      </c>
      <c r="T2620" s="561" t="str">
        <f>IF(ISERROR(FIND('112'!$M$9,G2620,1)),"",IF((AND(RIGHT(G2620,2)=RIGHT('112'!$M$9,2),B2620&lt;'112'!$N$8,$M2620='112'!$I$6)),"x",""))</f>
        <v/>
      </c>
      <c r="U2620" s="561" t="str">
        <f>IF(AND(B2620&gt;='IN-NX'!$P$3,B2620&lt;='IN-NX'!$Q$3,'IN-NX'!$D$7=D2620,OR(LEFT(L2620,2)="15",AND(LEFT(M2620,2)&lt;&gt;"15",LEFT(M2620,2)&lt;&gt;"33"))),"x","")</f>
        <v/>
      </c>
      <c r="V2620" s="561" t="str">
        <f>IF(AND(OR(LEFT(TH!L2620,2)="15",LEFT(TH!M2620,2)="15"),'152-CT'!$J$8=TH!F2620),"x","")</f>
        <v/>
      </c>
      <c r="W2620" s="561" t="str">
        <f>IF(AND(OR(LEFT(TH!L2620,2)="15",LEFT(TH!M2620,2)="15"),TK!$E$7=TH!F2620),"x","")</f>
        <v/>
      </c>
      <c r="X2620" s="561" t="str">
        <f>IF(AND('341-CT'!$E$9=H2620,OR(LEFT(L2620,3)=$X$7,LEFT(M2620,3)=$X$7)),"x","")</f>
        <v/>
      </c>
      <c r="Y2620" s="561" t="str">
        <f>IF(OR(TH!L2620=TH!$Y$7,M2620=TH!$Y$7),"x","")</f>
        <v/>
      </c>
      <c r="Z2620" s="561" t="str">
        <f>IF(AND(B2620&lt;=NKC!$N$8,B2620&gt;=NKC!$M$8),"x","")</f>
        <v/>
      </c>
      <c r="AA2620" s="572"/>
      <c r="AB2620" s="573"/>
      <c r="AD2620" s="573"/>
    </row>
    <row r="2621" spans="1:30" s="539" customFormat="1" ht="15.75" customHeight="1">
      <c r="A2621" s="567" t="str">
        <f>IF(B2621&lt;&gt;"",IF(AND(B2621&gt;=_TM1,B2621&lt;=_TM2,OR(TH!L2621="1111",TH!M2621="1111")),TH!D2621,""),"")</f>
        <v/>
      </c>
      <c r="B2621" s="568" t="str">
        <f t="shared" si="164"/>
        <v/>
      </c>
      <c r="C2621" s="349"/>
      <c r="D2621" s="349"/>
      <c r="E2621" s="583"/>
      <c r="F2621" s="278"/>
      <c r="G2621" s="348"/>
      <c r="H2621" s="507"/>
      <c r="I2621" s="340"/>
      <c r="J2621" s="340"/>
      <c r="K2621" s="569"/>
      <c r="L2621" s="570"/>
      <c r="M2621" s="570"/>
      <c r="N2621" s="561" t="str">
        <f>IF(AND('331-CT'!$E$7=TH!H2621,OR(L2621="331",M2621="331")),"331",IF(AND(OR(L2621="131",M2621="131"),H2621='131-CT'!$E$7),"131",""))</f>
        <v/>
      </c>
      <c r="O2621" s="561" t="str">
        <f>IF(AND($B2621&gt;='111'!$N$11,$B2621&lt;='111'!$O$11,OR($L2621=$O$7,$M2621=$O$7)),"x","")</f>
        <v/>
      </c>
      <c r="P2621" s="561" t="str">
        <f>IF(AND($L2621=$O$7,$B2621&lt;'111'!$N$11),"x","")</f>
        <v/>
      </c>
      <c r="Q2621" s="561" t="str">
        <f>IF(AND($M2621=$O$7,$B2621&lt;'111'!$N$11),"x","")</f>
        <v/>
      </c>
      <c r="R2621" s="561" t="str">
        <f>IF(ISERROR(FIND('112'!$M$9,G2621,1)),"",IF((AND(FIND('112'!$M$9,G2621,1)&gt;=1,$B2621&gt;='112'!$N$8,$B2621&lt;='112'!$O$8,OR($L2621='112'!$I$6,$M2621='112'!$I$6))),"x",""))</f>
        <v/>
      </c>
      <c r="S2621" s="561" t="str">
        <f>IF(ISERROR(FIND('112'!$M$9,G2621,1)),"",IF((AND(LEFT(G2621,2)=LEFT('112'!$M$9,2),B2621&lt;'112'!$N$8,$L2621='112'!$I$6)),"x",""))</f>
        <v/>
      </c>
      <c r="T2621" s="561" t="str">
        <f>IF(ISERROR(FIND('112'!$M$9,G2621,1)),"",IF((AND(RIGHT(G2621,2)=RIGHT('112'!$M$9,2),B2621&lt;'112'!$N$8,$M2621='112'!$I$6)),"x",""))</f>
        <v/>
      </c>
      <c r="U2621" s="561" t="str">
        <f>IF(AND(B2621&gt;='IN-NX'!$P$3,B2621&lt;='IN-NX'!$Q$3,'IN-NX'!$D$7=D2621,OR(LEFT(L2621,2)="15",AND(LEFT(M2621,2)&lt;&gt;"15",LEFT(M2621,2)&lt;&gt;"33"))),"x","")</f>
        <v/>
      </c>
      <c r="V2621" s="561" t="str">
        <f>IF(AND(OR(LEFT(TH!L2621,2)="15",LEFT(TH!M2621,2)="15"),'152-CT'!$J$8=TH!F2621),"x","")</f>
        <v/>
      </c>
      <c r="W2621" s="561" t="str">
        <f>IF(AND(OR(LEFT(TH!L2621,2)="15",LEFT(TH!M2621,2)="15"),TK!$E$7=TH!F2621),"x","")</f>
        <v/>
      </c>
      <c r="X2621" s="561" t="str">
        <f>IF(AND('341-CT'!$E$9=H2621,OR(LEFT(L2621,3)=$X$7,LEFT(M2621,3)=$X$7)),"x","")</f>
        <v/>
      </c>
      <c r="Y2621" s="561" t="str">
        <f>IF(OR(TH!L2621=TH!$Y$7,M2621=TH!$Y$7),"x","")</f>
        <v/>
      </c>
      <c r="Z2621" s="561" t="str">
        <f>IF(AND(B2621&lt;=NKC!$N$8,B2621&gt;=NKC!$M$8),"x","")</f>
        <v/>
      </c>
      <c r="AA2621" s="572"/>
      <c r="AB2621" s="573"/>
    </row>
    <row r="2622" spans="1:30" s="539" customFormat="1" ht="15.75" customHeight="1">
      <c r="A2622" s="567" t="str">
        <f>IF(B2622&lt;&gt;"",IF(AND(B2622&gt;=_TM1,B2622&lt;=_TM2,OR(TH!L2622="1111",TH!M2622="1111")),TH!D2622,""),"")</f>
        <v/>
      </c>
      <c r="B2622" s="568" t="str">
        <f t="shared" si="164"/>
        <v/>
      </c>
      <c r="C2622" s="349"/>
      <c r="D2622" s="349"/>
      <c r="E2622" s="583"/>
      <c r="F2622" s="278"/>
      <c r="G2622" s="348"/>
      <c r="H2622" s="507"/>
      <c r="I2622" s="340"/>
      <c r="J2622" s="340"/>
      <c r="K2622" s="569"/>
      <c r="L2622" s="570"/>
      <c r="M2622" s="570"/>
      <c r="N2622" s="561" t="str">
        <f>IF(AND('331-CT'!$E$7=TH!H2622,OR(L2622="331",M2622="331")),"331",IF(AND(OR(L2622="131",M2622="131"),H2622='131-CT'!$E$7),"131",""))</f>
        <v/>
      </c>
      <c r="O2622" s="561" t="str">
        <f>IF(AND($B2622&gt;='111'!$N$11,$B2622&lt;='111'!$O$11,OR($L2622=$O$7,$M2622=$O$7)),"x","")</f>
        <v/>
      </c>
      <c r="P2622" s="561" t="str">
        <f>IF(AND($L2622=$O$7,$B2622&lt;'111'!$N$11),"x","")</f>
        <v/>
      </c>
      <c r="Q2622" s="561" t="str">
        <f>IF(AND($M2622=$O$7,$B2622&lt;'111'!$N$11),"x","")</f>
        <v/>
      </c>
      <c r="R2622" s="561" t="str">
        <f>IF(ISERROR(FIND('112'!$M$9,G2622,1)),"",IF((AND(FIND('112'!$M$9,G2622,1)&gt;=1,$B2622&gt;='112'!$N$8,$B2622&lt;='112'!$O$8,OR($L2622='112'!$I$6,$M2622='112'!$I$6))),"x",""))</f>
        <v/>
      </c>
      <c r="S2622" s="561" t="str">
        <f>IF(ISERROR(FIND('112'!$M$9,G2622,1)),"",IF((AND(LEFT(G2622,2)=LEFT('112'!$M$9,2),B2622&lt;'112'!$N$8,$L2622='112'!$I$6)),"x",""))</f>
        <v/>
      </c>
      <c r="T2622" s="561" t="str">
        <f>IF(ISERROR(FIND('112'!$M$9,G2622,1)),"",IF((AND(RIGHT(G2622,2)=RIGHT('112'!$M$9,2),B2622&lt;'112'!$N$8,$M2622='112'!$I$6)),"x",""))</f>
        <v/>
      </c>
      <c r="U2622" s="561" t="str">
        <f>IF(AND(B2622&gt;='IN-NX'!$P$3,B2622&lt;='IN-NX'!$Q$3,'IN-NX'!$D$7=D2622,OR(LEFT(L2622,2)="15",AND(LEFT(M2622,2)&lt;&gt;"15",LEFT(M2622,2)&lt;&gt;"33"))),"x","")</f>
        <v/>
      </c>
      <c r="V2622" s="561" t="str">
        <f>IF(AND(OR(LEFT(TH!L2622,2)="15",LEFT(TH!M2622,2)="15"),'152-CT'!$J$8=TH!F2622),"x","")</f>
        <v/>
      </c>
      <c r="W2622" s="561" t="str">
        <f>IF(AND(OR(LEFT(TH!L2622,2)="15",LEFT(TH!M2622,2)="15"),TK!$E$7=TH!F2622),"x","")</f>
        <v/>
      </c>
      <c r="X2622" s="561" t="str">
        <f>IF(AND('341-CT'!$E$9=H2622,OR(LEFT(L2622,3)=$X$7,LEFT(M2622,3)=$X$7)),"x","")</f>
        <v/>
      </c>
      <c r="Y2622" s="561" t="str">
        <f>IF(OR(TH!L2622=TH!$Y$7,M2622=TH!$Y$7),"x","")</f>
        <v/>
      </c>
      <c r="Z2622" s="561" t="str">
        <f>IF(AND(B2622&lt;=NKC!$N$8,B2622&gt;=NKC!$M$8),"x","")</f>
        <v/>
      </c>
      <c r="AA2622" s="572"/>
      <c r="AB2622" s="573"/>
    </row>
    <row r="2623" spans="1:30" s="539" customFormat="1" ht="15.75" customHeight="1">
      <c r="A2623" s="567" t="str">
        <f>IF(B2623&lt;&gt;"",IF(AND(B2623&gt;=_TM1,B2623&lt;=_TM2,OR(TH!L2623="1111",TH!M2623="1111")),TH!D2623,""),"")</f>
        <v/>
      </c>
      <c r="B2623" s="568" t="str">
        <f t="shared" si="164"/>
        <v/>
      </c>
      <c r="C2623" s="349"/>
      <c r="D2623" s="349"/>
      <c r="E2623" s="583"/>
      <c r="F2623" s="278"/>
      <c r="G2623" s="348"/>
      <c r="H2623" s="507"/>
      <c r="I2623" s="340"/>
      <c r="J2623" s="340"/>
      <c r="K2623" s="569"/>
      <c r="L2623" s="570"/>
      <c r="M2623" s="570"/>
      <c r="N2623" s="561" t="str">
        <f>IF(AND('331-CT'!$E$7=TH!H2623,OR(L2623="331",M2623="331")),"331",IF(AND(OR(L2623="131",M2623="131"),H2623='131-CT'!$E$7),"131",""))</f>
        <v/>
      </c>
      <c r="O2623" s="561" t="str">
        <f>IF(AND($B2623&gt;='111'!$N$11,$B2623&lt;='111'!$O$11,OR($L2623=$O$7,$M2623=$O$7)),"x","")</f>
        <v/>
      </c>
      <c r="P2623" s="561" t="str">
        <f>IF(AND($L2623=$O$7,$B2623&lt;'111'!$N$11),"x","")</f>
        <v/>
      </c>
      <c r="Q2623" s="561" t="str">
        <f>IF(AND($M2623=$O$7,$B2623&lt;'111'!$N$11),"x","")</f>
        <v/>
      </c>
      <c r="R2623" s="561" t="str">
        <f>IF(ISERROR(FIND('112'!$M$9,G2623,1)),"",IF((AND(FIND('112'!$M$9,G2623,1)&gt;=1,$B2623&gt;='112'!$N$8,$B2623&lt;='112'!$O$8,OR($L2623='112'!$I$6,$M2623='112'!$I$6))),"x",""))</f>
        <v/>
      </c>
      <c r="S2623" s="561" t="str">
        <f>IF(ISERROR(FIND('112'!$M$9,G2623,1)),"",IF((AND(LEFT(G2623,2)=LEFT('112'!$M$9,2),B2623&lt;'112'!$N$8,$L2623='112'!$I$6)),"x",""))</f>
        <v/>
      </c>
      <c r="T2623" s="561" t="str">
        <f>IF(ISERROR(FIND('112'!$M$9,G2623,1)),"",IF((AND(RIGHT(G2623,2)=RIGHT('112'!$M$9,2),B2623&lt;'112'!$N$8,$M2623='112'!$I$6)),"x",""))</f>
        <v/>
      </c>
      <c r="U2623" s="561" t="str">
        <f>IF(AND(B2623&gt;='IN-NX'!$P$3,B2623&lt;='IN-NX'!$Q$3,'IN-NX'!$D$7=D2623,OR(LEFT(L2623,2)="15",AND(LEFT(M2623,2)&lt;&gt;"15",LEFT(M2623,2)&lt;&gt;"33"))),"x","")</f>
        <v/>
      </c>
      <c r="V2623" s="561" t="str">
        <f>IF(AND(OR(LEFT(TH!L2623,2)="15",LEFT(TH!M2623,2)="15"),'152-CT'!$J$8=TH!F2623),"x","")</f>
        <v/>
      </c>
      <c r="W2623" s="561" t="str">
        <f>IF(AND(OR(LEFT(TH!L2623,2)="15",LEFT(TH!M2623,2)="15"),TK!$E$7=TH!F2623),"x","")</f>
        <v/>
      </c>
      <c r="X2623" s="561" t="str">
        <f>IF(AND('341-CT'!$E$9=H2623,OR(LEFT(L2623,3)=$X$7,LEFT(M2623,3)=$X$7)),"x","")</f>
        <v/>
      </c>
      <c r="Y2623" s="561" t="str">
        <f>IF(OR(TH!L2623=TH!$Y$7,M2623=TH!$Y$7),"x","")</f>
        <v/>
      </c>
      <c r="Z2623" s="561" t="str">
        <f>IF(AND(B2623&lt;=NKC!$N$8,B2623&gt;=NKC!$M$8),"x","")</f>
        <v/>
      </c>
      <c r="AA2623" s="572"/>
      <c r="AB2623" s="573"/>
      <c r="AD2623" s="573"/>
    </row>
    <row r="2624" spans="1:30" s="539" customFormat="1" ht="15.75" customHeight="1">
      <c r="A2624" s="567" t="str">
        <f>IF(B2624&lt;&gt;"",IF(AND(B2624&gt;=_TM1,B2624&lt;=_TM2,OR(TH!L2624="1111",TH!M2624="1111")),TH!D2624,""),"")</f>
        <v/>
      </c>
      <c r="B2624" s="568" t="str">
        <f t="shared" si="164"/>
        <v/>
      </c>
      <c r="C2624" s="349"/>
      <c r="D2624" s="349"/>
      <c r="E2624" s="583"/>
      <c r="F2624" s="278"/>
      <c r="G2624" s="348"/>
      <c r="H2624" s="507"/>
      <c r="I2624" s="340"/>
      <c r="J2624" s="340"/>
      <c r="K2624" s="569"/>
      <c r="L2624" s="570"/>
      <c r="M2624" s="570"/>
      <c r="N2624" s="561" t="str">
        <f>IF(AND('331-CT'!$E$7=TH!H2624,OR(L2624="331",M2624="331")),"331",IF(AND(OR(L2624="131",M2624="131"),H2624='131-CT'!$E$7),"131",""))</f>
        <v/>
      </c>
      <c r="O2624" s="561" t="str">
        <f>IF(AND($B2624&gt;='111'!$N$11,$B2624&lt;='111'!$O$11,OR($L2624=$O$7,$M2624=$O$7)),"x","")</f>
        <v/>
      </c>
      <c r="P2624" s="561" t="str">
        <f>IF(AND($L2624=$O$7,$B2624&lt;'111'!$N$11),"x","")</f>
        <v/>
      </c>
      <c r="Q2624" s="561" t="str">
        <f>IF(AND($M2624=$O$7,$B2624&lt;'111'!$N$11),"x","")</f>
        <v/>
      </c>
      <c r="R2624" s="561" t="str">
        <f>IF(ISERROR(FIND('112'!$M$9,G2624,1)),"",IF((AND(FIND('112'!$M$9,G2624,1)&gt;=1,$B2624&gt;='112'!$N$8,$B2624&lt;='112'!$O$8,OR($L2624='112'!$I$6,$M2624='112'!$I$6))),"x",""))</f>
        <v/>
      </c>
      <c r="S2624" s="561" t="str">
        <f>IF(ISERROR(FIND('112'!$M$9,G2624,1)),"",IF((AND(LEFT(G2624,2)=LEFT('112'!$M$9,2),B2624&lt;'112'!$N$8,$L2624='112'!$I$6)),"x",""))</f>
        <v/>
      </c>
      <c r="T2624" s="561" t="str">
        <f>IF(ISERROR(FIND('112'!$M$9,G2624,1)),"",IF((AND(RIGHT(G2624,2)=RIGHT('112'!$M$9,2),B2624&lt;'112'!$N$8,$M2624='112'!$I$6)),"x",""))</f>
        <v/>
      </c>
      <c r="U2624" s="561" t="str">
        <f>IF(AND(B2624&gt;='IN-NX'!$P$3,B2624&lt;='IN-NX'!$Q$3,'IN-NX'!$D$7=D2624,OR(LEFT(L2624,2)="15",AND(LEFT(M2624,2)&lt;&gt;"15",LEFT(M2624,2)&lt;&gt;"33"))),"x","")</f>
        <v/>
      </c>
      <c r="V2624" s="561" t="str">
        <f>IF(AND(OR(LEFT(TH!L2624,2)="15",LEFT(TH!M2624,2)="15"),'152-CT'!$J$8=TH!F2624),"x","")</f>
        <v/>
      </c>
      <c r="W2624" s="561" t="str">
        <f>IF(AND(OR(LEFT(TH!L2624,2)="15",LEFT(TH!M2624,2)="15"),TK!$E$7=TH!F2624),"x","")</f>
        <v/>
      </c>
      <c r="X2624" s="561" t="str">
        <f>IF(AND('341-CT'!$E$9=H2624,OR(LEFT(L2624,3)=$X$7,LEFT(M2624,3)=$X$7)),"x","")</f>
        <v/>
      </c>
      <c r="Y2624" s="561" t="str">
        <f>IF(OR(TH!L2624=TH!$Y$7,M2624=TH!$Y$7),"x","")</f>
        <v/>
      </c>
      <c r="Z2624" s="561" t="str">
        <f>IF(AND(B2624&lt;=NKC!$N$8,B2624&gt;=NKC!$M$8),"x","")</f>
        <v/>
      </c>
      <c r="AA2624" s="572"/>
      <c r="AB2624" s="573"/>
    </row>
    <row r="2625" spans="1:30" s="539" customFormat="1" ht="15.75" customHeight="1">
      <c r="A2625" s="567" t="str">
        <f>IF(B2625&lt;&gt;"",IF(AND(B2625&gt;=_TM1,B2625&lt;=_TM2,OR(TH!L2625="1111",TH!M2625="1111")),TH!D2625,""),"")</f>
        <v/>
      </c>
      <c r="B2625" s="568" t="str">
        <f t="shared" si="164"/>
        <v/>
      </c>
      <c r="C2625" s="349"/>
      <c r="D2625" s="349"/>
      <c r="E2625" s="583"/>
      <c r="F2625" s="278"/>
      <c r="G2625" s="348"/>
      <c r="H2625" s="507"/>
      <c r="I2625" s="340"/>
      <c r="J2625" s="340"/>
      <c r="K2625" s="569"/>
      <c r="L2625" s="570"/>
      <c r="M2625" s="570"/>
      <c r="N2625" s="561" t="str">
        <f>IF(AND('331-CT'!$E$7=TH!H2625,OR(L2625="331",M2625="331")),"331",IF(AND(OR(L2625="131",M2625="131"),H2625='131-CT'!$E$7),"131",""))</f>
        <v/>
      </c>
      <c r="O2625" s="561" t="str">
        <f>IF(AND($B2625&gt;='111'!$N$11,$B2625&lt;='111'!$O$11,OR($L2625=$O$7,$M2625=$O$7)),"x","")</f>
        <v/>
      </c>
      <c r="P2625" s="561" t="str">
        <f>IF(AND($L2625=$O$7,$B2625&lt;'111'!$N$11),"x","")</f>
        <v/>
      </c>
      <c r="Q2625" s="561" t="str">
        <f>IF(AND($M2625=$O$7,$B2625&lt;'111'!$N$11),"x","")</f>
        <v/>
      </c>
      <c r="R2625" s="561" t="str">
        <f>IF(ISERROR(FIND('112'!$M$9,G2625,1)),"",IF((AND(FIND('112'!$M$9,G2625,1)&gt;=1,$B2625&gt;='112'!$N$8,$B2625&lt;='112'!$O$8,OR($L2625='112'!$I$6,$M2625='112'!$I$6))),"x",""))</f>
        <v/>
      </c>
      <c r="S2625" s="561" t="str">
        <f>IF(ISERROR(FIND('112'!$M$9,G2625,1)),"",IF((AND(LEFT(G2625,2)=LEFT('112'!$M$9,2),B2625&lt;'112'!$N$8,$L2625='112'!$I$6)),"x",""))</f>
        <v/>
      </c>
      <c r="T2625" s="561" t="str">
        <f>IF(ISERROR(FIND('112'!$M$9,G2625,1)),"",IF((AND(RIGHT(G2625,2)=RIGHT('112'!$M$9,2),B2625&lt;'112'!$N$8,$M2625='112'!$I$6)),"x",""))</f>
        <v/>
      </c>
      <c r="U2625" s="561" t="str">
        <f>IF(AND(B2625&gt;='IN-NX'!$P$3,B2625&lt;='IN-NX'!$Q$3,'IN-NX'!$D$7=D2625,OR(LEFT(L2625,2)="15",AND(LEFT(M2625,2)&lt;&gt;"15",LEFT(M2625,2)&lt;&gt;"33"))),"x","")</f>
        <v/>
      </c>
      <c r="V2625" s="561" t="str">
        <f>IF(AND(OR(LEFT(TH!L2625,2)="15",LEFT(TH!M2625,2)="15"),'152-CT'!$J$8=TH!F2625),"x","")</f>
        <v/>
      </c>
      <c r="W2625" s="561" t="str">
        <f>IF(AND(OR(LEFT(TH!L2625,2)="15",LEFT(TH!M2625,2)="15"),TK!$E$7=TH!F2625),"x","")</f>
        <v/>
      </c>
      <c r="X2625" s="561" t="str">
        <f>IF(AND('341-CT'!$E$9=H2625,OR(LEFT(L2625,3)=$X$7,LEFT(M2625,3)=$X$7)),"x","")</f>
        <v/>
      </c>
      <c r="Y2625" s="561" t="str">
        <f>IF(OR(TH!L2625=TH!$Y$7,M2625=TH!$Y$7),"x","")</f>
        <v/>
      </c>
      <c r="Z2625" s="561" t="str">
        <f>IF(AND(B2625&lt;=NKC!$N$8,B2625&gt;=NKC!$M$8),"x","")</f>
        <v/>
      </c>
      <c r="AA2625" s="572"/>
      <c r="AB2625" s="573"/>
    </row>
    <row r="2626" spans="1:30" s="539" customFormat="1" ht="15.75" customHeight="1">
      <c r="A2626" s="567" t="str">
        <f>IF(B2626&lt;&gt;"",IF(AND(B2626&gt;=_TM1,B2626&lt;=_TM2,OR(TH!L2626="1111",TH!M2626="1111")),TH!D2626,""),"")</f>
        <v/>
      </c>
      <c r="B2626" s="568" t="str">
        <f t="shared" si="164"/>
        <v/>
      </c>
      <c r="C2626" s="349"/>
      <c r="D2626" s="349"/>
      <c r="E2626" s="583"/>
      <c r="F2626" s="278"/>
      <c r="G2626" s="348"/>
      <c r="H2626" s="507"/>
      <c r="I2626" s="340"/>
      <c r="J2626" s="340"/>
      <c r="K2626" s="569"/>
      <c r="L2626" s="570"/>
      <c r="M2626" s="570"/>
      <c r="N2626" s="561" t="str">
        <f>IF(AND('331-CT'!$E$7=TH!H2626,OR(L2626="331",M2626="331")),"331",IF(AND(OR(L2626="131",M2626="131"),H2626='131-CT'!$E$7),"131",""))</f>
        <v/>
      </c>
      <c r="O2626" s="561" t="str">
        <f>IF(AND($B2626&gt;='111'!$N$11,$B2626&lt;='111'!$O$11,OR($L2626=$O$7,$M2626=$O$7)),"x","")</f>
        <v/>
      </c>
      <c r="P2626" s="561" t="str">
        <f>IF(AND($L2626=$O$7,$B2626&lt;'111'!$N$11),"x","")</f>
        <v/>
      </c>
      <c r="Q2626" s="561" t="str">
        <f>IF(AND($M2626=$O$7,$B2626&lt;'111'!$N$11),"x","")</f>
        <v/>
      </c>
      <c r="R2626" s="561" t="str">
        <f>IF(ISERROR(FIND('112'!$M$9,G2626,1)),"",IF((AND(FIND('112'!$M$9,G2626,1)&gt;=1,$B2626&gt;='112'!$N$8,$B2626&lt;='112'!$O$8,OR($L2626='112'!$I$6,$M2626='112'!$I$6))),"x",""))</f>
        <v/>
      </c>
      <c r="S2626" s="561" t="str">
        <f>IF(ISERROR(FIND('112'!$M$9,G2626,1)),"",IF((AND(LEFT(G2626,2)=LEFT('112'!$M$9,2),B2626&lt;'112'!$N$8,$L2626='112'!$I$6)),"x",""))</f>
        <v/>
      </c>
      <c r="T2626" s="561" t="str">
        <f>IF(ISERROR(FIND('112'!$M$9,G2626,1)),"",IF((AND(RIGHT(G2626,2)=RIGHT('112'!$M$9,2),B2626&lt;'112'!$N$8,$M2626='112'!$I$6)),"x",""))</f>
        <v/>
      </c>
      <c r="U2626" s="561" t="str">
        <f>IF(AND(B2626&gt;='IN-NX'!$P$3,B2626&lt;='IN-NX'!$Q$3,'IN-NX'!$D$7=D2626,OR(LEFT(L2626,2)="15",AND(LEFT(M2626,2)&lt;&gt;"15",LEFT(M2626,2)&lt;&gt;"33"))),"x","")</f>
        <v/>
      </c>
      <c r="V2626" s="561" t="str">
        <f>IF(AND(OR(LEFT(TH!L2626,2)="15",LEFT(TH!M2626,2)="15"),'152-CT'!$J$8=TH!F2626),"x","")</f>
        <v/>
      </c>
      <c r="W2626" s="561" t="str">
        <f>IF(AND(OR(LEFT(TH!L2626,2)="15",LEFT(TH!M2626,2)="15"),TK!$E$7=TH!F2626),"x","")</f>
        <v/>
      </c>
      <c r="X2626" s="561" t="str">
        <f>IF(AND('341-CT'!$E$9=H2626,OR(LEFT(L2626,3)=$X$7,LEFT(M2626,3)=$X$7)),"x","")</f>
        <v/>
      </c>
      <c r="Y2626" s="561" t="str">
        <f>IF(OR(TH!L2626=TH!$Y$7,M2626=TH!$Y$7),"x","")</f>
        <v/>
      </c>
      <c r="Z2626" s="561" t="str">
        <f>IF(AND(B2626&lt;=NKC!$N$8,B2626&gt;=NKC!$M$8),"x","")</f>
        <v/>
      </c>
      <c r="AA2626" s="572"/>
      <c r="AB2626" s="573"/>
      <c r="AD2626" s="573"/>
    </row>
    <row r="2627" spans="1:30" s="539" customFormat="1" ht="15.75" customHeight="1">
      <c r="A2627" s="567" t="str">
        <f>IF(B2627&lt;&gt;"",IF(AND(B2627&gt;=_TM1,B2627&lt;=_TM2,OR(TH!L2627="1111",TH!M2627="1111")),TH!D2627,""),"")</f>
        <v/>
      </c>
      <c r="B2627" s="568" t="str">
        <f t="shared" si="164"/>
        <v/>
      </c>
      <c r="C2627" s="349"/>
      <c r="D2627" s="349"/>
      <c r="E2627" s="583"/>
      <c r="F2627" s="278"/>
      <c r="G2627" s="348"/>
      <c r="H2627" s="507"/>
      <c r="I2627" s="340"/>
      <c r="J2627" s="340"/>
      <c r="K2627" s="569"/>
      <c r="L2627" s="570"/>
      <c r="M2627" s="570"/>
      <c r="N2627" s="561" t="str">
        <f>IF(AND('331-CT'!$E$7=TH!H2627,OR(L2627="331",M2627="331")),"331",IF(AND(OR(L2627="131",M2627="131"),H2627='131-CT'!$E$7),"131",""))</f>
        <v/>
      </c>
      <c r="O2627" s="561" t="str">
        <f>IF(AND($B2627&gt;='111'!$N$11,$B2627&lt;='111'!$O$11,OR($L2627=$O$7,$M2627=$O$7)),"x","")</f>
        <v/>
      </c>
      <c r="P2627" s="561" t="str">
        <f>IF(AND($L2627=$O$7,$B2627&lt;'111'!$N$11),"x","")</f>
        <v/>
      </c>
      <c r="Q2627" s="561" t="str">
        <f>IF(AND($M2627=$O$7,$B2627&lt;'111'!$N$11),"x","")</f>
        <v/>
      </c>
      <c r="R2627" s="561" t="str">
        <f>IF(ISERROR(FIND('112'!$M$9,G2627,1)),"",IF((AND(FIND('112'!$M$9,G2627,1)&gt;=1,$B2627&gt;='112'!$N$8,$B2627&lt;='112'!$O$8,OR($L2627='112'!$I$6,$M2627='112'!$I$6))),"x",""))</f>
        <v/>
      </c>
      <c r="S2627" s="561" t="str">
        <f>IF(ISERROR(FIND('112'!$M$9,G2627,1)),"",IF((AND(LEFT(G2627,2)=LEFT('112'!$M$9,2),B2627&lt;'112'!$N$8,$L2627='112'!$I$6)),"x",""))</f>
        <v/>
      </c>
      <c r="T2627" s="561" t="str">
        <f>IF(ISERROR(FIND('112'!$M$9,G2627,1)),"",IF((AND(RIGHT(G2627,2)=RIGHT('112'!$M$9,2),B2627&lt;'112'!$N$8,$M2627='112'!$I$6)),"x",""))</f>
        <v/>
      </c>
      <c r="U2627" s="561" t="str">
        <f>IF(AND(B2627&gt;='IN-NX'!$P$3,B2627&lt;='IN-NX'!$Q$3,'IN-NX'!$D$7=D2627,OR(LEFT(L2627,2)="15",AND(LEFT(M2627,2)&lt;&gt;"15",LEFT(M2627,2)&lt;&gt;"33"))),"x","")</f>
        <v/>
      </c>
      <c r="V2627" s="561" t="str">
        <f>IF(AND(OR(LEFT(TH!L2627,2)="15",LEFT(TH!M2627,2)="15"),'152-CT'!$J$8=TH!F2627),"x","")</f>
        <v/>
      </c>
      <c r="W2627" s="561" t="str">
        <f>IF(AND(OR(LEFT(TH!L2627,2)="15",LEFT(TH!M2627,2)="15"),TK!$E$7=TH!F2627),"x","")</f>
        <v/>
      </c>
      <c r="X2627" s="561" t="str">
        <f>IF(AND('341-CT'!$E$9=H2627,OR(LEFT(L2627,3)=$X$7,LEFT(M2627,3)=$X$7)),"x","")</f>
        <v/>
      </c>
      <c r="Y2627" s="561" t="str">
        <f>IF(OR(TH!L2627=TH!$Y$7,M2627=TH!$Y$7),"x","")</f>
        <v/>
      </c>
      <c r="Z2627" s="561" t="str">
        <f>IF(AND(B2627&lt;=NKC!$N$8,B2627&gt;=NKC!$M$8),"x","")</f>
        <v/>
      </c>
      <c r="AA2627" s="572"/>
      <c r="AB2627" s="573"/>
    </row>
    <row r="2628" spans="1:30" s="539" customFormat="1" ht="15.75" customHeight="1">
      <c r="A2628" s="567" t="str">
        <f>IF(B2628&lt;&gt;"",IF(AND(B2628&gt;=_TM1,B2628&lt;=_TM2,OR(TH!L2628="1111",TH!M2628="1111")),TH!D2628,""),"")</f>
        <v/>
      </c>
      <c r="B2628" s="568" t="str">
        <f t="shared" si="164"/>
        <v/>
      </c>
      <c r="C2628" s="349"/>
      <c r="D2628" s="349"/>
      <c r="E2628" s="583"/>
      <c r="F2628" s="278"/>
      <c r="G2628" s="348"/>
      <c r="H2628" s="507"/>
      <c r="I2628" s="340"/>
      <c r="J2628" s="340"/>
      <c r="K2628" s="569"/>
      <c r="L2628" s="570"/>
      <c r="M2628" s="570"/>
      <c r="N2628" s="561" t="str">
        <f>IF(AND('331-CT'!$E$7=TH!H2628,OR(L2628="331",M2628="331")),"331",IF(AND(OR(L2628="131",M2628="131"),H2628='131-CT'!$E$7),"131",""))</f>
        <v/>
      </c>
      <c r="O2628" s="561" t="str">
        <f>IF(AND($B2628&gt;='111'!$N$11,$B2628&lt;='111'!$O$11,OR($L2628=$O$7,$M2628=$O$7)),"x","")</f>
        <v/>
      </c>
      <c r="P2628" s="561" t="str">
        <f>IF(AND($L2628=$O$7,$B2628&lt;'111'!$N$11),"x","")</f>
        <v/>
      </c>
      <c r="Q2628" s="561" t="str">
        <f>IF(AND($M2628=$O$7,$B2628&lt;'111'!$N$11),"x","")</f>
        <v/>
      </c>
      <c r="R2628" s="561" t="str">
        <f>IF(ISERROR(FIND('112'!$M$9,G2628,1)),"",IF((AND(FIND('112'!$M$9,G2628,1)&gt;=1,$B2628&gt;='112'!$N$8,$B2628&lt;='112'!$O$8,OR($L2628='112'!$I$6,$M2628='112'!$I$6))),"x",""))</f>
        <v/>
      </c>
      <c r="S2628" s="561" t="str">
        <f>IF(ISERROR(FIND('112'!$M$9,G2628,1)),"",IF((AND(LEFT(G2628,2)=LEFT('112'!$M$9,2),B2628&lt;'112'!$N$8,$L2628='112'!$I$6)),"x",""))</f>
        <v/>
      </c>
      <c r="T2628" s="561" t="str">
        <f>IF(ISERROR(FIND('112'!$M$9,G2628,1)),"",IF((AND(RIGHT(G2628,2)=RIGHT('112'!$M$9,2),B2628&lt;'112'!$N$8,$M2628='112'!$I$6)),"x",""))</f>
        <v/>
      </c>
      <c r="U2628" s="561" t="str">
        <f>IF(AND(B2628&gt;='IN-NX'!$P$3,B2628&lt;='IN-NX'!$Q$3,'IN-NX'!$D$7=D2628,OR(LEFT(L2628,2)="15",AND(LEFT(M2628,2)&lt;&gt;"15",LEFT(M2628,2)&lt;&gt;"33"))),"x","")</f>
        <v/>
      </c>
      <c r="V2628" s="561" t="str">
        <f>IF(AND(OR(LEFT(TH!L2628,2)="15",LEFT(TH!M2628,2)="15"),'152-CT'!$J$8=TH!F2628),"x","")</f>
        <v/>
      </c>
      <c r="W2628" s="561" t="str">
        <f>IF(AND(OR(LEFT(TH!L2628,2)="15",LEFT(TH!M2628,2)="15"),TK!$E$7=TH!F2628),"x","")</f>
        <v/>
      </c>
      <c r="X2628" s="561" t="str">
        <f>IF(AND('341-CT'!$E$9=H2628,OR(LEFT(L2628,3)=$X$7,LEFT(M2628,3)=$X$7)),"x","")</f>
        <v/>
      </c>
      <c r="Y2628" s="561" t="str">
        <f>IF(OR(TH!L2628=TH!$Y$7,M2628=TH!$Y$7),"x","")</f>
        <v/>
      </c>
      <c r="Z2628" s="561" t="str">
        <f>IF(AND(B2628&lt;=NKC!$N$8,B2628&gt;=NKC!$M$8),"x","")</f>
        <v/>
      </c>
      <c r="AA2628" s="572"/>
      <c r="AB2628" s="573"/>
    </row>
    <row r="2629" spans="1:30" s="539" customFormat="1" ht="15.75" customHeight="1">
      <c r="A2629" s="567" t="str">
        <f>IF(B2629&lt;&gt;"",IF(AND(B2629&gt;=_TM1,B2629&lt;=_TM2,OR(TH!L2629="1111",TH!M2629="1111")),TH!D2629,""),"")</f>
        <v/>
      </c>
      <c r="B2629" s="568" t="str">
        <f t="shared" si="164"/>
        <v/>
      </c>
      <c r="C2629" s="349"/>
      <c r="D2629" s="349"/>
      <c r="E2629" s="583"/>
      <c r="F2629" s="278"/>
      <c r="G2629" s="348"/>
      <c r="H2629" s="507"/>
      <c r="I2629" s="340"/>
      <c r="J2629" s="340"/>
      <c r="K2629" s="569"/>
      <c r="L2629" s="570"/>
      <c r="M2629" s="570"/>
      <c r="N2629" s="561" t="str">
        <f>IF(AND('331-CT'!$E$7=TH!H2629,OR(L2629="331",M2629="331")),"331",IF(AND(OR(L2629="131",M2629="131"),H2629='131-CT'!$E$7),"131",""))</f>
        <v/>
      </c>
      <c r="O2629" s="561" t="str">
        <f>IF(AND($B2629&gt;='111'!$N$11,$B2629&lt;='111'!$O$11,OR($L2629=$O$7,$M2629=$O$7)),"x","")</f>
        <v/>
      </c>
      <c r="P2629" s="561" t="str">
        <f>IF(AND($L2629=$O$7,$B2629&lt;'111'!$N$11),"x","")</f>
        <v/>
      </c>
      <c r="Q2629" s="561" t="str">
        <f>IF(AND($M2629=$O$7,$B2629&lt;'111'!$N$11),"x","")</f>
        <v/>
      </c>
      <c r="R2629" s="561" t="str">
        <f>IF(ISERROR(FIND('112'!$M$9,G2629,1)),"",IF((AND(FIND('112'!$M$9,G2629,1)&gt;=1,$B2629&gt;='112'!$N$8,$B2629&lt;='112'!$O$8,OR($L2629='112'!$I$6,$M2629='112'!$I$6))),"x",""))</f>
        <v/>
      </c>
      <c r="S2629" s="561" t="str">
        <f>IF(ISERROR(FIND('112'!$M$9,G2629,1)),"",IF((AND(LEFT(G2629,2)=LEFT('112'!$M$9,2),B2629&lt;'112'!$N$8,$L2629='112'!$I$6)),"x",""))</f>
        <v/>
      </c>
      <c r="T2629" s="561" t="str">
        <f>IF(ISERROR(FIND('112'!$M$9,G2629,1)),"",IF((AND(RIGHT(G2629,2)=RIGHT('112'!$M$9,2),B2629&lt;'112'!$N$8,$M2629='112'!$I$6)),"x",""))</f>
        <v/>
      </c>
      <c r="U2629" s="561" t="str">
        <f>IF(AND(B2629&gt;='IN-NX'!$P$3,B2629&lt;='IN-NX'!$Q$3,'IN-NX'!$D$7=D2629,OR(LEFT(L2629,2)="15",AND(LEFT(M2629,2)&lt;&gt;"15",LEFT(M2629,2)&lt;&gt;"33"))),"x","")</f>
        <v/>
      </c>
      <c r="V2629" s="561" t="str">
        <f>IF(AND(OR(LEFT(TH!L2629,2)="15",LEFT(TH!M2629,2)="15"),'152-CT'!$J$8=TH!F2629),"x","")</f>
        <v/>
      </c>
      <c r="W2629" s="561" t="str">
        <f>IF(AND(OR(LEFT(TH!L2629,2)="15",LEFT(TH!M2629,2)="15"),TK!$E$7=TH!F2629),"x","")</f>
        <v/>
      </c>
      <c r="X2629" s="561" t="str">
        <f>IF(AND('341-CT'!$E$9=H2629,OR(LEFT(L2629,3)=$X$7,LEFT(M2629,3)=$X$7)),"x","")</f>
        <v/>
      </c>
      <c r="Y2629" s="561" t="str">
        <f>IF(OR(TH!L2629=TH!$Y$7,M2629=TH!$Y$7),"x","")</f>
        <v/>
      </c>
      <c r="Z2629" s="561" t="str">
        <f>IF(AND(B2629&lt;=NKC!$N$8,B2629&gt;=NKC!$M$8),"x","")</f>
        <v/>
      </c>
      <c r="AA2629" s="572"/>
      <c r="AB2629" s="573"/>
      <c r="AD2629" s="573"/>
    </row>
    <row r="2630" spans="1:30" s="539" customFormat="1" ht="15.75" customHeight="1">
      <c r="A2630" s="567" t="str">
        <f>IF(B2630&lt;&gt;"",IF(AND(B2630&gt;=_TM1,B2630&lt;=_TM2,OR(TH!L2630="1111",TH!M2630="1111")),TH!D2630,""),"")</f>
        <v/>
      </c>
      <c r="B2630" s="568" t="str">
        <f t="shared" si="164"/>
        <v/>
      </c>
      <c r="C2630" s="349"/>
      <c r="D2630" s="349"/>
      <c r="E2630" s="583"/>
      <c r="F2630" s="278"/>
      <c r="G2630" s="348"/>
      <c r="H2630" s="507"/>
      <c r="I2630" s="340"/>
      <c r="J2630" s="340"/>
      <c r="K2630" s="569"/>
      <c r="L2630" s="570"/>
      <c r="M2630" s="570"/>
      <c r="N2630" s="561" t="str">
        <f>IF(AND('331-CT'!$E$7=TH!H2630,OR(L2630="331",M2630="331")),"331",IF(AND(OR(L2630="131",M2630="131"),H2630='131-CT'!$E$7),"131",""))</f>
        <v/>
      </c>
      <c r="O2630" s="561" t="str">
        <f>IF(AND($B2630&gt;='111'!$N$11,$B2630&lt;='111'!$O$11,OR($L2630=$O$7,$M2630=$O$7)),"x","")</f>
        <v/>
      </c>
      <c r="P2630" s="561" t="str">
        <f>IF(AND($L2630=$O$7,$B2630&lt;'111'!$N$11),"x","")</f>
        <v/>
      </c>
      <c r="Q2630" s="561" t="str">
        <f>IF(AND($M2630=$O$7,$B2630&lt;'111'!$N$11),"x","")</f>
        <v/>
      </c>
      <c r="R2630" s="561" t="str">
        <f>IF(ISERROR(FIND('112'!$M$9,G2630,1)),"",IF((AND(FIND('112'!$M$9,G2630,1)&gt;=1,$B2630&gt;='112'!$N$8,$B2630&lt;='112'!$O$8,OR($L2630='112'!$I$6,$M2630='112'!$I$6))),"x",""))</f>
        <v/>
      </c>
      <c r="S2630" s="561" t="str">
        <f>IF(ISERROR(FIND('112'!$M$9,G2630,1)),"",IF((AND(LEFT(G2630,2)=LEFT('112'!$M$9,2),B2630&lt;'112'!$N$8,$L2630='112'!$I$6)),"x",""))</f>
        <v/>
      </c>
      <c r="T2630" s="561" t="str">
        <f>IF(ISERROR(FIND('112'!$M$9,G2630,1)),"",IF((AND(RIGHT(G2630,2)=RIGHT('112'!$M$9,2),B2630&lt;'112'!$N$8,$M2630='112'!$I$6)),"x",""))</f>
        <v/>
      </c>
      <c r="U2630" s="561" t="str">
        <f>IF(AND(B2630&gt;='IN-NX'!$P$3,B2630&lt;='IN-NX'!$Q$3,'IN-NX'!$D$7=D2630,OR(LEFT(L2630,2)="15",AND(LEFT(M2630,2)&lt;&gt;"15",LEFT(M2630,2)&lt;&gt;"33"))),"x","")</f>
        <v/>
      </c>
      <c r="V2630" s="561" t="str">
        <f>IF(AND(OR(LEFT(TH!L2630,2)="15",LEFT(TH!M2630,2)="15"),'152-CT'!$J$8=TH!F2630),"x","")</f>
        <v/>
      </c>
      <c r="W2630" s="561" t="str">
        <f>IF(AND(OR(LEFT(TH!L2630,2)="15",LEFT(TH!M2630,2)="15"),TK!$E$7=TH!F2630),"x","")</f>
        <v/>
      </c>
      <c r="X2630" s="561" t="str">
        <f>IF(AND('341-CT'!$E$9=H2630,OR(LEFT(L2630,3)=$X$7,LEFT(M2630,3)=$X$7)),"x","")</f>
        <v/>
      </c>
      <c r="Y2630" s="561" t="str">
        <f>IF(OR(TH!L2630=TH!$Y$7,M2630=TH!$Y$7),"x","")</f>
        <v/>
      </c>
      <c r="Z2630" s="561" t="str">
        <f>IF(AND(B2630&lt;=NKC!$N$8,B2630&gt;=NKC!$M$8),"x","")</f>
        <v/>
      </c>
      <c r="AA2630" s="572"/>
      <c r="AB2630" s="573"/>
    </row>
    <row r="2631" spans="1:30" s="539" customFormat="1" ht="15.75" customHeight="1">
      <c r="A2631" s="567" t="str">
        <f>IF(B2631&lt;&gt;"",IF(AND(B2631&gt;=_TM1,B2631&lt;=_TM2,OR(TH!L2631="1111",TH!M2631="1111")),TH!D2631,""),"")</f>
        <v/>
      </c>
      <c r="B2631" s="568" t="str">
        <f t="shared" si="164"/>
        <v/>
      </c>
      <c r="C2631" s="349"/>
      <c r="D2631" s="349"/>
      <c r="E2631" s="583"/>
      <c r="F2631" s="278"/>
      <c r="G2631" s="348"/>
      <c r="H2631" s="507"/>
      <c r="I2631" s="340"/>
      <c r="J2631" s="340"/>
      <c r="K2631" s="569"/>
      <c r="L2631" s="570"/>
      <c r="M2631" s="570"/>
      <c r="N2631" s="561" t="str">
        <f>IF(AND('331-CT'!$E$7=TH!H2631,OR(L2631="331",M2631="331")),"331",IF(AND(OR(L2631="131",M2631="131"),H2631='131-CT'!$E$7),"131",""))</f>
        <v/>
      </c>
      <c r="O2631" s="561" t="str">
        <f>IF(AND($B2631&gt;='111'!$N$11,$B2631&lt;='111'!$O$11,OR($L2631=$O$7,$M2631=$O$7)),"x","")</f>
        <v/>
      </c>
      <c r="P2631" s="561" t="str">
        <f>IF(AND($L2631=$O$7,$B2631&lt;'111'!$N$11),"x","")</f>
        <v/>
      </c>
      <c r="Q2631" s="561" t="str">
        <f>IF(AND($M2631=$O$7,$B2631&lt;'111'!$N$11),"x","")</f>
        <v/>
      </c>
      <c r="R2631" s="561" t="str">
        <f>IF(ISERROR(FIND('112'!$M$9,G2631,1)),"",IF((AND(FIND('112'!$M$9,G2631,1)&gt;=1,$B2631&gt;='112'!$N$8,$B2631&lt;='112'!$O$8,OR($L2631='112'!$I$6,$M2631='112'!$I$6))),"x",""))</f>
        <v/>
      </c>
      <c r="S2631" s="561" t="str">
        <f>IF(ISERROR(FIND('112'!$M$9,G2631,1)),"",IF((AND(LEFT(G2631,2)=LEFT('112'!$M$9,2),B2631&lt;'112'!$N$8,$L2631='112'!$I$6)),"x",""))</f>
        <v/>
      </c>
      <c r="T2631" s="561" t="str">
        <f>IF(ISERROR(FIND('112'!$M$9,G2631,1)),"",IF((AND(RIGHT(G2631,2)=RIGHT('112'!$M$9,2),B2631&lt;'112'!$N$8,$M2631='112'!$I$6)),"x",""))</f>
        <v/>
      </c>
      <c r="U2631" s="561" t="str">
        <f>IF(AND(B2631&gt;='IN-NX'!$P$3,B2631&lt;='IN-NX'!$Q$3,'IN-NX'!$D$7=D2631,OR(LEFT(L2631,2)="15",AND(LEFT(M2631,2)&lt;&gt;"15",LEFT(M2631,2)&lt;&gt;"33"))),"x","")</f>
        <v/>
      </c>
      <c r="V2631" s="561" t="str">
        <f>IF(AND(OR(LEFT(TH!L2631,2)="15",LEFT(TH!M2631,2)="15"),'152-CT'!$J$8=TH!F2631),"x","")</f>
        <v/>
      </c>
      <c r="W2631" s="561" t="str">
        <f>IF(AND(OR(LEFT(TH!L2631,2)="15",LEFT(TH!M2631,2)="15"),TK!$E$7=TH!F2631),"x","")</f>
        <v/>
      </c>
      <c r="X2631" s="561" t="str">
        <f>IF(AND('341-CT'!$E$9=H2631,OR(LEFT(L2631,3)=$X$7,LEFT(M2631,3)=$X$7)),"x","")</f>
        <v/>
      </c>
      <c r="Y2631" s="561" t="str">
        <f>IF(OR(TH!L2631=TH!$Y$7,M2631=TH!$Y$7),"x","")</f>
        <v/>
      </c>
      <c r="Z2631" s="561" t="str">
        <f>IF(AND(B2631&lt;=NKC!$N$8,B2631&gt;=NKC!$M$8),"x","")</f>
        <v/>
      </c>
      <c r="AA2631" s="572"/>
      <c r="AB2631" s="573"/>
    </row>
    <row r="2632" spans="1:30" s="539" customFormat="1" ht="15.75" customHeight="1">
      <c r="A2632" s="567" t="str">
        <f>IF(B2632&lt;&gt;"",IF(AND(B2632&gt;=_TM1,B2632&lt;=_TM2,OR(TH!L2632="1111",TH!M2632="1111")),TH!D2632,""),"")</f>
        <v/>
      </c>
      <c r="B2632" s="568" t="str">
        <f t="shared" si="164"/>
        <v/>
      </c>
      <c r="C2632" s="349"/>
      <c r="D2632" s="349"/>
      <c r="E2632" s="583"/>
      <c r="F2632" s="278"/>
      <c r="G2632" s="348"/>
      <c r="H2632" s="507"/>
      <c r="I2632" s="340"/>
      <c r="J2632" s="340"/>
      <c r="K2632" s="569"/>
      <c r="L2632" s="570"/>
      <c r="M2632" s="570"/>
      <c r="N2632" s="561" t="str">
        <f>IF(AND('331-CT'!$E$7=TH!H2632,OR(L2632="331",M2632="331")),"331",IF(AND(OR(L2632="131",M2632="131"),H2632='131-CT'!$E$7),"131",""))</f>
        <v/>
      </c>
      <c r="O2632" s="561" t="str">
        <f>IF(AND($B2632&gt;='111'!$N$11,$B2632&lt;='111'!$O$11,OR($L2632=$O$7,$M2632=$O$7)),"x","")</f>
        <v/>
      </c>
      <c r="P2632" s="561" t="str">
        <f>IF(AND($L2632=$O$7,$B2632&lt;'111'!$N$11),"x","")</f>
        <v/>
      </c>
      <c r="Q2632" s="561" t="str">
        <f>IF(AND($M2632=$O$7,$B2632&lt;'111'!$N$11),"x","")</f>
        <v/>
      </c>
      <c r="R2632" s="561" t="str">
        <f>IF(ISERROR(FIND('112'!$M$9,G2632,1)),"",IF((AND(FIND('112'!$M$9,G2632,1)&gt;=1,$B2632&gt;='112'!$N$8,$B2632&lt;='112'!$O$8,OR($L2632='112'!$I$6,$M2632='112'!$I$6))),"x",""))</f>
        <v/>
      </c>
      <c r="S2632" s="561" t="str">
        <f>IF(ISERROR(FIND('112'!$M$9,G2632,1)),"",IF((AND(LEFT(G2632,2)=LEFT('112'!$M$9,2),B2632&lt;'112'!$N$8,$L2632='112'!$I$6)),"x",""))</f>
        <v/>
      </c>
      <c r="T2632" s="561" t="str">
        <f>IF(ISERROR(FIND('112'!$M$9,G2632,1)),"",IF((AND(RIGHT(G2632,2)=RIGHT('112'!$M$9,2),B2632&lt;'112'!$N$8,$M2632='112'!$I$6)),"x",""))</f>
        <v/>
      </c>
      <c r="U2632" s="561" t="str">
        <f>IF(AND(B2632&gt;='IN-NX'!$P$3,B2632&lt;='IN-NX'!$Q$3,'IN-NX'!$D$7=D2632,OR(LEFT(L2632,2)="15",AND(LEFT(M2632,2)&lt;&gt;"15",LEFT(M2632,2)&lt;&gt;"33"))),"x","")</f>
        <v/>
      </c>
      <c r="V2632" s="561" t="str">
        <f>IF(AND(OR(LEFT(TH!L2632,2)="15",LEFT(TH!M2632,2)="15"),'152-CT'!$J$8=TH!F2632),"x","")</f>
        <v/>
      </c>
      <c r="W2632" s="561" t="str">
        <f>IF(AND(OR(LEFT(TH!L2632,2)="15",LEFT(TH!M2632,2)="15"),TK!$E$7=TH!F2632),"x","")</f>
        <v/>
      </c>
      <c r="X2632" s="561" t="str">
        <f>IF(AND('341-CT'!$E$9=H2632,OR(LEFT(L2632,3)=$X$7,LEFT(M2632,3)=$X$7)),"x","")</f>
        <v/>
      </c>
      <c r="Y2632" s="561" t="str">
        <f>IF(OR(TH!L2632=TH!$Y$7,M2632=TH!$Y$7),"x","")</f>
        <v/>
      </c>
      <c r="Z2632" s="561" t="str">
        <f>IF(AND(B2632&lt;=NKC!$N$8,B2632&gt;=NKC!$M$8),"x","")</f>
        <v/>
      </c>
      <c r="AA2632" s="572"/>
      <c r="AB2632" s="573"/>
      <c r="AD2632" s="573"/>
    </row>
    <row r="2633" spans="1:30" s="539" customFormat="1" ht="15.75" customHeight="1">
      <c r="A2633" s="567" t="str">
        <f>IF(B2633&lt;&gt;"",IF(AND(B2633&gt;=_TM1,B2633&lt;=_TM2,OR(TH!L2633="1111",TH!M2633="1111")),TH!D2633,""),"")</f>
        <v/>
      </c>
      <c r="B2633" s="568" t="str">
        <f t="shared" si="164"/>
        <v/>
      </c>
      <c r="C2633" s="349"/>
      <c r="D2633" s="349"/>
      <c r="E2633" s="583"/>
      <c r="F2633" s="278"/>
      <c r="G2633" s="348"/>
      <c r="H2633" s="507"/>
      <c r="I2633" s="340"/>
      <c r="J2633" s="340"/>
      <c r="K2633" s="569"/>
      <c r="L2633" s="570"/>
      <c r="M2633" s="570"/>
      <c r="N2633" s="561" t="str">
        <f>IF(AND('331-CT'!$E$7=TH!H2633,OR(L2633="331",M2633="331")),"331",IF(AND(OR(L2633="131",M2633="131"),H2633='131-CT'!$E$7),"131",""))</f>
        <v/>
      </c>
      <c r="O2633" s="561" t="str">
        <f>IF(AND($B2633&gt;='111'!$N$11,$B2633&lt;='111'!$O$11,OR($L2633=$O$7,$M2633=$O$7)),"x","")</f>
        <v/>
      </c>
      <c r="P2633" s="561" t="str">
        <f>IF(AND($L2633=$O$7,$B2633&lt;'111'!$N$11),"x","")</f>
        <v/>
      </c>
      <c r="Q2633" s="561" t="str">
        <f>IF(AND($M2633=$O$7,$B2633&lt;'111'!$N$11),"x","")</f>
        <v/>
      </c>
      <c r="R2633" s="561" t="str">
        <f>IF(ISERROR(FIND('112'!$M$9,G2633,1)),"",IF((AND(FIND('112'!$M$9,G2633,1)&gt;=1,$B2633&gt;='112'!$N$8,$B2633&lt;='112'!$O$8,OR($L2633='112'!$I$6,$M2633='112'!$I$6))),"x",""))</f>
        <v/>
      </c>
      <c r="S2633" s="561" t="str">
        <f>IF(ISERROR(FIND('112'!$M$9,G2633,1)),"",IF((AND(LEFT(G2633,2)=LEFT('112'!$M$9,2),B2633&lt;'112'!$N$8,$L2633='112'!$I$6)),"x",""))</f>
        <v/>
      </c>
      <c r="T2633" s="561" t="str">
        <f>IF(ISERROR(FIND('112'!$M$9,G2633,1)),"",IF((AND(RIGHT(G2633,2)=RIGHT('112'!$M$9,2),B2633&lt;'112'!$N$8,$M2633='112'!$I$6)),"x",""))</f>
        <v/>
      </c>
      <c r="U2633" s="561" t="str">
        <f>IF(AND(B2633&gt;='IN-NX'!$P$3,B2633&lt;='IN-NX'!$Q$3,'IN-NX'!$D$7=D2633,OR(LEFT(L2633,2)="15",AND(LEFT(M2633,2)&lt;&gt;"15",LEFT(M2633,2)&lt;&gt;"33"))),"x","")</f>
        <v/>
      </c>
      <c r="V2633" s="561" t="str">
        <f>IF(AND(OR(LEFT(TH!L2633,2)="15",LEFT(TH!M2633,2)="15"),'152-CT'!$J$8=TH!F2633),"x","")</f>
        <v/>
      </c>
      <c r="W2633" s="561" t="str">
        <f>IF(AND(OR(LEFT(TH!L2633,2)="15",LEFT(TH!M2633,2)="15"),TK!$E$7=TH!F2633),"x","")</f>
        <v/>
      </c>
      <c r="X2633" s="561" t="str">
        <f>IF(AND('341-CT'!$E$9=H2633,OR(LEFT(L2633,3)=$X$7,LEFT(M2633,3)=$X$7)),"x","")</f>
        <v/>
      </c>
      <c r="Y2633" s="561" t="str">
        <f>IF(OR(TH!L2633=TH!$Y$7,M2633=TH!$Y$7),"x","")</f>
        <v/>
      </c>
      <c r="Z2633" s="561" t="str">
        <f>IF(AND(B2633&lt;=NKC!$N$8,B2633&gt;=NKC!$M$8),"x","")</f>
        <v/>
      </c>
      <c r="AA2633" s="572"/>
      <c r="AB2633" s="573"/>
    </row>
    <row r="2634" spans="1:30" s="539" customFormat="1" ht="15.75" customHeight="1">
      <c r="A2634" s="567" t="str">
        <f>IF(B2634&lt;&gt;"",IF(AND(B2634&gt;=_TM1,B2634&lt;=_TM2,OR(TH!L2634="1111",TH!M2634="1111")),TH!D2634,""),"")</f>
        <v/>
      </c>
      <c r="B2634" s="568" t="str">
        <f t="shared" si="164"/>
        <v/>
      </c>
      <c r="C2634" s="349"/>
      <c r="D2634" s="349"/>
      <c r="E2634" s="583"/>
      <c r="F2634" s="278"/>
      <c r="G2634" s="348"/>
      <c r="H2634" s="507"/>
      <c r="I2634" s="340"/>
      <c r="J2634" s="340"/>
      <c r="K2634" s="569"/>
      <c r="L2634" s="570"/>
      <c r="M2634" s="570"/>
      <c r="N2634" s="561" t="str">
        <f>IF(AND('331-CT'!$E$7=TH!H2634,OR(L2634="331",M2634="331")),"331",IF(AND(OR(L2634="131",M2634="131"),H2634='131-CT'!$E$7),"131",""))</f>
        <v/>
      </c>
      <c r="O2634" s="561" t="str">
        <f>IF(AND($B2634&gt;='111'!$N$11,$B2634&lt;='111'!$O$11,OR($L2634=$O$7,$M2634=$O$7)),"x","")</f>
        <v/>
      </c>
      <c r="P2634" s="561" t="str">
        <f>IF(AND($L2634=$O$7,$B2634&lt;'111'!$N$11),"x","")</f>
        <v/>
      </c>
      <c r="Q2634" s="561" t="str">
        <f>IF(AND($M2634=$O$7,$B2634&lt;'111'!$N$11),"x","")</f>
        <v/>
      </c>
      <c r="R2634" s="561" t="str">
        <f>IF(ISERROR(FIND('112'!$M$9,G2634,1)),"",IF((AND(FIND('112'!$M$9,G2634,1)&gt;=1,$B2634&gt;='112'!$N$8,$B2634&lt;='112'!$O$8,OR($L2634='112'!$I$6,$M2634='112'!$I$6))),"x",""))</f>
        <v/>
      </c>
      <c r="S2634" s="561" t="str">
        <f>IF(ISERROR(FIND('112'!$M$9,G2634,1)),"",IF((AND(LEFT(G2634,2)=LEFT('112'!$M$9,2),B2634&lt;'112'!$N$8,$L2634='112'!$I$6)),"x",""))</f>
        <v/>
      </c>
      <c r="T2634" s="561" t="str">
        <f>IF(ISERROR(FIND('112'!$M$9,G2634,1)),"",IF((AND(RIGHT(G2634,2)=RIGHT('112'!$M$9,2),B2634&lt;'112'!$N$8,$M2634='112'!$I$6)),"x",""))</f>
        <v/>
      </c>
      <c r="U2634" s="561" t="str">
        <f>IF(AND(B2634&gt;='IN-NX'!$P$3,B2634&lt;='IN-NX'!$Q$3,'IN-NX'!$D$7=D2634,OR(LEFT(L2634,2)="15",AND(LEFT(M2634,2)&lt;&gt;"15",LEFT(M2634,2)&lt;&gt;"33"))),"x","")</f>
        <v/>
      </c>
      <c r="V2634" s="561" t="str">
        <f>IF(AND(OR(LEFT(TH!L2634,2)="15",LEFT(TH!M2634,2)="15"),'152-CT'!$J$8=TH!F2634),"x","")</f>
        <v/>
      </c>
      <c r="W2634" s="561" t="str">
        <f>IF(AND(OR(LEFT(TH!L2634,2)="15",LEFT(TH!M2634,2)="15"),TK!$E$7=TH!F2634),"x","")</f>
        <v/>
      </c>
      <c r="X2634" s="561" t="str">
        <f>IF(AND('341-CT'!$E$9=H2634,OR(LEFT(L2634,3)=$X$7,LEFT(M2634,3)=$X$7)),"x","")</f>
        <v/>
      </c>
      <c r="Y2634" s="561" t="str">
        <f>IF(OR(TH!L2634=TH!$Y$7,M2634=TH!$Y$7),"x","")</f>
        <v/>
      </c>
      <c r="Z2634" s="561" t="str">
        <f>IF(AND(B2634&lt;=NKC!$N$8,B2634&gt;=NKC!$M$8),"x","")</f>
        <v/>
      </c>
      <c r="AA2634" s="572"/>
      <c r="AB2634" s="573"/>
    </row>
    <row r="2635" spans="1:30" s="539" customFormat="1" ht="15.75" customHeight="1">
      <c r="A2635" s="567" t="str">
        <f>IF(B2635&lt;&gt;"",IF(AND(B2635&gt;=_TM1,B2635&lt;=_TM2,OR(TH!L2635="1111",TH!M2635="1111")),TH!D2635,""),"")</f>
        <v/>
      </c>
      <c r="B2635" s="568" t="str">
        <f t="shared" si="164"/>
        <v/>
      </c>
      <c r="C2635" s="349"/>
      <c r="D2635" s="349"/>
      <c r="E2635" s="583"/>
      <c r="F2635" s="278"/>
      <c r="G2635" s="348"/>
      <c r="H2635" s="507"/>
      <c r="I2635" s="340"/>
      <c r="J2635" s="340"/>
      <c r="K2635" s="569"/>
      <c r="L2635" s="570"/>
      <c r="M2635" s="570"/>
      <c r="N2635" s="561" t="str">
        <f>IF(AND('331-CT'!$E$7=TH!H2635,OR(L2635="331",M2635="331")),"331",IF(AND(OR(L2635="131",M2635="131"),H2635='131-CT'!$E$7),"131",""))</f>
        <v/>
      </c>
      <c r="O2635" s="561" t="str">
        <f>IF(AND($B2635&gt;='111'!$N$11,$B2635&lt;='111'!$O$11,OR($L2635=$O$7,$M2635=$O$7)),"x","")</f>
        <v/>
      </c>
      <c r="P2635" s="561" t="str">
        <f>IF(AND($L2635=$O$7,$B2635&lt;'111'!$N$11),"x","")</f>
        <v/>
      </c>
      <c r="Q2635" s="561" t="str">
        <f>IF(AND($M2635=$O$7,$B2635&lt;'111'!$N$11),"x","")</f>
        <v/>
      </c>
      <c r="R2635" s="561" t="str">
        <f>IF(ISERROR(FIND('112'!$M$9,G2635,1)),"",IF((AND(FIND('112'!$M$9,G2635,1)&gt;=1,$B2635&gt;='112'!$N$8,$B2635&lt;='112'!$O$8,OR($L2635='112'!$I$6,$M2635='112'!$I$6))),"x",""))</f>
        <v/>
      </c>
      <c r="S2635" s="561" t="str">
        <f>IF(ISERROR(FIND('112'!$M$9,G2635,1)),"",IF((AND(LEFT(G2635,2)=LEFT('112'!$M$9,2),B2635&lt;'112'!$N$8,$L2635='112'!$I$6)),"x",""))</f>
        <v/>
      </c>
      <c r="T2635" s="561" t="str">
        <f>IF(ISERROR(FIND('112'!$M$9,G2635,1)),"",IF((AND(RIGHT(G2635,2)=RIGHT('112'!$M$9,2),B2635&lt;'112'!$N$8,$M2635='112'!$I$6)),"x",""))</f>
        <v/>
      </c>
      <c r="U2635" s="561" t="str">
        <f>IF(AND(B2635&gt;='IN-NX'!$P$3,B2635&lt;='IN-NX'!$Q$3,'IN-NX'!$D$7=D2635,OR(LEFT(L2635,2)="15",AND(LEFT(M2635,2)&lt;&gt;"15",LEFT(M2635,2)&lt;&gt;"33"))),"x","")</f>
        <v/>
      </c>
      <c r="V2635" s="561" t="str">
        <f>IF(AND(OR(LEFT(TH!L2635,2)="15",LEFT(TH!M2635,2)="15"),'152-CT'!$J$8=TH!F2635),"x","")</f>
        <v/>
      </c>
      <c r="W2635" s="561" t="str">
        <f>IF(AND(OR(LEFT(TH!L2635,2)="15",LEFT(TH!M2635,2)="15"),TK!$E$7=TH!F2635),"x","")</f>
        <v/>
      </c>
      <c r="X2635" s="561" t="str">
        <f>IF(AND('341-CT'!$E$9=H2635,OR(LEFT(L2635,3)=$X$7,LEFT(M2635,3)=$X$7)),"x","")</f>
        <v/>
      </c>
      <c r="Y2635" s="561" t="str">
        <f>IF(OR(TH!L2635=TH!$Y$7,M2635=TH!$Y$7),"x","")</f>
        <v/>
      </c>
      <c r="Z2635" s="561" t="str">
        <f>IF(AND(B2635&lt;=NKC!$N$8,B2635&gt;=NKC!$M$8),"x","")</f>
        <v/>
      </c>
      <c r="AA2635" s="572"/>
      <c r="AB2635" s="573"/>
      <c r="AD2635" s="573"/>
    </row>
    <row r="2636" spans="1:30" s="539" customFormat="1" ht="15.75" customHeight="1">
      <c r="A2636" s="567" t="str">
        <f>IF(B2636&lt;&gt;"",IF(AND(B2636&gt;=_TM1,B2636&lt;=_TM2,OR(TH!L2636="1111",TH!M2636="1111")),TH!D2636,""),"")</f>
        <v/>
      </c>
      <c r="B2636" s="568" t="str">
        <f t="shared" si="164"/>
        <v/>
      </c>
      <c r="C2636" s="349"/>
      <c r="D2636" s="349"/>
      <c r="E2636" s="583"/>
      <c r="F2636" s="278"/>
      <c r="G2636" s="348"/>
      <c r="H2636" s="507"/>
      <c r="I2636" s="340"/>
      <c r="J2636" s="340"/>
      <c r="K2636" s="569"/>
      <c r="L2636" s="570"/>
      <c r="M2636" s="570"/>
      <c r="N2636" s="561" t="str">
        <f>IF(AND('331-CT'!$E$7=TH!H2636,OR(L2636="331",M2636="331")),"331",IF(AND(OR(L2636="131",M2636="131"),H2636='131-CT'!$E$7),"131",""))</f>
        <v/>
      </c>
      <c r="O2636" s="561" t="str">
        <f>IF(AND($B2636&gt;='111'!$N$11,$B2636&lt;='111'!$O$11,OR($L2636=$O$7,$M2636=$O$7)),"x","")</f>
        <v/>
      </c>
      <c r="P2636" s="561" t="str">
        <f>IF(AND($L2636=$O$7,$B2636&lt;'111'!$N$11),"x","")</f>
        <v/>
      </c>
      <c r="Q2636" s="561" t="str">
        <f>IF(AND($M2636=$O$7,$B2636&lt;'111'!$N$11),"x","")</f>
        <v/>
      </c>
      <c r="R2636" s="561" t="str">
        <f>IF(ISERROR(FIND('112'!$M$9,G2636,1)),"",IF((AND(FIND('112'!$M$9,G2636,1)&gt;=1,$B2636&gt;='112'!$N$8,$B2636&lt;='112'!$O$8,OR($L2636='112'!$I$6,$M2636='112'!$I$6))),"x",""))</f>
        <v/>
      </c>
      <c r="S2636" s="561" t="str">
        <f>IF(ISERROR(FIND('112'!$M$9,G2636,1)),"",IF((AND(LEFT(G2636,2)=LEFT('112'!$M$9,2),B2636&lt;'112'!$N$8,$L2636='112'!$I$6)),"x",""))</f>
        <v/>
      </c>
      <c r="T2636" s="561" t="str">
        <f>IF(ISERROR(FIND('112'!$M$9,G2636,1)),"",IF((AND(RIGHT(G2636,2)=RIGHT('112'!$M$9,2),B2636&lt;'112'!$N$8,$M2636='112'!$I$6)),"x",""))</f>
        <v/>
      </c>
      <c r="U2636" s="561" t="str">
        <f>IF(AND(B2636&gt;='IN-NX'!$P$3,B2636&lt;='IN-NX'!$Q$3,'IN-NX'!$D$7=D2636,OR(LEFT(L2636,2)="15",AND(LEFT(M2636,2)&lt;&gt;"15",LEFT(M2636,2)&lt;&gt;"33"))),"x","")</f>
        <v/>
      </c>
      <c r="V2636" s="561" t="str">
        <f>IF(AND(OR(LEFT(TH!L2636,2)="15",LEFT(TH!M2636,2)="15"),'152-CT'!$J$8=TH!F2636),"x","")</f>
        <v/>
      </c>
      <c r="W2636" s="561" t="str">
        <f>IF(AND(OR(LEFT(TH!L2636,2)="15",LEFT(TH!M2636,2)="15"),TK!$E$7=TH!F2636),"x","")</f>
        <v/>
      </c>
      <c r="X2636" s="561" t="str">
        <f>IF(AND('341-CT'!$E$9=H2636,OR(LEFT(L2636,3)=$X$7,LEFT(M2636,3)=$X$7)),"x","")</f>
        <v/>
      </c>
      <c r="Y2636" s="561" t="str">
        <f>IF(OR(TH!L2636=TH!$Y$7,M2636=TH!$Y$7),"x","")</f>
        <v/>
      </c>
      <c r="Z2636" s="561" t="str">
        <f>IF(AND(B2636&lt;=NKC!$N$8,B2636&gt;=NKC!$M$8),"x","")</f>
        <v/>
      </c>
      <c r="AA2636" s="572"/>
      <c r="AB2636" s="573"/>
    </row>
    <row r="2637" spans="1:30" s="539" customFormat="1" ht="15.75" customHeight="1">
      <c r="A2637" s="567" t="str">
        <f>IF(B2637&lt;&gt;"",IF(AND(B2637&gt;=_TM1,B2637&lt;=_TM2,OR(TH!L2637="1111",TH!M2637="1111")),TH!D2637,""),"")</f>
        <v/>
      </c>
      <c r="B2637" s="568" t="str">
        <f t="shared" si="164"/>
        <v/>
      </c>
      <c r="C2637" s="349"/>
      <c r="D2637" s="349"/>
      <c r="E2637" s="583"/>
      <c r="F2637" s="278"/>
      <c r="G2637" s="348"/>
      <c r="H2637" s="507"/>
      <c r="I2637" s="340"/>
      <c r="J2637" s="340"/>
      <c r="K2637" s="569"/>
      <c r="L2637" s="570"/>
      <c r="M2637" s="570"/>
      <c r="N2637" s="561" t="str">
        <f>IF(AND('331-CT'!$E$7=TH!H2637,OR(L2637="331",M2637="331")),"331",IF(AND(OR(L2637="131",M2637="131"),H2637='131-CT'!$E$7),"131",""))</f>
        <v/>
      </c>
      <c r="O2637" s="561" t="str">
        <f>IF(AND($B2637&gt;='111'!$N$11,$B2637&lt;='111'!$O$11,OR($L2637=$O$7,$M2637=$O$7)),"x","")</f>
        <v/>
      </c>
      <c r="P2637" s="561" t="str">
        <f>IF(AND($L2637=$O$7,$B2637&lt;'111'!$N$11),"x","")</f>
        <v/>
      </c>
      <c r="Q2637" s="561" t="str">
        <f>IF(AND($M2637=$O$7,$B2637&lt;'111'!$N$11),"x","")</f>
        <v/>
      </c>
      <c r="R2637" s="561" t="str">
        <f>IF(ISERROR(FIND('112'!$M$9,G2637,1)),"",IF((AND(FIND('112'!$M$9,G2637,1)&gt;=1,$B2637&gt;='112'!$N$8,$B2637&lt;='112'!$O$8,OR($L2637='112'!$I$6,$M2637='112'!$I$6))),"x",""))</f>
        <v/>
      </c>
      <c r="S2637" s="561" t="str">
        <f>IF(ISERROR(FIND('112'!$M$9,G2637,1)),"",IF((AND(LEFT(G2637,2)=LEFT('112'!$M$9,2),B2637&lt;'112'!$N$8,$L2637='112'!$I$6)),"x",""))</f>
        <v/>
      </c>
      <c r="T2637" s="561" t="str">
        <f>IF(ISERROR(FIND('112'!$M$9,G2637,1)),"",IF((AND(RIGHT(G2637,2)=RIGHT('112'!$M$9,2),B2637&lt;'112'!$N$8,$M2637='112'!$I$6)),"x",""))</f>
        <v/>
      </c>
      <c r="U2637" s="561" t="str">
        <f>IF(AND(B2637&gt;='IN-NX'!$P$3,B2637&lt;='IN-NX'!$Q$3,'IN-NX'!$D$7=D2637,OR(LEFT(L2637,2)="15",AND(LEFT(M2637,2)&lt;&gt;"15",LEFT(M2637,2)&lt;&gt;"33"))),"x","")</f>
        <v/>
      </c>
      <c r="V2637" s="561" t="str">
        <f>IF(AND(OR(LEFT(TH!L2637,2)="15",LEFT(TH!M2637,2)="15"),'152-CT'!$J$8=TH!F2637),"x","")</f>
        <v/>
      </c>
      <c r="W2637" s="561" t="str">
        <f>IF(AND(OR(LEFT(TH!L2637,2)="15",LEFT(TH!M2637,2)="15"),TK!$E$7=TH!F2637),"x","")</f>
        <v/>
      </c>
      <c r="X2637" s="561" t="str">
        <f>IF(AND('341-CT'!$E$9=H2637,OR(LEFT(L2637,3)=$X$7,LEFT(M2637,3)=$X$7)),"x","")</f>
        <v/>
      </c>
      <c r="Y2637" s="561" t="str">
        <f>IF(OR(TH!L2637=TH!$Y$7,M2637=TH!$Y$7),"x","")</f>
        <v/>
      </c>
      <c r="Z2637" s="561" t="str">
        <f>IF(AND(B2637&lt;=NKC!$N$8,B2637&gt;=NKC!$M$8),"x","")</f>
        <v/>
      </c>
      <c r="AA2637" s="572"/>
      <c r="AB2637" s="573"/>
    </row>
    <row r="2638" spans="1:30" s="539" customFormat="1" ht="15.75" customHeight="1">
      <c r="A2638" s="567" t="str">
        <f>IF(B2638&lt;&gt;"",IF(AND(B2638&gt;=_TM1,B2638&lt;=_TM2,OR(TH!L2638="1111",TH!M2638="1111")),TH!D2638,""),"")</f>
        <v/>
      </c>
      <c r="B2638" s="568" t="str">
        <f t="shared" si="164"/>
        <v/>
      </c>
      <c r="C2638" s="349"/>
      <c r="D2638" s="349"/>
      <c r="E2638" s="583"/>
      <c r="F2638" s="278"/>
      <c r="G2638" s="348"/>
      <c r="H2638" s="507"/>
      <c r="I2638" s="340"/>
      <c r="J2638" s="340"/>
      <c r="K2638" s="569"/>
      <c r="L2638" s="570"/>
      <c r="M2638" s="570"/>
      <c r="N2638" s="561" t="str">
        <f>IF(AND('331-CT'!$E$7=TH!H2638,OR(L2638="331",M2638="331")),"331",IF(AND(OR(L2638="131",M2638="131"),H2638='131-CT'!$E$7),"131",""))</f>
        <v/>
      </c>
      <c r="O2638" s="561" t="str">
        <f>IF(AND($B2638&gt;='111'!$N$11,$B2638&lt;='111'!$O$11,OR($L2638=$O$7,$M2638=$O$7)),"x","")</f>
        <v/>
      </c>
      <c r="P2638" s="561" t="str">
        <f>IF(AND($L2638=$O$7,$B2638&lt;'111'!$N$11),"x","")</f>
        <v/>
      </c>
      <c r="Q2638" s="561" t="str">
        <f>IF(AND($M2638=$O$7,$B2638&lt;'111'!$N$11),"x","")</f>
        <v/>
      </c>
      <c r="R2638" s="561" t="str">
        <f>IF(ISERROR(FIND('112'!$M$9,G2638,1)),"",IF((AND(FIND('112'!$M$9,G2638,1)&gt;=1,$B2638&gt;='112'!$N$8,$B2638&lt;='112'!$O$8,OR($L2638='112'!$I$6,$M2638='112'!$I$6))),"x",""))</f>
        <v/>
      </c>
      <c r="S2638" s="561" t="str">
        <f>IF(ISERROR(FIND('112'!$M$9,G2638,1)),"",IF((AND(LEFT(G2638,2)=LEFT('112'!$M$9,2),B2638&lt;'112'!$N$8,$L2638='112'!$I$6)),"x",""))</f>
        <v/>
      </c>
      <c r="T2638" s="561" t="str">
        <f>IF(ISERROR(FIND('112'!$M$9,G2638,1)),"",IF((AND(RIGHT(G2638,2)=RIGHT('112'!$M$9,2),B2638&lt;'112'!$N$8,$M2638='112'!$I$6)),"x",""))</f>
        <v/>
      </c>
      <c r="U2638" s="561" t="str">
        <f>IF(AND(B2638&gt;='IN-NX'!$P$3,B2638&lt;='IN-NX'!$Q$3,'IN-NX'!$D$7=D2638,OR(LEFT(L2638,2)="15",AND(LEFT(M2638,2)&lt;&gt;"15",LEFT(M2638,2)&lt;&gt;"33"))),"x","")</f>
        <v/>
      </c>
      <c r="V2638" s="561" t="str">
        <f>IF(AND(OR(LEFT(TH!L2638,2)="15",LEFT(TH!M2638,2)="15"),'152-CT'!$J$8=TH!F2638),"x","")</f>
        <v/>
      </c>
      <c r="W2638" s="561" t="str">
        <f>IF(AND(OR(LEFT(TH!L2638,2)="15",LEFT(TH!M2638,2)="15"),TK!$E$7=TH!F2638),"x","")</f>
        <v/>
      </c>
      <c r="X2638" s="561" t="str">
        <f>IF(AND('341-CT'!$E$9=H2638,OR(LEFT(L2638,3)=$X$7,LEFT(M2638,3)=$X$7)),"x","")</f>
        <v/>
      </c>
      <c r="Y2638" s="561" t="str">
        <f>IF(OR(TH!L2638=TH!$Y$7,M2638=TH!$Y$7),"x","")</f>
        <v/>
      </c>
      <c r="Z2638" s="561" t="str">
        <f>IF(AND(B2638&lt;=NKC!$N$8,B2638&gt;=NKC!$M$8),"x","")</f>
        <v/>
      </c>
      <c r="AA2638" s="572"/>
      <c r="AB2638" s="573"/>
      <c r="AD2638" s="573"/>
    </row>
    <row r="2639" spans="1:30" s="539" customFormat="1" ht="15.75" customHeight="1">
      <c r="A2639" s="567" t="str">
        <f>IF(B2639&lt;&gt;"",IF(AND(B2639&gt;=_TM1,B2639&lt;=_TM2,OR(TH!L2639="1111",TH!M2639="1111")),TH!D2639,""),"")</f>
        <v/>
      </c>
      <c r="B2639" s="568" t="str">
        <f t="shared" si="164"/>
        <v/>
      </c>
      <c r="C2639" s="349"/>
      <c r="D2639" s="349"/>
      <c r="E2639" s="583"/>
      <c r="F2639" s="278"/>
      <c r="G2639" s="348"/>
      <c r="H2639" s="507"/>
      <c r="I2639" s="340"/>
      <c r="J2639" s="340"/>
      <c r="K2639" s="569"/>
      <c r="L2639" s="570"/>
      <c r="M2639" s="570"/>
      <c r="N2639" s="561" t="str">
        <f>IF(AND('331-CT'!$E$7=TH!H2639,OR(L2639="331",M2639="331")),"331",IF(AND(OR(L2639="131",M2639="131"),H2639='131-CT'!$E$7),"131",""))</f>
        <v/>
      </c>
      <c r="O2639" s="561" t="str">
        <f>IF(AND($B2639&gt;='111'!$N$11,$B2639&lt;='111'!$O$11,OR($L2639=$O$7,$M2639=$O$7)),"x","")</f>
        <v/>
      </c>
      <c r="P2639" s="561" t="str">
        <f>IF(AND($L2639=$O$7,$B2639&lt;'111'!$N$11),"x","")</f>
        <v/>
      </c>
      <c r="Q2639" s="561" t="str">
        <f>IF(AND($M2639=$O$7,$B2639&lt;'111'!$N$11),"x","")</f>
        <v/>
      </c>
      <c r="R2639" s="561" t="str">
        <f>IF(ISERROR(FIND('112'!$M$9,G2639,1)),"",IF((AND(FIND('112'!$M$9,G2639,1)&gt;=1,$B2639&gt;='112'!$N$8,$B2639&lt;='112'!$O$8,OR($L2639='112'!$I$6,$M2639='112'!$I$6))),"x",""))</f>
        <v/>
      </c>
      <c r="S2639" s="561" t="str">
        <f>IF(ISERROR(FIND('112'!$M$9,G2639,1)),"",IF((AND(LEFT(G2639,2)=LEFT('112'!$M$9,2),B2639&lt;'112'!$N$8,$L2639='112'!$I$6)),"x",""))</f>
        <v/>
      </c>
      <c r="T2639" s="561" t="str">
        <f>IF(ISERROR(FIND('112'!$M$9,G2639,1)),"",IF((AND(RIGHT(G2639,2)=RIGHT('112'!$M$9,2),B2639&lt;'112'!$N$8,$M2639='112'!$I$6)),"x",""))</f>
        <v/>
      </c>
      <c r="U2639" s="561" t="str">
        <f>IF(AND(B2639&gt;='IN-NX'!$P$3,B2639&lt;='IN-NX'!$Q$3,'IN-NX'!$D$7=D2639,OR(LEFT(L2639,2)="15",AND(LEFT(M2639,2)&lt;&gt;"15",LEFT(M2639,2)&lt;&gt;"33"))),"x","")</f>
        <v/>
      </c>
      <c r="V2639" s="561" t="str">
        <f>IF(AND(OR(LEFT(TH!L2639,2)="15",LEFT(TH!M2639,2)="15"),'152-CT'!$J$8=TH!F2639),"x","")</f>
        <v/>
      </c>
      <c r="W2639" s="561" t="str">
        <f>IF(AND(OR(LEFT(TH!L2639,2)="15",LEFT(TH!M2639,2)="15"),TK!$E$7=TH!F2639),"x","")</f>
        <v/>
      </c>
      <c r="X2639" s="561" t="str">
        <f>IF(AND('341-CT'!$E$9=H2639,OR(LEFT(L2639,3)=$X$7,LEFT(M2639,3)=$X$7)),"x","")</f>
        <v/>
      </c>
      <c r="Y2639" s="561" t="str">
        <f>IF(OR(TH!L2639=TH!$Y$7,M2639=TH!$Y$7),"x","")</f>
        <v/>
      </c>
      <c r="Z2639" s="561" t="str">
        <f>IF(AND(B2639&lt;=NKC!$N$8,B2639&gt;=NKC!$M$8),"x","")</f>
        <v/>
      </c>
      <c r="AA2639" s="572"/>
      <c r="AB2639" s="573"/>
    </row>
    <row r="2640" spans="1:30" s="539" customFormat="1" ht="15.75" customHeight="1">
      <c r="A2640" s="567" t="str">
        <f>IF(B2640&lt;&gt;"",IF(AND(B2640&gt;=_TM1,B2640&lt;=_TM2,OR(TH!L2640="1111",TH!M2640="1111")),TH!D2640,""),"")</f>
        <v/>
      </c>
      <c r="B2640" s="568" t="str">
        <f t="shared" si="164"/>
        <v/>
      </c>
      <c r="C2640" s="349"/>
      <c r="D2640" s="349"/>
      <c r="E2640" s="583"/>
      <c r="F2640" s="278"/>
      <c r="G2640" s="348"/>
      <c r="H2640" s="507"/>
      <c r="I2640" s="340"/>
      <c r="J2640" s="340"/>
      <c r="K2640" s="569"/>
      <c r="L2640" s="570"/>
      <c r="M2640" s="570"/>
      <c r="N2640" s="561" t="str">
        <f>IF(AND('331-CT'!$E$7=TH!H2640,OR(L2640="331",M2640="331")),"331",IF(AND(OR(L2640="131",M2640="131"),H2640='131-CT'!$E$7),"131",""))</f>
        <v/>
      </c>
      <c r="O2640" s="561" t="str">
        <f>IF(AND($B2640&gt;='111'!$N$11,$B2640&lt;='111'!$O$11,OR($L2640=$O$7,$M2640=$O$7)),"x","")</f>
        <v/>
      </c>
      <c r="P2640" s="561" t="str">
        <f>IF(AND($L2640=$O$7,$B2640&lt;'111'!$N$11),"x","")</f>
        <v/>
      </c>
      <c r="Q2640" s="561" t="str">
        <f>IF(AND($M2640=$O$7,$B2640&lt;'111'!$N$11),"x","")</f>
        <v/>
      </c>
      <c r="R2640" s="561" t="str">
        <f>IF(ISERROR(FIND('112'!$M$9,G2640,1)),"",IF((AND(FIND('112'!$M$9,G2640,1)&gt;=1,$B2640&gt;='112'!$N$8,$B2640&lt;='112'!$O$8,OR($L2640='112'!$I$6,$M2640='112'!$I$6))),"x",""))</f>
        <v/>
      </c>
      <c r="S2640" s="561" t="str">
        <f>IF(ISERROR(FIND('112'!$M$9,G2640,1)),"",IF((AND(LEFT(G2640,2)=LEFT('112'!$M$9,2),B2640&lt;'112'!$N$8,$L2640='112'!$I$6)),"x",""))</f>
        <v/>
      </c>
      <c r="T2640" s="561" t="str">
        <f>IF(ISERROR(FIND('112'!$M$9,G2640,1)),"",IF((AND(RIGHT(G2640,2)=RIGHT('112'!$M$9,2),B2640&lt;'112'!$N$8,$M2640='112'!$I$6)),"x",""))</f>
        <v/>
      </c>
      <c r="U2640" s="561" t="str">
        <f>IF(AND(B2640&gt;='IN-NX'!$P$3,B2640&lt;='IN-NX'!$Q$3,'IN-NX'!$D$7=D2640,OR(LEFT(L2640,2)="15",AND(LEFT(M2640,2)&lt;&gt;"15",LEFT(M2640,2)&lt;&gt;"33"))),"x","")</f>
        <v/>
      </c>
      <c r="V2640" s="561" t="str">
        <f>IF(AND(OR(LEFT(TH!L2640,2)="15",LEFT(TH!M2640,2)="15"),'152-CT'!$J$8=TH!F2640),"x","")</f>
        <v/>
      </c>
      <c r="W2640" s="561" t="str">
        <f>IF(AND(OR(LEFT(TH!L2640,2)="15",LEFT(TH!M2640,2)="15"),TK!$E$7=TH!F2640),"x","")</f>
        <v/>
      </c>
      <c r="X2640" s="561" t="str">
        <f>IF(AND('341-CT'!$E$9=H2640,OR(LEFT(L2640,3)=$X$7,LEFT(M2640,3)=$X$7)),"x","")</f>
        <v/>
      </c>
      <c r="Y2640" s="561" t="str">
        <f>IF(OR(TH!L2640=TH!$Y$7,M2640=TH!$Y$7),"x","")</f>
        <v/>
      </c>
      <c r="Z2640" s="561" t="str">
        <f>IF(AND(B2640&lt;=NKC!$N$8,B2640&gt;=NKC!$M$8),"x","")</f>
        <v/>
      </c>
      <c r="AA2640" s="572"/>
      <c r="AB2640" s="573"/>
    </row>
    <row r="2641" spans="1:30" s="539" customFormat="1" ht="15.75" customHeight="1">
      <c r="A2641" s="567" t="str">
        <f>IF(B2641&lt;&gt;"",IF(AND(B2641&gt;=_TM1,B2641&lt;=_TM2,OR(TH!L2641="1111",TH!M2641="1111")),TH!D2641,""),"")</f>
        <v/>
      </c>
      <c r="B2641" s="568" t="str">
        <f t="shared" si="164"/>
        <v/>
      </c>
      <c r="C2641" s="349"/>
      <c r="D2641" s="349"/>
      <c r="E2641" s="583"/>
      <c r="F2641" s="278"/>
      <c r="G2641" s="348"/>
      <c r="H2641" s="507"/>
      <c r="I2641" s="340"/>
      <c r="J2641" s="340"/>
      <c r="K2641" s="569"/>
      <c r="L2641" s="570"/>
      <c r="M2641" s="570"/>
      <c r="N2641" s="561" t="str">
        <f>IF(AND('331-CT'!$E$7=TH!H2641,OR(L2641="331",M2641="331")),"331",IF(AND(OR(L2641="131",M2641="131"),H2641='131-CT'!$E$7),"131",""))</f>
        <v/>
      </c>
      <c r="O2641" s="561" t="str">
        <f>IF(AND($B2641&gt;='111'!$N$11,$B2641&lt;='111'!$O$11,OR($L2641=$O$7,$M2641=$O$7)),"x","")</f>
        <v/>
      </c>
      <c r="P2641" s="561" t="str">
        <f>IF(AND($L2641=$O$7,$B2641&lt;'111'!$N$11),"x","")</f>
        <v/>
      </c>
      <c r="Q2641" s="561" t="str">
        <f>IF(AND($M2641=$O$7,$B2641&lt;'111'!$N$11),"x","")</f>
        <v/>
      </c>
      <c r="R2641" s="561" t="str">
        <f>IF(ISERROR(FIND('112'!$M$9,G2641,1)),"",IF((AND(FIND('112'!$M$9,G2641,1)&gt;=1,$B2641&gt;='112'!$N$8,$B2641&lt;='112'!$O$8,OR($L2641='112'!$I$6,$M2641='112'!$I$6))),"x",""))</f>
        <v/>
      </c>
      <c r="S2641" s="561" t="str">
        <f>IF(ISERROR(FIND('112'!$M$9,G2641,1)),"",IF((AND(LEFT(G2641,2)=LEFT('112'!$M$9,2),B2641&lt;'112'!$N$8,$L2641='112'!$I$6)),"x",""))</f>
        <v/>
      </c>
      <c r="T2641" s="561" t="str">
        <f>IF(ISERROR(FIND('112'!$M$9,G2641,1)),"",IF((AND(RIGHT(G2641,2)=RIGHT('112'!$M$9,2),B2641&lt;'112'!$N$8,$M2641='112'!$I$6)),"x",""))</f>
        <v/>
      </c>
      <c r="U2641" s="561" t="str">
        <f>IF(AND(B2641&gt;='IN-NX'!$P$3,B2641&lt;='IN-NX'!$Q$3,'IN-NX'!$D$7=D2641,OR(LEFT(L2641,2)="15",AND(LEFT(M2641,2)&lt;&gt;"15",LEFT(M2641,2)&lt;&gt;"33"))),"x","")</f>
        <v/>
      </c>
      <c r="V2641" s="561" t="str">
        <f>IF(AND(OR(LEFT(TH!L2641,2)="15",LEFT(TH!M2641,2)="15"),'152-CT'!$J$8=TH!F2641),"x","")</f>
        <v/>
      </c>
      <c r="W2641" s="561" t="str">
        <f>IF(AND(OR(LEFT(TH!L2641,2)="15",LEFT(TH!M2641,2)="15"),TK!$E$7=TH!F2641),"x","")</f>
        <v/>
      </c>
      <c r="X2641" s="561" t="str">
        <f>IF(AND('341-CT'!$E$9=H2641,OR(LEFT(L2641,3)=$X$7,LEFT(M2641,3)=$X$7)),"x","")</f>
        <v/>
      </c>
      <c r="Y2641" s="561" t="str">
        <f>IF(OR(TH!L2641=TH!$Y$7,M2641=TH!$Y$7),"x","")</f>
        <v/>
      </c>
      <c r="Z2641" s="561" t="str">
        <f>IF(AND(B2641&lt;=NKC!$N$8,B2641&gt;=NKC!$M$8),"x","")</f>
        <v/>
      </c>
      <c r="AA2641" s="572"/>
      <c r="AB2641" s="573"/>
      <c r="AD2641" s="573"/>
    </row>
    <row r="2642" spans="1:30" s="539" customFormat="1" ht="15.75" customHeight="1">
      <c r="A2642" s="567" t="str">
        <f>IF(B2642&lt;&gt;"",IF(AND(B2642&gt;=_TM1,B2642&lt;=_TM2,OR(TH!L2642="1111",TH!M2642="1111")),TH!D2642,""),"")</f>
        <v/>
      </c>
      <c r="B2642" s="568" t="str">
        <f t="shared" si="164"/>
        <v/>
      </c>
      <c r="C2642" s="349"/>
      <c r="D2642" s="349"/>
      <c r="E2642" s="583"/>
      <c r="F2642" s="278"/>
      <c r="G2642" s="348"/>
      <c r="H2642" s="507"/>
      <c r="I2642" s="340"/>
      <c r="J2642" s="340"/>
      <c r="K2642" s="569"/>
      <c r="L2642" s="570"/>
      <c r="M2642" s="570"/>
      <c r="N2642" s="561" t="str">
        <f>IF(AND('331-CT'!$E$7=TH!H2642,OR(L2642="331",M2642="331")),"331",IF(AND(OR(L2642="131",M2642="131"),H2642='131-CT'!$E$7),"131",""))</f>
        <v/>
      </c>
      <c r="O2642" s="561" t="str">
        <f>IF(AND($B2642&gt;='111'!$N$11,$B2642&lt;='111'!$O$11,OR($L2642=$O$7,$M2642=$O$7)),"x","")</f>
        <v/>
      </c>
      <c r="P2642" s="561" t="str">
        <f>IF(AND($L2642=$O$7,$B2642&lt;'111'!$N$11),"x","")</f>
        <v/>
      </c>
      <c r="Q2642" s="561" t="str">
        <f>IF(AND($M2642=$O$7,$B2642&lt;'111'!$N$11),"x","")</f>
        <v/>
      </c>
      <c r="R2642" s="561" t="str">
        <f>IF(ISERROR(FIND('112'!$M$9,G2642,1)),"",IF((AND(FIND('112'!$M$9,G2642,1)&gt;=1,$B2642&gt;='112'!$N$8,$B2642&lt;='112'!$O$8,OR($L2642='112'!$I$6,$M2642='112'!$I$6))),"x",""))</f>
        <v/>
      </c>
      <c r="S2642" s="561" t="str">
        <f>IF(ISERROR(FIND('112'!$M$9,G2642,1)),"",IF((AND(LEFT(G2642,2)=LEFT('112'!$M$9,2),B2642&lt;'112'!$N$8,$L2642='112'!$I$6)),"x",""))</f>
        <v/>
      </c>
      <c r="T2642" s="561" t="str">
        <f>IF(ISERROR(FIND('112'!$M$9,G2642,1)),"",IF((AND(RIGHT(G2642,2)=RIGHT('112'!$M$9,2),B2642&lt;'112'!$N$8,$M2642='112'!$I$6)),"x",""))</f>
        <v/>
      </c>
      <c r="U2642" s="561" t="str">
        <f>IF(AND(B2642&gt;='IN-NX'!$P$3,B2642&lt;='IN-NX'!$Q$3,'IN-NX'!$D$7=D2642,OR(LEFT(L2642,2)="15",AND(LEFT(M2642,2)&lt;&gt;"15",LEFT(M2642,2)&lt;&gt;"33"))),"x","")</f>
        <v/>
      </c>
      <c r="V2642" s="561" t="str">
        <f>IF(AND(OR(LEFT(TH!L2642,2)="15",LEFT(TH!M2642,2)="15"),'152-CT'!$J$8=TH!F2642),"x","")</f>
        <v/>
      </c>
      <c r="W2642" s="561" t="str">
        <f>IF(AND(OR(LEFT(TH!L2642,2)="15",LEFT(TH!M2642,2)="15"),TK!$E$7=TH!F2642),"x","")</f>
        <v/>
      </c>
      <c r="X2642" s="561" t="str">
        <f>IF(AND('341-CT'!$E$9=H2642,OR(LEFT(L2642,3)=$X$7,LEFT(M2642,3)=$X$7)),"x","")</f>
        <v/>
      </c>
      <c r="Y2642" s="561" t="str">
        <f>IF(OR(TH!L2642=TH!$Y$7,M2642=TH!$Y$7),"x","")</f>
        <v/>
      </c>
      <c r="Z2642" s="561" t="str">
        <f>IF(AND(B2642&lt;=NKC!$N$8,B2642&gt;=NKC!$M$8),"x","")</f>
        <v/>
      </c>
      <c r="AA2642" s="572"/>
      <c r="AB2642" s="573"/>
    </row>
    <row r="2643" spans="1:30" s="539" customFormat="1" ht="15.75" customHeight="1">
      <c r="A2643" s="567" t="str">
        <f>IF(B2643&lt;&gt;"",IF(AND(B2643&gt;=_TM1,B2643&lt;=_TM2,OR(TH!L2643="1111",TH!M2643="1111")),TH!D2643,""),"")</f>
        <v/>
      </c>
      <c r="B2643" s="568" t="str">
        <f t="shared" si="164"/>
        <v/>
      </c>
      <c r="C2643" s="349"/>
      <c r="D2643" s="349"/>
      <c r="E2643" s="583"/>
      <c r="F2643" s="278"/>
      <c r="G2643" s="348"/>
      <c r="H2643" s="507"/>
      <c r="I2643" s="340"/>
      <c r="J2643" s="340"/>
      <c r="K2643" s="569"/>
      <c r="L2643" s="570"/>
      <c r="M2643" s="570"/>
      <c r="N2643" s="561" t="str">
        <f>IF(AND('331-CT'!$E$7=TH!H2643,OR(L2643="331",M2643="331")),"331",IF(AND(OR(L2643="131",M2643="131"),H2643='131-CT'!$E$7),"131",""))</f>
        <v/>
      </c>
      <c r="O2643" s="561" t="str">
        <f>IF(AND($B2643&gt;='111'!$N$11,$B2643&lt;='111'!$O$11,OR($L2643=$O$7,$M2643=$O$7)),"x","")</f>
        <v/>
      </c>
      <c r="P2643" s="561" t="str">
        <f>IF(AND($L2643=$O$7,$B2643&lt;'111'!$N$11),"x","")</f>
        <v/>
      </c>
      <c r="Q2643" s="561" t="str">
        <f>IF(AND($M2643=$O$7,$B2643&lt;'111'!$N$11),"x","")</f>
        <v/>
      </c>
      <c r="R2643" s="561" t="str">
        <f>IF(ISERROR(FIND('112'!$M$9,G2643,1)),"",IF((AND(FIND('112'!$M$9,G2643,1)&gt;=1,$B2643&gt;='112'!$N$8,$B2643&lt;='112'!$O$8,OR($L2643='112'!$I$6,$M2643='112'!$I$6))),"x",""))</f>
        <v/>
      </c>
      <c r="S2643" s="561" t="str">
        <f>IF(ISERROR(FIND('112'!$M$9,G2643,1)),"",IF((AND(LEFT(G2643,2)=LEFT('112'!$M$9,2),B2643&lt;'112'!$N$8,$L2643='112'!$I$6)),"x",""))</f>
        <v/>
      </c>
      <c r="T2643" s="561" t="str">
        <f>IF(ISERROR(FIND('112'!$M$9,G2643,1)),"",IF((AND(RIGHT(G2643,2)=RIGHT('112'!$M$9,2),B2643&lt;'112'!$N$8,$M2643='112'!$I$6)),"x",""))</f>
        <v/>
      </c>
      <c r="U2643" s="561" t="str">
        <f>IF(AND(B2643&gt;='IN-NX'!$P$3,B2643&lt;='IN-NX'!$Q$3,'IN-NX'!$D$7=D2643,OR(LEFT(L2643,2)="15",AND(LEFT(M2643,2)&lt;&gt;"15",LEFT(M2643,2)&lt;&gt;"33"))),"x","")</f>
        <v/>
      </c>
      <c r="V2643" s="561" t="str">
        <f>IF(AND(OR(LEFT(TH!L2643,2)="15",LEFT(TH!M2643,2)="15"),'152-CT'!$J$8=TH!F2643),"x","")</f>
        <v/>
      </c>
      <c r="W2643" s="561" t="str">
        <f>IF(AND(OR(LEFT(TH!L2643,2)="15",LEFT(TH!M2643,2)="15"),TK!$E$7=TH!F2643),"x","")</f>
        <v/>
      </c>
      <c r="X2643" s="561" t="str">
        <f>IF(AND('341-CT'!$E$9=H2643,OR(LEFT(L2643,3)=$X$7,LEFT(M2643,3)=$X$7)),"x","")</f>
        <v/>
      </c>
      <c r="Y2643" s="561" t="str">
        <f>IF(OR(TH!L2643=TH!$Y$7,M2643=TH!$Y$7),"x","")</f>
        <v/>
      </c>
      <c r="Z2643" s="561" t="str">
        <f>IF(AND(B2643&lt;=NKC!$N$8,B2643&gt;=NKC!$M$8),"x","")</f>
        <v/>
      </c>
      <c r="AA2643" s="572"/>
      <c r="AB2643" s="573"/>
    </row>
    <row r="2644" spans="1:30" s="539" customFormat="1" ht="15.75" customHeight="1">
      <c r="A2644" s="567" t="str">
        <f>IF(B2644&lt;&gt;"",IF(AND(B2644&gt;=_TM1,B2644&lt;=_TM2,OR(TH!L2644="1111",TH!M2644="1111")),TH!D2644,""),"")</f>
        <v/>
      </c>
      <c r="B2644" s="568" t="str">
        <f t="shared" si="164"/>
        <v/>
      </c>
      <c r="C2644" s="349"/>
      <c r="D2644" s="349"/>
      <c r="E2644" s="583"/>
      <c r="F2644" s="278"/>
      <c r="G2644" s="348"/>
      <c r="H2644" s="507"/>
      <c r="I2644" s="340"/>
      <c r="J2644" s="340"/>
      <c r="K2644" s="569"/>
      <c r="L2644" s="570"/>
      <c r="M2644" s="570"/>
      <c r="N2644" s="561" t="str">
        <f>IF(AND('331-CT'!$E$7=TH!H2644,OR(L2644="331",M2644="331")),"331",IF(AND(OR(L2644="131",M2644="131"),H2644='131-CT'!$E$7),"131",""))</f>
        <v/>
      </c>
      <c r="O2644" s="561" t="str">
        <f>IF(AND($B2644&gt;='111'!$N$11,$B2644&lt;='111'!$O$11,OR($L2644=$O$7,$M2644=$O$7)),"x","")</f>
        <v/>
      </c>
      <c r="P2644" s="561" t="str">
        <f>IF(AND($L2644=$O$7,$B2644&lt;'111'!$N$11),"x","")</f>
        <v/>
      </c>
      <c r="Q2644" s="561" t="str">
        <f>IF(AND($M2644=$O$7,$B2644&lt;'111'!$N$11),"x","")</f>
        <v/>
      </c>
      <c r="R2644" s="561" t="str">
        <f>IF(ISERROR(FIND('112'!$M$9,G2644,1)),"",IF((AND(FIND('112'!$M$9,G2644,1)&gt;=1,$B2644&gt;='112'!$N$8,$B2644&lt;='112'!$O$8,OR($L2644='112'!$I$6,$M2644='112'!$I$6))),"x",""))</f>
        <v/>
      </c>
      <c r="S2644" s="561" t="str">
        <f>IF(ISERROR(FIND('112'!$M$9,G2644,1)),"",IF((AND(LEFT(G2644,2)=LEFT('112'!$M$9,2),B2644&lt;'112'!$N$8,$L2644='112'!$I$6)),"x",""))</f>
        <v/>
      </c>
      <c r="T2644" s="561" t="str">
        <f>IF(ISERROR(FIND('112'!$M$9,G2644,1)),"",IF((AND(RIGHT(G2644,2)=RIGHT('112'!$M$9,2),B2644&lt;'112'!$N$8,$M2644='112'!$I$6)),"x",""))</f>
        <v/>
      </c>
      <c r="U2644" s="561" t="str">
        <f>IF(AND(B2644&gt;='IN-NX'!$P$3,B2644&lt;='IN-NX'!$Q$3,'IN-NX'!$D$7=D2644,OR(LEFT(L2644,2)="15",AND(LEFT(M2644,2)&lt;&gt;"15",LEFT(M2644,2)&lt;&gt;"33"))),"x","")</f>
        <v/>
      </c>
      <c r="V2644" s="561" t="str">
        <f>IF(AND(OR(LEFT(TH!L2644,2)="15",LEFT(TH!M2644,2)="15"),'152-CT'!$J$8=TH!F2644),"x","")</f>
        <v/>
      </c>
      <c r="W2644" s="561" t="str">
        <f>IF(AND(OR(LEFT(TH!L2644,2)="15",LEFT(TH!M2644,2)="15"),TK!$E$7=TH!F2644),"x","")</f>
        <v/>
      </c>
      <c r="X2644" s="561" t="str">
        <f>IF(AND('341-CT'!$E$9=H2644,OR(LEFT(L2644,3)=$X$7,LEFT(M2644,3)=$X$7)),"x","")</f>
        <v/>
      </c>
      <c r="Y2644" s="561" t="str">
        <f>IF(OR(TH!L2644=TH!$Y$7,M2644=TH!$Y$7),"x","")</f>
        <v/>
      </c>
      <c r="Z2644" s="561" t="str">
        <f>IF(AND(B2644&lt;=NKC!$N$8,B2644&gt;=NKC!$M$8),"x","")</f>
        <v/>
      </c>
      <c r="AA2644" s="572"/>
      <c r="AB2644" s="573"/>
      <c r="AD2644" s="573"/>
    </row>
    <row r="2645" spans="1:30" s="539" customFormat="1" ht="15.75" customHeight="1">
      <c r="A2645" s="567" t="str">
        <f>IF(B2645&lt;&gt;"",IF(AND(B2645&gt;=_TM1,B2645&lt;=_TM2,OR(TH!L2645="1111",TH!M2645="1111")),TH!D2645,""),"")</f>
        <v/>
      </c>
      <c r="B2645" s="568" t="str">
        <f t="shared" si="164"/>
        <v/>
      </c>
      <c r="C2645" s="349"/>
      <c r="D2645" s="349"/>
      <c r="E2645" s="583"/>
      <c r="F2645" s="278"/>
      <c r="G2645" s="348"/>
      <c r="H2645" s="507"/>
      <c r="I2645" s="340"/>
      <c r="J2645" s="340"/>
      <c r="K2645" s="569"/>
      <c r="L2645" s="570"/>
      <c r="M2645" s="570"/>
      <c r="N2645" s="561" t="str">
        <f>IF(AND('331-CT'!$E$7=TH!H2645,OR(L2645="331",M2645="331")),"331",IF(AND(OR(L2645="131",M2645="131"),H2645='131-CT'!$E$7),"131",""))</f>
        <v/>
      </c>
      <c r="O2645" s="561" t="str">
        <f>IF(AND($B2645&gt;='111'!$N$11,$B2645&lt;='111'!$O$11,OR($L2645=$O$7,$M2645=$O$7)),"x","")</f>
        <v/>
      </c>
      <c r="P2645" s="561" t="str">
        <f>IF(AND($L2645=$O$7,$B2645&lt;'111'!$N$11),"x","")</f>
        <v/>
      </c>
      <c r="Q2645" s="561" t="str">
        <f>IF(AND($M2645=$O$7,$B2645&lt;'111'!$N$11),"x","")</f>
        <v/>
      </c>
      <c r="R2645" s="561" t="str">
        <f>IF(ISERROR(FIND('112'!$M$9,G2645,1)),"",IF((AND(FIND('112'!$M$9,G2645,1)&gt;=1,$B2645&gt;='112'!$N$8,$B2645&lt;='112'!$O$8,OR($L2645='112'!$I$6,$M2645='112'!$I$6))),"x",""))</f>
        <v/>
      </c>
      <c r="S2645" s="561" t="str">
        <f>IF(ISERROR(FIND('112'!$M$9,G2645,1)),"",IF((AND(LEFT(G2645,2)=LEFT('112'!$M$9,2),B2645&lt;'112'!$N$8,$L2645='112'!$I$6)),"x",""))</f>
        <v/>
      </c>
      <c r="T2645" s="561" t="str">
        <f>IF(ISERROR(FIND('112'!$M$9,G2645,1)),"",IF((AND(RIGHT(G2645,2)=RIGHT('112'!$M$9,2),B2645&lt;'112'!$N$8,$M2645='112'!$I$6)),"x",""))</f>
        <v/>
      </c>
      <c r="U2645" s="561" t="str">
        <f>IF(AND(B2645&gt;='IN-NX'!$P$3,B2645&lt;='IN-NX'!$Q$3,'IN-NX'!$D$7=D2645,OR(LEFT(L2645,2)="15",AND(LEFT(M2645,2)&lt;&gt;"15",LEFT(M2645,2)&lt;&gt;"33"))),"x","")</f>
        <v/>
      </c>
      <c r="V2645" s="561" t="str">
        <f>IF(AND(OR(LEFT(TH!L2645,2)="15",LEFT(TH!M2645,2)="15"),'152-CT'!$J$8=TH!F2645),"x","")</f>
        <v/>
      </c>
      <c r="W2645" s="561" t="str">
        <f>IF(AND(OR(LEFT(TH!L2645,2)="15",LEFT(TH!M2645,2)="15"),TK!$E$7=TH!F2645),"x","")</f>
        <v/>
      </c>
      <c r="X2645" s="561" t="str">
        <f>IF(AND('341-CT'!$E$9=H2645,OR(LEFT(L2645,3)=$X$7,LEFT(M2645,3)=$X$7)),"x","")</f>
        <v/>
      </c>
      <c r="Y2645" s="561" t="str">
        <f>IF(OR(TH!L2645=TH!$Y$7,M2645=TH!$Y$7),"x","")</f>
        <v/>
      </c>
      <c r="Z2645" s="561" t="str">
        <f>IF(AND(B2645&lt;=NKC!$N$8,B2645&gt;=NKC!$M$8),"x","")</f>
        <v/>
      </c>
      <c r="AA2645" s="572"/>
      <c r="AB2645" s="573"/>
    </row>
    <row r="2646" spans="1:30" s="539" customFormat="1" ht="15.75" customHeight="1">
      <c r="A2646" s="567" t="str">
        <f>IF(B2646&lt;&gt;"",IF(AND(B2646&gt;=_TM1,B2646&lt;=_TM2,OR(TH!L2646="1111",TH!M2646="1111")),TH!D2646,""),"")</f>
        <v/>
      </c>
      <c r="B2646" s="568" t="str">
        <f t="shared" si="164"/>
        <v/>
      </c>
      <c r="C2646" s="349"/>
      <c r="D2646" s="349"/>
      <c r="E2646" s="583"/>
      <c r="F2646" s="278"/>
      <c r="G2646" s="348"/>
      <c r="H2646" s="507"/>
      <c r="I2646" s="340"/>
      <c r="J2646" s="340"/>
      <c r="K2646" s="569"/>
      <c r="L2646" s="570"/>
      <c r="M2646" s="570"/>
      <c r="N2646" s="561" t="str">
        <f>IF(AND('331-CT'!$E$7=TH!H2646,OR(L2646="331",M2646="331")),"331",IF(AND(OR(L2646="131",M2646="131"),H2646='131-CT'!$E$7),"131",""))</f>
        <v/>
      </c>
      <c r="O2646" s="561" t="str">
        <f>IF(AND($B2646&gt;='111'!$N$11,$B2646&lt;='111'!$O$11,OR($L2646=$O$7,$M2646=$O$7)),"x","")</f>
        <v/>
      </c>
      <c r="P2646" s="561" t="str">
        <f>IF(AND($L2646=$O$7,$B2646&lt;'111'!$N$11),"x","")</f>
        <v/>
      </c>
      <c r="Q2646" s="561" t="str">
        <f>IF(AND($M2646=$O$7,$B2646&lt;'111'!$N$11),"x","")</f>
        <v/>
      </c>
      <c r="R2646" s="561" t="str">
        <f>IF(ISERROR(FIND('112'!$M$9,G2646,1)),"",IF((AND(FIND('112'!$M$9,G2646,1)&gt;=1,$B2646&gt;='112'!$N$8,$B2646&lt;='112'!$O$8,OR($L2646='112'!$I$6,$M2646='112'!$I$6))),"x",""))</f>
        <v/>
      </c>
      <c r="S2646" s="561" t="str">
        <f>IF(ISERROR(FIND('112'!$M$9,G2646,1)),"",IF((AND(LEFT(G2646,2)=LEFT('112'!$M$9,2),B2646&lt;'112'!$N$8,$L2646='112'!$I$6)),"x",""))</f>
        <v/>
      </c>
      <c r="T2646" s="561" t="str">
        <f>IF(ISERROR(FIND('112'!$M$9,G2646,1)),"",IF((AND(RIGHT(G2646,2)=RIGHT('112'!$M$9,2),B2646&lt;'112'!$N$8,$M2646='112'!$I$6)),"x",""))</f>
        <v/>
      </c>
      <c r="U2646" s="561" t="str">
        <f>IF(AND(B2646&gt;='IN-NX'!$P$3,B2646&lt;='IN-NX'!$Q$3,'IN-NX'!$D$7=D2646,OR(LEFT(L2646,2)="15",AND(LEFT(M2646,2)&lt;&gt;"15",LEFT(M2646,2)&lt;&gt;"33"))),"x","")</f>
        <v/>
      </c>
      <c r="V2646" s="561" t="str">
        <f>IF(AND(OR(LEFT(TH!L2646,2)="15",LEFT(TH!M2646,2)="15"),'152-CT'!$J$8=TH!F2646),"x","")</f>
        <v/>
      </c>
      <c r="W2646" s="561" t="str">
        <f>IF(AND(OR(LEFT(TH!L2646,2)="15",LEFT(TH!M2646,2)="15"),TK!$E$7=TH!F2646),"x","")</f>
        <v/>
      </c>
      <c r="X2646" s="561" t="str">
        <f>IF(AND('341-CT'!$E$9=H2646,OR(LEFT(L2646,3)=$X$7,LEFT(M2646,3)=$X$7)),"x","")</f>
        <v/>
      </c>
      <c r="Y2646" s="561" t="str">
        <f>IF(OR(TH!L2646=TH!$Y$7,M2646=TH!$Y$7),"x","")</f>
        <v/>
      </c>
      <c r="Z2646" s="561" t="str">
        <f>IF(AND(B2646&lt;=NKC!$N$8,B2646&gt;=NKC!$M$8),"x","")</f>
        <v/>
      </c>
      <c r="AA2646" s="572"/>
      <c r="AB2646" s="573"/>
    </row>
    <row r="2647" spans="1:30" s="539" customFormat="1" ht="15.75" customHeight="1">
      <c r="A2647" s="567" t="str">
        <f>IF(B2647&lt;&gt;"",IF(AND(B2647&gt;=_TM1,B2647&lt;=_TM2,OR(TH!L2647="1111",TH!M2647="1111")),TH!D2647,""),"")</f>
        <v/>
      </c>
      <c r="B2647" s="568" t="str">
        <f t="shared" si="164"/>
        <v/>
      </c>
      <c r="C2647" s="349"/>
      <c r="D2647" s="349"/>
      <c r="E2647" s="583"/>
      <c r="F2647" s="278"/>
      <c r="G2647" s="348"/>
      <c r="H2647" s="507"/>
      <c r="I2647" s="340"/>
      <c r="J2647" s="340"/>
      <c r="K2647" s="569"/>
      <c r="L2647" s="570"/>
      <c r="M2647" s="570"/>
      <c r="N2647" s="561" t="str">
        <f>IF(AND('331-CT'!$E$7=TH!H2647,OR(L2647="331",M2647="331")),"331",IF(AND(OR(L2647="131",M2647="131"),H2647='131-CT'!$E$7),"131",""))</f>
        <v/>
      </c>
      <c r="O2647" s="561" t="str">
        <f>IF(AND($B2647&gt;='111'!$N$11,$B2647&lt;='111'!$O$11,OR($L2647=$O$7,$M2647=$O$7)),"x","")</f>
        <v/>
      </c>
      <c r="P2647" s="561" t="str">
        <f>IF(AND($L2647=$O$7,$B2647&lt;'111'!$N$11),"x","")</f>
        <v/>
      </c>
      <c r="Q2647" s="561" t="str">
        <f>IF(AND($M2647=$O$7,$B2647&lt;'111'!$N$11),"x","")</f>
        <v/>
      </c>
      <c r="R2647" s="561" t="str">
        <f>IF(ISERROR(FIND('112'!$M$9,G2647,1)),"",IF((AND(FIND('112'!$M$9,G2647,1)&gt;=1,$B2647&gt;='112'!$N$8,$B2647&lt;='112'!$O$8,OR($L2647='112'!$I$6,$M2647='112'!$I$6))),"x",""))</f>
        <v/>
      </c>
      <c r="S2647" s="561" t="str">
        <f>IF(ISERROR(FIND('112'!$M$9,G2647,1)),"",IF((AND(LEFT(G2647,2)=LEFT('112'!$M$9,2),B2647&lt;'112'!$N$8,$L2647='112'!$I$6)),"x",""))</f>
        <v/>
      </c>
      <c r="T2647" s="561" t="str">
        <f>IF(ISERROR(FIND('112'!$M$9,G2647,1)),"",IF((AND(RIGHT(G2647,2)=RIGHT('112'!$M$9,2),B2647&lt;'112'!$N$8,$M2647='112'!$I$6)),"x",""))</f>
        <v/>
      </c>
      <c r="U2647" s="561" t="str">
        <f>IF(AND(B2647&gt;='IN-NX'!$P$3,B2647&lt;='IN-NX'!$Q$3,'IN-NX'!$D$7=D2647,OR(LEFT(L2647,2)="15",AND(LEFT(M2647,2)&lt;&gt;"15",LEFT(M2647,2)&lt;&gt;"33"))),"x","")</f>
        <v/>
      </c>
      <c r="V2647" s="561" t="str">
        <f>IF(AND(OR(LEFT(TH!L2647,2)="15",LEFT(TH!M2647,2)="15"),'152-CT'!$J$8=TH!F2647),"x","")</f>
        <v/>
      </c>
      <c r="W2647" s="561" t="str">
        <f>IF(AND(OR(LEFT(TH!L2647,2)="15",LEFT(TH!M2647,2)="15"),TK!$E$7=TH!F2647),"x","")</f>
        <v/>
      </c>
      <c r="X2647" s="561" t="str">
        <f>IF(AND('341-CT'!$E$9=H2647,OR(LEFT(L2647,3)=$X$7,LEFT(M2647,3)=$X$7)),"x","")</f>
        <v/>
      </c>
      <c r="Y2647" s="561" t="str">
        <f>IF(OR(TH!L2647=TH!$Y$7,M2647=TH!$Y$7),"x","")</f>
        <v/>
      </c>
      <c r="Z2647" s="561" t="str">
        <f>IF(AND(B2647&lt;=NKC!$N$8,B2647&gt;=NKC!$M$8),"x","")</f>
        <v/>
      </c>
      <c r="AA2647" s="572"/>
      <c r="AB2647" s="573"/>
      <c r="AD2647" s="573"/>
    </row>
    <row r="2648" spans="1:30" s="539" customFormat="1" ht="15.75" customHeight="1">
      <c r="A2648" s="567" t="str">
        <f>IF(B2648&lt;&gt;"",IF(AND(B2648&gt;=_TM1,B2648&lt;=_TM2,OR(TH!L2648="1111",TH!M2648="1111")),TH!D2648,""),"")</f>
        <v/>
      </c>
      <c r="B2648" s="568" t="str">
        <f t="shared" si="164"/>
        <v/>
      </c>
      <c r="C2648" s="349"/>
      <c r="D2648" s="349"/>
      <c r="E2648" s="583"/>
      <c r="F2648" s="278"/>
      <c r="G2648" s="348"/>
      <c r="H2648" s="507"/>
      <c r="I2648" s="340"/>
      <c r="J2648" s="340"/>
      <c r="K2648" s="569"/>
      <c r="L2648" s="570"/>
      <c r="M2648" s="570"/>
      <c r="N2648" s="561" t="str">
        <f>IF(AND('331-CT'!$E$7=TH!H2648,OR(L2648="331",M2648="331")),"331",IF(AND(OR(L2648="131",M2648="131"),H2648='131-CT'!$E$7),"131",""))</f>
        <v/>
      </c>
      <c r="O2648" s="561" t="str">
        <f>IF(AND($B2648&gt;='111'!$N$11,$B2648&lt;='111'!$O$11,OR($L2648=$O$7,$M2648=$O$7)),"x","")</f>
        <v/>
      </c>
      <c r="P2648" s="561" t="str">
        <f>IF(AND($L2648=$O$7,$B2648&lt;'111'!$N$11),"x","")</f>
        <v/>
      </c>
      <c r="Q2648" s="561" t="str">
        <f>IF(AND($M2648=$O$7,$B2648&lt;'111'!$N$11),"x","")</f>
        <v/>
      </c>
      <c r="R2648" s="561" t="str">
        <f>IF(ISERROR(FIND('112'!$M$9,G2648,1)),"",IF((AND(FIND('112'!$M$9,G2648,1)&gt;=1,$B2648&gt;='112'!$N$8,$B2648&lt;='112'!$O$8,OR($L2648='112'!$I$6,$M2648='112'!$I$6))),"x",""))</f>
        <v/>
      </c>
      <c r="S2648" s="561" t="str">
        <f>IF(ISERROR(FIND('112'!$M$9,G2648,1)),"",IF((AND(LEFT(G2648,2)=LEFT('112'!$M$9,2),B2648&lt;'112'!$N$8,$L2648='112'!$I$6)),"x",""))</f>
        <v/>
      </c>
      <c r="T2648" s="561" t="str">
        <f>IF(ISERROR(FIND('112'!$M$9,G2648,1)),"",IF((AND(RIGHT(G2648,2)=RIGHT('112'!$M$9,2),B2648&lt;'112'!$N$8,$M2648='112'!$I$6)),"x",""))</f>
        <v/>
      </c>
      <c r="U2648" s="561" t="str">
        <f>IF(AND(B2648&gt;='IN-NX'!$P$3,B2648&lt;='IN-NX'!$Q$3,'IN-NX'!$D$7=D2648,OR(LEFT(L2648,2)="15",AND(LEFT(M2648,2)&lt;&gt;"15",LEFT(M2648,2)&lt;&gt;"33"))),"x","")</f>
        <v/>
      </c>
      <c r="V2648" s="561" t="str">
        <f>IF(AND(OR(LEFT(TH!L2648,2)="15",LEFT(TH!M2648,2)="15"),'152-CT'!$J$8=TH!F2648),"x","")</f>
        <v/>
      </c>
      <c r="W2648" s="561" t="str">
        <f>IF(AND(OR(LEFT(TH!L2648,2)="15",LEFT(TH!M2648,2)="15"),TK!$E$7=TH!F2648),"x","")</f>
        <v/>
      </c>
      <c r="X2648" s="561" t="str">
        <f>IF(AND('341-CT'!$E$9=H2648,OR(LEFT(L2648,3)=$X$7,LEFT(M2648,3)=$X$7)),"x","")</f>
        <v/>
      </c>
      <c r="Y2648" s="561" t="str">
        <f>IF(OR(TH!L2648=TH!$Y$7,M2648=TH!$Y$7),"x","")</f>
        <v/>
      </c>
      <c r="Z2648" s="561" t="str">
        <f>IF(AND(B2648&lt;=NKC!$N$8,B2648&gt;=NKC!$M$8),"x","")</f>
        <v/>
      </c>
      <c r="AA2648" s="572"/>
      <c r="AB2648" s="573"/>
    </row>
    <row r="2649" spans="1:30" s="539" customFormat="1" ht="15.75" customHeight="1">
      <c r="A2649" s="567" t="str">
        <f>IF(B2649&lt;&gt;"",IF(AND(B2649&gt;=_TM1,B2649&lt;=_TM2,OR(TH!L2649="1111",TH!M2649="1111")),TH!D2649,""),"")</f>
        <v/>
      </c>
      <c r="B2649" s="568" t="str">
        <f t="shared" si="164"/>
        <v/>
      </c>
      <c r="C2649" s="349"/>
      <c r="D2649" s="349"/>
      <c r="E2649" s="583"/>
      <c r="F2649" s="278"/>
      <c r="G2649" s="348"/>
      <c r="H2649" s="507"/>
      <c r="I2649" s="340"/>
      <c r="J2649" s="340"/>
      <c r="K2649" s="569"/>
      <c r="L2649" s="570"/>
      <c r="M2649" s="570"/>
      <c r="N2649" s="561" t="str">
        <f>IF(AND('331-CT'!$E$7=TH!H2649,OR(L2649="331",M2649="331")),"331",IF(AND(OR(L2649="131",M2649="131"),H2649='131-CT'!$E$7),"131",""))</f>
        <v/>
      </c>
      <c r="O2649" s="561" t="str">
        <f>IF(AND($B2649&gt;='111'!$N$11,$B2649&lt;='111'!$O$11,OR($L2649=$O$7,$M2649=$O$7)),"x","")</f>
        <v/>
      </c>
      <c r="P2649" s="561" t="str">
        <f>IF(AND($L2649=$O$7,$B2649&lt;'111'!$N$11),"x","")</f>
        <v/>
      </c>
      <c r="Q2649" s="561" t="str">
        <f>IF(AND($M2649=$O$7,$B2649&lt;'111'!$N$11),"x","")</f>
        <v/>
      </c>
      <c r="R2649" s="561" t="str">
        <f>IF(ISERROR(FIND('112'!$M$9,G2649,1)),"",IF((AND(FIND('112'!$M$9,G2649,1)&gt;=1,$B2649&gt;='112'!$N$8,$B2649&lt;='112'!$O$8,OR($L2649='112'!$I$6,$M2649='112'!$I$6))),"x",""))</f>
        <v/>
      </c>
      <c r="S2649" s="561" t="str">
        <f>IF(ISERROR(FIND('112'!$M$9,G2649,1)),"",IF((AND(LEFT(G2649,2)=LEFT('112'!$M$9,2),B2649&lt;'112'!$N$8,$L2649='112'!$I$6)),"x",""))</f>
        <v/>
      </c>
      <c r="T2649" s="561" t="str">
        <f>IF(ISERROR(FIND('112'!$M$9,G2649,1)),"",IF((AND(RIGHT(G2649,2)=RIGHT('112'!$M$9,2),B2649&lt;'112'!$N$8,$M2649='112'!$I$6)),"x",""))</f>
        <v/>
      </c>
      <c r="U2649" s="561" t="str">
        <f>IF(AND(B2649&gt;='IN-NX'!$P$3,B2649&lt;='IN-NX'!$Q$3,'IN-NX'!$D$7=D2649,OR(LEFT(L2649,2)="15",AND(LEFT(M2649,2)&lt;&gt;"15",LEFT(M2649,2)&lt;&gt;"33"))),"x","")</f>
        <v/>
      </c>
      <c r="V2649" s="561" t="str">
        <f>IF(AND(OR(LEFT(TH!L2649,2)="15",LEFT(TH!M2649,2)="15"),'152-CT'!$J$8=TH!F2649),"x","")</f>
        <v/>
      </c>
      <c r="W2649" s="561" t="str">
        <f>IF(AND(OR(LEFT(TH!L2649,2)="15",LEFT(TH!M2649,2)="15"),TK!$E$7=TH!F2649),"x","")</f>
        <v/>
      </c>
      <c r="X2649" s="561" t="str">
        <f>IF(AND('341-CT'!$E$9=H2649,OR(LEFT(L2649,3)=$X$7,LEFT(M2649,3)=$X$7)),"x","")</f>
        <v/>
      </c>
      <c r="Y2649" s="561" t="str">
        <f>IF(OR(TH!L2649=TH!$Y$7,M2649=TH!$Y$7),"x","")</f>
        <v/>
      </c>
      <c r="Z2649" s="561" t="str">
        <f>IF(AND(B2649&lt;=NKC!$N$8,B2649&gt;=NKC!$M$8),"x","")</f>
        <v/>
      </c>
      <c r="AA2649" s="572"/>
      <c r="AB2649" s="573"/>
    </row>
    <row r="2650" spans="1:30" s="539" customFormat="1" ht="15.75" customHeight="1">
      <c r="A2650" s="567" t="str">
        <f>IF(B2650&lt;&gt;"",IF(AND(B2650&gt;=_TM1,B2650&lt;=_TM2,OR(TH!L2650="1111",TH!M2650="1111")),TH!D2650,""),"")</f>
        <v/>
      </c>
      <c r="B2650" s="568" t="str">
        <f t="shared" si="164"/>
        <v/>
      </c>
      <c r="C2650" s="349"/>
      <c r="D2650" s="349"/>
      <c r="E2650" s="583"/>
      <c r="F2650" s="278"/>
      <c r="G2650" s="348"/>
      <c r="H2650" s="507"/>
      <c r="I2650" s="340"/>
      <c r="J2650" s="340"/>
      <c r="K2650" s="569"/>
      <c r="L2650" s="570"/>
      <c r="M2650" s="570"/>
      <c r="N2650" s="561" t="str">
        <f>IF(AND('331-CT'!$E$7=TH!H2650,OR(L2650="331",M2650="331")),"331",IF(AND(OR(L2650="131",M2650="131"),H2650='131-CT'!$E$7),"131",""))</f>
        <v/>
      </c>
      <c r="O2650" s="561" t="str">
        <f>IF(AND($B2650&gt;='111'!$N$11,$B2650&lt;='111'!$O$11,OR($L2650=$O$7,$M2650=$O$7)),"x","")</f>
        <v/>
      </c>
      <c r="P2650" s="561" t="str">
        <f>IF(AND($L2650=$O$7,$B2650&lt;'111'!$N$11),"x","")</f>
        <v/>
      </c>
      <c r="Q2650" s="561" t="str">
        <f>IF(AND($M2650=$O$7,$B2650&lt;'111'!$N$11),"x","")</f>
        <v/>
      </c>
      <c r="R2650" s="561" t="str">
        <f>IF(ISERROR(FIND('112'!$M$9,G2650,1)),"",IF((AND(FIND('112'!$M$9,G2650,1)&gt;=1,$B2650&gt;='112'!$N$8,$B2650&lt;='112'!$O$8,OR($L2650='112'!$I$6,$M2650='112'!$I$6))),"x",""))</f>
        <v/>
      </c>
      <c r="S2650" s="561" t="str">
        <f>IF(ISERROR(FIND('112'!$M$9,G2650,1)),"",IF((AND(LEFT(G2650,2)=LEFT('112'!$M$9,2),B2650&lt;'112'!$N$8,$L2650='112'!$I$6)),"x",""))</f>
        <v/>
      </c>
      <c r="T2650" s="561" t="str">
        <f>IF(ISERROR(FIND('112'!$M$9,G2650,1)),"",IF((AND(RIGHT(G2650,2)=RIGHT('112'!$M$9,2),B2650&lt;'112'!$N$8,$M2650='112'!$I$6)),"x",""))</f>
        <v/>
      </c>
      <c r="U2650" s="561" t="str">
        <f>IF(AND(B2650&gt;='IN-NX'!$P$3,B2650&lt;='IN-NX'!$Q$3,'IN-NX'!$D$7=D2650,OR(LEFT(L2650,2)="15",AND(LEFT(M2650,2)&lt;&gt;"15",LEFT(M2650,2)&lt;&gt;"33"))),"x","")</f>
        <v/>
      </c>
      <c r="V2650" s="561" t="str">
        <f>IF(AND(OR(LEFT(TH!L2650,2)="15",LEFT(TH!M2650,2)="15"),'152-CT'!$J$8=TH!F2650),"x","")</f>
        <v/>
      </c>
      <c r="W2650" s="561" t="str">
        <f>IF(AND(OR(LEFT(TH!L2650,2)="15",LEFT(TH!M2650,2)="15"),TK!$E$7=TH!F2650),"x","")</f>
        <v/>
      </c>
      <c r="X2650" s="561" t="str">
        <f>IF(AND('341-CT'!$E$9=H2650,OR(LEFT(L2650,3)=$X$7,LEFT(M2650,3)=$X$7)),"x","")</f>
        <v/>
      </c>
      <c r="Y2650" s="561" t="str">
        <f>IF(OR(TH!L2650=TH!$Y$7,M2650=TH!$Y$7),"x","")</f>
        <v/>
      </c>
      <c r="Z2650" s="561" t="str">
        <f>IF(AND(B2650&lt;=NKC!$N$8,B2650&gt;=NKC!$M$8),"x","")</f>
        <v/>
      </c>
      <c r="AA2650" s="572"/>
      <c r="AB2650" s="573"/>
      <c r="AD2650" s="573"/>
    </row>
    <row r="2651" spans="1:30" s="539" customFormat="1" ht="15.75" customHeight="1">
      <c r="A2651" s="567" t="str">
        <f>IF(B2651&lt;&gt;"",IF(AND(B2651&gt;=_TM1,B2651&lt;=_TM2,OR(TH!L2651="1111",TH!M2651="1111")),TH!D2651,""),"")</f>
        <v/>
      </c>
      <c r="B2651" s="568" t="str">
        <f t="shared" si="164"/>
        <v/>
      </c>
      <c r="C2651" s="349"/>
      <c r="D2651" s="349"/>
      <c r="E2651" s="583"/>
      <c r="F2651" s="278"/>
      <c r="G2651" s="348"/>
      <c r="H2651" s="507"/>
      <c r="I2651" s="340"/>
      <c r="J2651" s="340"/>
      <c r="K2651" s="569"/>
      <c r="L2651" s="570"/>
      <c r="M2651" s="570"/>
      <c r="N2651" s="561" t="str">
        <f>IF(AND('331-CT'!$E$7=TH!H2651,OR(L2651="331",M2651="331")),"331",IF(AND(OR(L2651="131",M2651="131"),H2651='131-CT'!$E$7),"131",""))</f>
        <v/>
      </c>
      <c r="O2651" s="561" t="str">
        <f>IF(AND($B2651&gt;='111'!$N$11,$B2651&lt;='111'!$O$11,OR($L2651=$O$7,$M2651=$O$7)),"x","")</f>
        <v/>
      </c>
      <c r="P2651" s="561" t="str">
        <f>IF(AND($L2651=$O$7,$B2651&lt;'111'!$N$11),"x","")</f>
        <v/>
      </c>
      <c r="Q2651" s="561" t="str">
        <f>IF(AND($M2651=$O$7,$B2651&lt;'111'!$N$11),"x","")</f>
        <v/>
      </c>
      <c r="R2651" s="561" t="str">
        <f>IF(ISERROR(FIND('112'!$M$9,G2651,1)),"",IF((AND(FIND('112'!$M$9,G2651,1)&gt;=1,$B2651&gt;='112'!$N$8,$B2651&lt;='112'!$O$8,OR($L2651='112'!$I$6,$M2651='112'!$I$6))),"x",""))</f>
        <v/>
      </c>
      <c r="S2651" s="561" t="str">
        <f>IF(ISERROR(FIND('112'!$M$9,G2651,1)),"",IF((AND(LEFT(G2651,2)=LEFT('112'!$M$9,2),B2651&lt;'112'!$N$8,$L2651='112'!$I$6)),"x",""))</f>
        <v/>
      </c>
      <c r="T2651" s="561" t="str">
        <f>IF(ISERROR(FIND('112'!$M$9,G2651,1)),"",IF((AND(RIGHT(G2651,2)=RIGHT('112'!$M$9,2),B2651&lt;'112'!$N$8,$M2651='112'!$I$6)),"x",""))</f>
        <v/>
      </c>
      <c r="U2651" s="561" t="str">
        <f>IF(AND(B2651&gt;='IN-NX'!$P$3,B2651&lt;='IN-NX'!$Q$3,'IN-NX'!$D$7=D2651,OR(LEFT(L2651,2)="15",AND(LEFT(M2651,2)&lt;&gt;"15",LEFT(M2651,2)&lt;&gt;"33"))),"x","")</f>
        <v/>
      </c>
      <c r="V2651" s="561" t="str">
        <f>IF(AND(OR(LEFT(TH!L2651,2)="15",LEFT(TH!M2651,2)="15"),'152-CT'!$J$8=TH!F2651),"x","")</f>
        <v/>
      </c>
      <c r="W2651" s="561" t="str">
        <f>IF(AND(OR(LEFT(TH!L2651,2)="15",LEFT(TH!M2651,2)="15"),TK!$E$7=TH!F2651),"x","")</f>
        <v/>
      </c>
      <c r="X2651" s="561" t="str">
        <f>IF(AND('341-CT'!$E$9=H2651,OR(LEFT(L2651,3)=$X$7,LEFT(M2651,3)=$X$7)),"x","")</f>
        <v/>
      </c>
      <c r="Y2651" s="561" t="str">
        <f>IF(OR(TH!L2651=TH!$Y$7,M2651=TH!$Y$7),"x","")</f>
        <v/>
      </c>
      <c r="Z2651" s="561" t="str">
        <f>IF(AND(B2651&lt;=NKC!$N$8,B2651&gt;=NKC!$M$8),"x","")</f>
        <v/>
      </c>
      <c r="AA2651" s="572"/>
      <c r="AB2651" s="573"/>
    </row>
    <row r="2652" spans="1:30" s="539" customFormat="1" ht="15.75" customHeight="1">
      <c r="A2652" s="567" t="str">
        <f>IF(B2652&lt;&gt;"",IF(AND(B2652&gt;=_TM1,B2652&lt;=_TM2,OR(TH!L2652="1111",TH!M2652="1111")),TH!D2652,""),"")</f>
        <v/>
      </c>
      <c r="B2652" s="568" t="str">
        <f t="shared" si="164"/>
        <v/>
      </c>
      <c r="C2652" s="349"/>
      <c r="D2652" s="349"/>
      <c r="E2652" s="583"/>
      <c r="F2652" s="278"/>
      <c r="G2652" s="348"/>
      <c r="H2652" s="507"/>
      <c r="I2652" s="340"/>
      <c r="J2652" s="340"/>
      <c r="K2652" s="569"/>
      <c r="L2652" s="570"/>
      <c r="M2652" s="570"/>
      <c r="N2652" s="561" t="str">
        <f>IF(AND('331-CT'!$E$7=TH!H2652,OR(L2652="331",M2652="331")),"331",IF(AND(OR(L2652="131",M2652="131"),H2652='131-CT'!$E$7),"131",""))</f>
        <v/>
      </c>
      <c r="O2652" s="561" t="str">
        <f>IF(AND($B2652&gt;='111'!$N$11,$B2652&lt;='111'!$O$11,OR($L2652=$O$7,$M2652=$O$7)),"x","")</f>
        <v/>
      </c>
      <c r="P2652" s="561" t="str">
        <f>IF(AND($L2652=$O$7,$B2652&lt;'111'!$N$11),"x","")</f>
        <v/>
      </c>
      <c r="Q2652" s="561" t="str">
        <f>IF(AND($M2652=$O$7,$B2652&lt;'111'!$N$11),"x","")</f>
        <v/>
      </c>
      <c r="R2652" s="561" t="str">
        <f>IF(ISERROR(FIND('112'!$M$9,G2652,1)),"",IF((AND(FIND('112'!$M$9,G2652,1)&gt;=1,$B2652&gt;='112'!$N$8,$B2652&lt;='112'!$O$8,OR($L2652='112'!$I$6,$M2652='112'!$I$6))),"x",""))</f>
        <v/>
      </c>
      <c r="S2652" s="561" t="str">
        <f>IF(ISERROR(FIND('112'!$M$9,G2652,1)),"",IF((AND(LEFT(G2652,2)=LEFT('112'!$M$9,2),B2652&lt;'112'!$N$8,$L2652='112'!$I$6)),"x",""))</f>
        <v/>
      </c>
      <c r="T2652" s="561" t="str">
        <f>IF(ISERROR(FIND('112'!$M$9,G2652,1)),"",IF((AND(RIGHT(G2652,2)=RIGHT('112'!$M$9,2),B2652&lt;'112'!$N$8,$M2652='112'!$I$6)),"x",""))</f>
        <v/>
      </c>
      <c r="U2652" s="561" t="str">
        <f>IF(AND(B2652&gt;='IN-NX'!$P$3,B2652&lt;='IN-NX'!$Q$3,'IN-NX'!$D$7=D2652,OR(LEFT(L2652,2)="15",AND(LEFT(M2652,2)&lt;&gt;"15",LEFT(M2652,2)&lt;&gt;"33"))),"x","")</f>
        <v/>
      </c>
      <c r="V2652" s="561" t="str">
        <f>IF(AND(OR(LEFT(TH!L2652,2)="15",LEFT(TH!M2652,2)="15"),'152-CT'!$J$8=TH!F2652),"x","")</f>
        <v/>
      </c>
      <c r="W2652" s="561" t="str">
        <f>IF(AND(OR(LEFT(TH!L2652,2)="15",LEFT(TH!M2652,2)="15"),TK!$E$7=TH!F2652),"x","")</f>
        <v/>
      </c>
      <c r="X2652" s="561" t="str">
        <f>IF(AND('341-CT'!$E$9=H2652,OR(LEFT(L2652,3)=$X$7,LEFT(M2652,3)=$X$7)),"x","")</f>
        <v/>
      </c>
      <c r="Y2652" s="561" t="str">
        <f>IF(OR(TH!L2652=TH!$Y$7,M2652=TH!$Y$7),"x","")</f>
        <v/>
      </c>
      <c r="Z2652" s="561" t="str">
        <f>IF(AND(B2652&lt;=NKC!$N$8,B2652&gt;=NKC!$M$8),"x","")</f>
        <v/>
      </c>
      <c r="AA2652" s="572"/>
      <c r="AB2652" s="573"/>
    </row>
    <row r="2653" spans="1:30" s="539" customFormat="1" ht="15.75" customHeight="1">
      <c r="A2653" s="567" t="str">
        <f>IF(B2653&lt;&gt;"",IF(AND(B2653&gt;=_TM1,B2653&lt;=_TM2,OR(TH!L2653="1111",TH!M2653="1111")),TH!D2653,""),"")</f>
        <v/>
      </c>
      <c r="B2653" s="568" t="str">
        <f t="shared" si="164"/>
        <v/>
      </c>
      <c r="C2653" s="349"/>
      <c r="D2653" s="349"/>
      <c r="E2653" s="583"/>
      <c r="F2653" s="278"/>
      <c r="G2653" s="348"/>
      <c r="H2653" s="507"/>
      <c r="I2653" s="340"/>
      <c r="J2653" s="340"/>
      <c r="K2653" s="569"/>
      <c r="L2653" s="570"/>
      <c r="M2653" s="570"/>
      <c r="N2653" s="561" t="str">
        <f>IF(AND('331-CT'!$E$7=TH!H2653,OR(L2653="331",M2653="331")),"331",IF(AND(OR(L2653="131",M2653="131"),H2653='131-CT'!$E$7),"131",""))</f>
        <v/>
      </c>
      <c r="O2653" s="561" t="str">
        <f>IF(AND($B2653&gt;='111'!$N$11,$B2653&lt;='111'!$O$11,OR($L2653=$O$7,$M2653=$O$7)),"x","")</f>
        <v/>
      </c>
      <c r="P2653" s="561" t="str">
        <f>IF(AND($L2653=$O$7,$B2653&lt;'111'!$N$11),"x","")</f>
        <v/>
      </c>
      <c r="Q2653" s="561" t="str">
        <f>IF(AND($M2653=$O$7,$B2653&lt;'111'!$N$11),"x","")</f>
        <v/>
      </c>
      <c r="R2653" s="561" t="str">
        <f>IF(ISERROR(FIND('112'!$M$9,G2653,1)),"",IF((AND(FIND('112'!$M$9,G2653,1)&gt;=1,$B2653&gt;='112'!$N$8,$B2653&lt;='112'!$O$8,OR($L2653='112'!$I$6,$M2653='112'!$I$6))),"x",""))</f>
        <v/>
      </c>
      <c r="S2653" s="561" t="str">
        <f>IF(ISERROR(FIND('112'!$M$9,G2653,1)),"",IF((AND(LEFT(G2653,2)=LEFT('112'!$M$9,2),B2653&lt;'112'!$N$8,$L2653='112'!$I$6)),"x",""))</f>
        <v/>
      </c>
      <c r="T2653" s="561" t="str">
        <f>IF(ISERROR(FIND('112'!$M$9,G2653,1)),"",IF((AND(RIGHT(G2653,2)=RIGHT('112'!$M$9,2),B2653&lt;'112'!$N$8,$M2653='112'!$I$6)),"x",""))</f>
        <v/>
      </c>
      <c r="U2653" s="561" t="str">
        <f>IF(AND(B2653&gt;='IN-NX'!$P$3,B2653&lt;='IN-NX'!$Q$3,'IN-NX'!$D$7=D2653,OR(LEFT(L2653,2)="15",AND(LEFT(M2653,2)&lt;&gt;"15",LEFT(M2653,2)&lt;&gt;"33"))),"x","")</f>
        <v/>
      </c>
      <c r="V2653" s="561" t="str">
        <f>IF(AND(OR(LEFT(TH!L2653,2)="15",LEFT(TH!M2653,2)="15"),'152-CT'!$J$8=TH!F2653),"x","")</f>
        <v/>
      </c>
      <c r="W2653" s="561" t="str">
        <f>IF(AND(OR(LEFT(TH!L2653,2)="15",LEFT(TH!M2653,2)="15"),TK!$E$7=TH!F2653),"x","")</f>
        <v/>
      </c>
      <c r="X2653" s="561" t="str">
        <f>IF(AND('341-CT'!$E$9=H2653,OR(LEFT(L2653,3)=$X$7,LEFT(M2653,3)=$X$7)),"x","")</f>
        <v/>
      </c>
      <c r="Y2653" s="561" t="str">
        <f>IF(OR(TH!L2653=TH!$Y$7,M2653=TH!$Y$7),"x","")</f>
        <v/>
      </c>
      <c r="Z2653" s="561" t="str">
        <f>IF(AND(B2653&lt;=NKC!$N$8,B2653&gt;=NKC!$M$8),"x","")</f>
        <v/>
      </c>
      <c r="AA2653" s="572"/>
      <c r="AB2653" s="573"/>
      <c r="AD2653" s="573"/>
    </row>
    <row r="2654" spans="1:30" s="539" customFormat="1" ht="15.75" customHeight="1">
      <c r="A2654" s="567" t="str">
        <f>IF(B2654&lt;&gt;"",IF(AND(B2654&gt;=_TM1,B2654&lt;=_TM2,OR(TH!L2654="1111",TH!M2654="1111")),TH!D2654,""),"")</f>
        <v/>
      </c>
      <c r="B2654" s="568" t="str">
        <f t="shared" si="164"/>
        <v/>
      </c>
      <c r="C2654" s="349"/>
      <c r="D2654" s="349"/>
      <c r="E2654" s="583"/>
      <c r="F2654" s="278"/>
      <c r="G2654" s="348"/>
      <c r="H2654" s="507"/>
      <c r="I2654" s="340"/>
      <c r="J2654" s="340"/>
      <c r="K2654" s="569"/>
      <c r="L2654" s="570"/>
      <c r="M2654" s="570"/>
      <c r="N2654" s="561" t="str">
        <f>IF(AND('331-CT'!$E$7=TH!H2654,OR(L2654="331",M2654="331")),"331",IF(AND(OR(L2654="131",M2654="131"),H2654='131-CT'!$E$7),"131",""))</f>
        <v/>
      </c>
      <c r="O2654" s="561" t="str">
        <f>IF(AND($B2654&gt;='111'!$N$11,$B2654&lt;='111'!$O$11,OR($L2654=$O$7,$M2654=$O$7)),"x","")</f>
        <v/>
      </c>
      <c r="P2654" s="561" t="str">
        <f>IF(AND($L2654=$O$7,$B2654&lt;'111'!$N$11),"x","")</f>
        <v/>
      </c>
      <c r="Q2654" s="561" t="str">
        <f>IF(AND($M2654=$O$7,$B2654&lt;'111'!$N$11),"x","")</f>
        <v/>
      </c>
      <c r="R2654" s="561" t="str">
        <f>IF(ISERROR(FIND('112'!$M$9,G2654,1)),"",IF((AND(FIND('112'!$M$9,G2654,1)&gt;=1,$B2654&gt;='112'!$N$8,$B2654&lt;='112'!$O$8,OR($L2654='112'!$I$6,$M2654='112'!$I$6))),"x",""))</f>
        <v/>
      </c>
      <c r="S2654" s="561" t="str">
        <f>IF(ISERROR(FIND('112'!$M$9,G2654,1)),"",IF((AND(LEFT(G2654,2)=LEFT('112'!$M$9,2),B2654&lt;'112'!$N$8,$L2654='112'!$I$6)),"x",""))</f>
        <v/>
      </c>
      <c r="T2654" s="561" t="str">
        <f>IF(ISERROR(FIND('112'!$M$9,G2654,1)),"",IF((AND(RIGHT(G2654,2)=RIGHT('112'!$M$9,2),B2654&lt;'112'!$N$8,$M2654='112'!$I$6)),"x",""))</f>
        <v/>
      </c>
      <c r="U2654" s="561" t="str">
        <f>IF(AND(B2654&gt;='IN-NX'!$P$3,B2654&lt;='IN-NX'!$Q$3,'IN-NX'!$D$7=D2654,OR(LEFT(L2654,2)="15",AND(LEFT(M2654,2)&lt;&gt;"15",LEFT(M2654,2)&lt;&gt;"33"))),"x","")</f>
        <v/>
      </c>
      <c r="V2654" s="561" t="str">
        <f>IF(AND(OR(LEFT(TH!L2654,2)="15",LEFT(TH!M2654,2)="15"),'152-CT'!$J$8=TH!F2654),"x","")</f>
        <v/>
      </c>
      <c r="W2654" s="561" t="str">
        <f>IF(AND(OR(LEFT(TH!L2654,2)="15",LEFT(TH!M2654,2)="15"),TK!$E$7=TH!F2654),"x","")</f>
        <v/>
      </c>
      <c r="X2654" s="561" t="str">
        <f>IF(AND('341-CT'!$E$9=H2654,OR(LEFT(L2654,3)=$X$7,LEFT(M2654,3)=$X$7)),"x","")</f>
        <v/>
      </c>
      <c r="Y2654" s="561" t="str">
        <f>IF(OR(TH!L2654=TH!$Y$7,M2654=TH!$Y$7),"x","")</f>
        <v/>
      </c>
      <c r="Z2654" s="561" t="str">
        <f>IF(AND(B2654&lt;=NKC!$N$8,B2654&gt;=NKC!$M$8),"x","")</f>
        <v/>
      </c>
      <c r="AA2654" s="572"/>
      <c r="AB2654" s="573"/>
    </row>
    <row r="2655" spans="1:30" s="539" customFormat="1" ht="15.75" customHeight="1">
      <c r="A2655" s="567" t="str">
        <f>IF(B2655&lt;&gt;"",IF(AND(B2655&gt;=_TM1,B2655&lt;=_TM2,OR(TH!L2655="1111",TH!M2655="1111")),TH!D2655,""),"")</f>
        <v/>
      </c>
      <c r="B2655" s="568" t="str">
        <f t="shared" si="164"/>
        <v/>
      </c>
      <c r="C2655" s="349"/>
      <c r="D2655" s="349"/>
      <c r="E2655" s="583"/>
      <c r="F2655" s="278"/>
      <c r="G2655" s="348"/>
      <c r="H2655" s="507"/>
      <c r="I2655" s="340"/>
      <c r="J2655" s="340"/>
      <c r="K2655" s="569"/>
      <c r="L2655" s="570"/>
      <c r="M2655" s="570"/>
      <c r="N2655" s="561" t="str">
        <f>IF(AND('331-CT'!$E$7=TH!H2655,OR(L2655="331",M2655="331")),"331",IF(AND(OR(L2655="131",M2655="131"),H2655='131-CT'!$E$7),"131",""))</f>
        <v/>
      </c>
      <c r="O2655" s="561" t="str">
        <f>IF(AND($B2655&gt;='111'!$N$11,$B2655&lt;='111'!$O$11,OR($L2655=$O$7,$M2655=$O$7)),"x","")</f>
        <v/>
      </c>
      <c r="P2655" s="561" t="str">
        <f>IF(AND($L2655=$O$7,$B2655&lt;'111'!$N$11),"x","")</f>
        <v/>
      </c>
      <c r="Q2655" s="561" t="str">
        <f>IF(AND($M2655=$O$7,$B2655&lt;'111'!$N$11),"x","")</f>
        <v/>
      </c>
      <c r="R2655" s="561" t="str">
        <f>IF(ISERROR(FIND('112'!$M$9,G2655,1)),"",IF((AND(FIND('112'!$M$9,G2655,1)&gt;=1,$B2655&gt;='112'!$N$8,$B2655&lt;='112'!$O$8,OR($L2655='112'!$I$6,$M2655='112'!$I$6))),"x",""))</f>
        <v/>
      </c>
      <c r="S2655" s="561" t="str">
        <f>IF(ISERROR(FIND('112'!$M$9,G2655,1)),"",IF((AND(LEFT(G2655,2)=LEFT('112'!$M$9,2),B2655&lt;'112'!$N$8,$L2655='112'!$I$6)),"x",""))</f>
        <v/>
      </c>
      <c r="T2655" s="561" t="str">
        <f>IF(ISERROR(FIND('112'!$M$9,G2655,1)),"",IF((AND(RIGHT(G2655,2)=RIGHT('112'!$M$9,2),B2655&lt;'112'!$N$8,$M2655='112'!$I$6)),"x",""))</f>
        <v/>
      </c>
      <c r="U2655" s="561" t="str">
        <f>IF(AND(B2655&gt;='IN-NX'!$P$3,B2655&lt;='IN-NX'!$Q$3,'IN-NX'!$D$7=D2655,OR(LEFT(L2655,2)="15",AND(LEFT(M2655,2)&lt;&gt;"15",LEFT(M2655,2)&lt;&gt;"33"))),"x","")</f>
        <v/>
      </c>
      <c r="V2655" s="561" t="str">
        <f>IF(AND(OR(LEFT(TH!L2655,2)="15",LEFT(TH!M2655,2)="15"),'152-CT'!$J$8=TH!F2655),"x","")</f>
        <v/>
      </c>
      <c r="W2655" s="561" t="str">
        <f>IF(AND(OR(LEFT(TH!L2655,2)="15",LEFT(TH!M2655,2)="15"),TK!$E$7=TH!F2655),"x","")</f>
        <v/>
      </c>
      <c r="X2655" s="561" t="str">
        <f>IF(AND('341-CT'!$E$9=H2655,OR(LEFT(L2655,3)=$X$7,LEFT(M2655,3)=$X$7)),"x","")</f>
        <v/>
      </c>
      <c r="Y2655" s="561" t="str">
        <f>IF(OR(TH!L2655=TH!$Y$7,M2655=TH!$Y$7),"x","")</f>
        <v/>
      </c>
      <c r="Z2655" s="561" t="str">
        <f>IF(AND(B2655&lt;=NKC!$N$8,B2655&gt;=NKC!$M$8),"x","")</f>
        <v/>
      </c>
      <c r="AA2655" s="572"/>
      <c r="AB2655" s="573"/>
    </row>
    <row r="2656" spans="1:30" s="539" customFormat="1" ht="15.75" customHeight="1">
      <c r="A2656" s="567" t="str">
        <f>IF(B2656&lt;&gt;"",IF(AND(B2656&gt;=_TM1,B2656&lt;=_TM2,OR(TH!L2656="1111",TH!M2656="1111")),TH!D2656,""),"")</f>
        <v/>
      </c>
      <c r="B2656" s="568" t="str">
        <f t="shared" si="164"/>
        <v/>
      </c>
      <c r="C2656" s="349"/>
      <c r="D2656" s="349"/>
      <c r="E2656" s="583"/>
      <c r="F2656" s="278"/>
      <c r="G2656" s="348"/>
      <c r="H2656" s="507"/>
      <c r="I2656" s="340"/>
      <c r="J2656" s="340"/>
      <c r="K2656" s="569"/>
      <c r="L2656" s="570"/>
      <c r="M2656" s="570"/>
      <c r="N2656" s="561" t="str">
        <f>IF(AND('331-CT'!$E$7=TH!H2656,OR(L2656="331",M2656="331")),"331",IF(AND(OR(L2656="131",M2656="131"),H2656='131-CT'!$E$7),"131",""))</f>
        <v/>
      </c>
      <c r="O2656" s="561" t="str">
        <f>IF(AND($B2656&gt;='111'!$N$11,$B2656&lt;='111'!$O$11,OR($L2656=$O$7,$M2656=$O$7)),"x","")</f>
        <v/>
      </c>
      <c r="P2656" s="561" t="str">
        <f>IF(AND($L2656=$O$7,$B2656&lt;'111'!$N$11),"x","")</f>
        <v/>
      </c>
      <c r="Q2656" s="561" t="str">
        <f>IF(AND($M2656=$O$7,$B2656&lt;'111'!$N$11),"x","")</f>
        <v/>
      </c>
      <c r="R2656" s="561" t="str">
        <f>IF(ISERROR(FIND('112'!$M$9,G2656,1)),"",IF((AND(FIND('112'!$M$9,G2656,1)&gt;=1,$B2656&gt;='112'!$N$8,$B2656&lt;='112'!$O$8,OR($L2656='112'!$I$6,$M2656='112'!$I$6))),"x",""))</f>
        <v/>
      </c>
      <c r="S2656" s="561" t="str">
        <f>IF(ISERROR(FIND('112'!$M$9,G2656,1)),"",IF((AND(LEFT(G2656,2)=LEFT('112'!$M$9,2),B2656&lt;'112'!$N$8,$L2656='112'!$I$6)),"x",""))</f>
        <v/>
      </c>
      <c r="T2656" s="561" t="str">
        <f>IF(ISERROR(FIND('112'!$M$9,G2656,1)),"",IF((AND(RIGHT(G2656,2)=RIGHT('112'!$M$9,2),B2656&lt;'112'!$N$8,$M2656='112'!$I$6)),"x",""))</f>
        <v/>
      </c>
      <c r="U2656" s="561" t="str">
        <f>IF(AND(B2656&gt;='IN-NX'!$P$3,B2656&lt;='IN-NX'!$Q$3,'IN-NX'!$D$7=D2656,OR(LEFT(L2656,2)="15",AND(LEFT(M2656,2)&lt;&gt;"15",LEFT(M2656,2)&lt;&gt;"33"))),"x","")</f>
        <v/>
      </c>
      <c r="V2656" s="561" t="str">
        <f>IF(AND(OR(LEFT(TH!L2656,2)="15",LEFT(TH!M2656,2)="15"),'152-CT'!$J$8=TH!F2656),"x","")</f>
        <v/>
      </c>
      <c r="W2656" s="561" t="str">
        <f>IF(AND(OR(LEFT(TH!L2656,2)="15",LEFT(TH!M2656,2)="15"),TK!$E$7=TH!F2656),"x","")</f>
        <v/>
      </c>
      <c r="X2656" s="561" t="str">
        <f>IF(AND('341-CT'!$E$9=H2656,OR(LEFT(L2656,3)=$X$7,LEFT(M2656,3)=$X$7)),"x","")</f>
        <v/>
      </c>
      <c r="Y2656" s="561" t="str">
        <f>IF(OR(TH!L2656=TH!$Y$7,M2656=TH!$Y$7),"x","")</f>
        <v/>
      </c>
      <c r="Z2656" s="561" t="str">
        <f>IF(AND(B2656&lt;=NKC!$N$8,B2656&gt;=NKC!$M$8),"x","")</f>
        <v/>
      </c>
      <c r="AA2656" s="572"/>
      <c r="AB2656" s="573"/>
      <c r="AD2656" s="573"/>
    </row>
    <row r="2657" spans="1:30" s="539" customFormat="1" ht="15.75" customHeight="1">
      <c r="A2657" s="567" t="str">
        <f>IF(B2657&lt;&gt;"",IF(AND(B2657&gt;=_TM1,B2657&lt;=_TM2,OR(TH!L2657="1111",TH!M2657="1111")),TH!D2657,""),"")</f>
        <v/>
      </c>
      <c r="B2657" s="568" t="str">
        <f t="shared" si="164"/>
        <v/>
      </c>
      <c r="C2657" s="349"/>
      <c r="D2657" s="349"/>
      <c r="E2657" s="583"/>
      <c r="F2657" s="278"/>
      <c r="G2657" s="348"/>
      <c r="H2657" s="507"/>
      <c r="I2657" s="340"/>
      <c r="J2657" s="340"/>
      <c r="K2657" s="569"/>
      <c r="L2657" s="570"/>
      <c r="M2657" s="570"/>
      <c r="N2657" s="561" t="str">
        <f>IF(AND('331-CT'!$E$7=TH!H2657,OR(L2657="331",M2657="331")),"331",IF(AND(OR(L2657="131",M2657="131"),H2657='131-CT'!$E$7),"131",""))</f>
        <v/>
      </c>
      <c r="O2657" s="561" t="str">
        <f>IF(AND($B2657&gt;='111'!$N$11,$B2657&lt;='111'!$O$11,OR($L2657=$O$7,$M2657=$O$7)),"x","")</f>
        <v/>
      </c>
      <c r="P2657" s="561" t="str">
        <f>IF(AND($L2657=$O$7,$B2657&lt;'111'!$N$11),"x","")</f>
        <v/>
      </c>
      <c r="Q2657" s="561" t="str">
        <f>IF(AND($M2657=$O$7,$B2657&lt;'111'!$N$11),"x","")</f>
        <v/>
      </c>
      <c r="R2657" s="561" t="str">
        <f>IF(ISERROR(FIND('112'!$M$9,G2657,1)),"",IF((AND(FIND('112'!$M$9,G2657,1)&gt;=1,$B2657&gt;='112'!$N$8,$B2657&lt;='112'!$O$8,OR($L2657='112'!$I$6,$M2657='112'!$I$6))),"x",""))</f>
        <v/>
      </c>
      <c r="S2657" s="561" t="str">
        <f>IF(ISERROR(FIND('112'!$M$9,G2657,1)),"",IF((AND(LEFT(G2657,2)=LEFT('112'!$M$9,2),B2657&lt;'112'!$N$8,$L2657='112'!$I$6)),"x",""))</f>
        <v/>
      </c>
      <c r="T2657" s="561" t="str">
        <f>IF(ISERROR(FIND('112'!$M$9,G2657,1)),"",IF((AND(RIGHT(G2657,2)=RIGHT('112'!$M$9,2),B2657&lt;'112'!$N$8,$M2657='112'!$I$6)),"x",""))</f>
        <v/>
      </c>
      <c r="U2657" s="561" t="str">
        <f>IF(AND(B2657&gt;='IN-NX'!$P$3,B2657&lt;='IN-NX'!$Q$3,'IN-NX'!$D$7=D2657,OR(LEFT(L2657,2)="15",AND(LEFT(M2657,2)&lt;&gt;"15",LEFT(M2657,2)&lt;&gt;"33"))),"x","")</f>
        <v/>
      </c>
      <c r="V2657" s="561" t="str">
        <f>IF(AND(OR(LEFT(TH!L2657,2)="15",LEFT(TH!M2657,2)="15"),'152-CT'!$J$8=TH!F2657),"x","")</f>
        <v/>
      </c>
      <c r="W2657" s="561" t="str">
        <f>IF(AND(OR(LEFT(TH!L2657,2)="15",LEFT(TH!M2657,2)="15"),TK!$E$7=TH!F2657),"x","")</f>
        <v/>
      </c>
      <c r="X2657" s="561" t="str">
        <f>IF(AND('341-CT'!$E$9=H2657,OR(LEFT(L2657,3)=$X$7,LEFT(M2657,3)=$X$7)),"x","")</f>
        <v/>
      </c>
      <c r="Y2657" s="561" t="str">
        <f>IF(OR(TH!L2657=TH!$Y$7,M2657=TH!$Y$7),"x","")</f>
        <v/>
      </c>
      <c r="Z2657" s="561" t="str">
        <f>IF(AND(B2657&lt;=NKC!$N$8,B2657&gt;=NKC!$M$8),"x","")</f>
        <v/>
      </c>
      <c r="AA2657" s="572"/>
      <c r="AB2657" s="573"/>
    </row>
    <row r="2658" spans="1:30" s="539" customFormat="1" ht="15.75" customHeight="1">
      <c r="A2658" s="567" t="str">
        <f>IF(B2658&lt;&gt;"",IF(AND(B2658&gt;=_TM1,B2658&lt;=_TM2,OR(TH!L2658="1111",TH!M2658="1111")),TH!D2658,""),"")</f>
        <v/>
      </c>
      <c r="B2658" s="568" t="str">
        <f t="shared" si="164"/>
        <v/>
      </c>
      <c r="C2658" s="349"/>
      <c r="D2658" s="349"/>
      <c r="E2658" s="583"/>
      <c r="F2658" s="278"/>
      <c r="G2658" s="348"/>
      <c r="H2658" s="507"/>
      <c r="I2658" s="340"/>
      <c r="J2658" s="340"/>
      <c r="K2658" s="569"/>
      <c r="L2658" s="570"/>
      <c r="M2658" s="570"/>
      <c r="N2658" s="561" t="str">
        <f>IF(AND('331-CT'!$E$7=TH!H2658,OR(L2658="331",M2658="331")),"331",IF(AND(OR(L2658="131",M2658="131"),H2658='131-CT'!$E$7),"131",""))</f>
        <v/>
      </c>
      <c r="O2658" s="561" t="str">
        <f>IF(AND($B2658&gt;='111'!$N$11,$B2658&lt;='111'!$O$11,OR($L2658=$O$7,$M2658=$O$7)),"x","")</f>
        <v/>
      </c>
      <c r="P2658" s="561" t="str">
        <f>IF(AND($L2658=$O$7,$B2658&lt;'111'!$N$11),"x","")</f>
        <v/>
      </c>
      <c r="Q2658" s="561" t="str">
        <f>IF(AND($M2658=$O$7,$B2658&lt;'111'!$N$11),"x","")</f>
        <v/>
      </c>
      <c r="R2658" s="561" t="str">
        <f>IF(ISERROR(FIND('112'!$M$9,G2658,1)),"",IF((AND(FIND('112'!$M$9,G2658,1)&gt;=1,$B2658&gt;='112'!$N$8,$B2658&lt;='112'!$O$8,OR($L2658='112'!$I$6,$M2658='112'!$I$6))),"x",""))</f>
        <v/>
      </c>
      <c r="S2658" s="561" t="str">
        <f>IF(ISERROR(FIND('112'!$M$9,G2658,1)),"",IF((AND(LEFT(G2658,2)=LEFT('112'!$M$9,2),B2658&lt;'112'!$N$8,$L2658='112'!$I$6)),"x",""))</f>
        <v/>
      </c>
      <c r="T2658" s="561" t="str">
        <f>IF(ISERROR(FIND('112'!$M$9,G2658,1)),"",IF((AND(RIGHT(G2658,2)=RIGHT('112'!$M$9,2),B2658&lt;'112'!$N$8,$M2658='112'!$I$6)),"x",""))</f>
        <v/>
      </c>
      <c r="U2658" s="561" t="str">
        <f>IF(AND(B2658&gt;='IN-NX'!$P$3,B2658&lt;='IN-NX'!$Q$3,'IN-NX'!$D$7=D2658,OR(LEFT(L2658,2)="15",AND(LEFT(M2658,2)&lt;&gt;"15",LEFT(M2658,2)&lt;&gt;"33"))),"x","")</f>
        <v/>
      </c>
      <c r="V2658" s="561" t="str">
        <f>IF(AND(OR(LEFT(TH!L2658,2)="15",LEFT(TH!M2658,2)="15"),'152-CT'!$J$8=TH!F2658),"x","")</f>
        <v/>
      </c>
      <c r="W2658" s="561" t="str">
        <f>IF(AND(OR(LEFT(TH!L2658,2)="15",LEFT(TH!M2658,2)="15"),TK!$E$7=TH!F2658),"x","")</f>
        <v/>
      </c>
      <c r="X2658" s="561" t="str">
        <f>IF(AND('341-CT'!$E$9=H2658,OR(LEFT(L2658,3)=$X$7,LEFT(M2658,3)=$X$7)),"x","")</f>
        <v/>
      </c>
      <c r="Y2658" s="561" t="str">
        <f>IF(OR(TH!L2658=TH!$Y$7,M2658=TH!$Y$7),"x","")</f>
        <v/>
      </c>
      <c r="Z2658" s="561" t="str">
        <f>IF(AND(B2658&lt;=NKC!$N$8,B2658&gt;=NKC!$M$8),"x","")</f>
        <v/>
      </c>
      <c r="AA2658" s="572"/>
      <c r="AB2658" s="573"/>
    </row>
    <row r="2659" spans="1:30" s="539" customFormat="1" ht="15.75" customHeight="1">
      <c r="A2659" s="567" t="str">
        <f>IF(B2659&lt;&gt;"",IF(AND(B2659&gt;=_TM1,B2659&lt;=_TM2,OR(TH!L2659="1111",TH!M2659="1111")),TH!D2659,""),"")</f>
        <v/>
      </c>
      <c r="B2659" s="568" t="str">
        <f t="shared" ref="B2659:B2722" si="165">IF(C2659&lt;&gt;"",MONTH(C2659),"")</f>
        <v/>
      </c>
      <c r="C2659" s="349"/>
      <c r="D2659" s="349"/>
      <c r="E2659" s="583"/>
      <c r="F2659" s="278"/>
      <c r="G2659" s="348"/>
      <c r="H2659" s="507"/>
      <c r="I2659" s="340"/>
      <c r="J2659" s="340"/>
      <c r="K2659" s="569"/>
      <c r="L2659" s="570"/>
      <c r="M2659" s="570"/>
      <c r="N2659" s="561" t="str">
        <f>IF(AND('331-CT'!$E$7=TH!H2659,OR(L2659="331",M2659="331")),"331",IF(AND(OR(L2659="131",M2659="131"),H2659='131-CT'!$E$7),"131",""))</f>
        <v/>
      </c>
      <c r="O2659" s="561" t="str">
        <f>IF(AND($B2659&gt;='111'!$N$11,$B2659&lt;='111'!$O$11,OR($L2659=$O$7,$M2659=$O$7)),"x","")</f>
        <v/>
      </c>
      <c r="P2659" s="561" t="str">
        <f>IF(AND($L2659=$O$7,$B2659&lt;'111'!$N$11),"x","")</f>
        <v/>
      </c>
      <c r="Q2659" s="561" t="str">
        <f>IF(AND($M2659=$O$7,$B2659&lt;'111'!$N$11),"x","")</f>
        <v/>
      </c>
      <c r="R2659" s="561" t="str">
        <f>IF(ISERROR(FIND('112'!$M$9,G2659,1)),"",IF((AND(FIND('112'!$M$9,G2659,1)&gt;=1,$B2659&gt;='112'!$N$8,$B2659&lt;='112'!$O$8,OR($L2659='112'!$I$6,$M2659='112'!$I$6))),"x",""))</f>
        <v/>
      </c>
      <c r="S2659" s="561" t="str">
        <f>IF(ISERROR(FIND('112'!$M$9,G2659,1)),"",IF((AND(LEFT(G2659,2)=LEFT('112'!$M$9,2),B2659&lt;'112'!$N$8,$L2659='112'!$I$6)),"x",""))</f>
        <v/>
      </c>
      <c r="T2659" s="561" t="str">
        <f>IF(ISERROR(FIND('112'!$M$9,G2659,1)),"",IF((AND(RIGHT(G2659,2)=RIGHT('112'!$M$9,2),B2659&lt;'112'!$N$8,$M2659='112'!$I$6)),"x",""))</f>
        <v/>
      </c>
      <c r="U2659" s="561" t="str">
        <f>IF(AND(B2659&gt;='IN-NX'!$P$3,B2659&lt;='IN-NX'!$Q$3,'IN-NX'!$D$7=D2659,OR(LEFT(L2659,2)="15",AND(LEFT(M2659,2)&lt;&gt;"15",LEFT(M2659,2)&lt;&gt;"33"))),"x","")</f>
        <v/>
      </c>
      <c r="V2659" s="561" t="str">
        <f>IF(AND(OR(LEFT(TH!L2659,2)="15",LEFT(TH!M2659,2)="15"),'152-CT'!$J$8=TH!F2659),"x","")</f>
        <v/>
      </c>
      <c r="W2659" s="561" t="str">
        <f>IF(AND(OR(LEFT(TH!L2659,2)="15",LEFT(TH!M2659,2)="15"),TK!$E$7=TH!F2659),"x","")</f>
        <v/>
      </c>
      <c r="X2659" s="561" t="str">
        <f>IF(AND('341-CT'!$E$9=H2659,OR(LEFT(L2659,3)=$X$7,LEFT(M2659,3)=$X$7)),"x","")</f>
        <v/>
      </c>
      <c r="Y2659" s="561" t="str">
        <f>IF(OR(TH!L2659=TH!$Y$7,M2659=TH!$Y$7),"x","")</f>
        <v/>
      </c>
      <c r="Z2659" s="561" t="str">
        <f>IF(AND(B2659&lt;=NKC!$N$8,B2659&gt;=NKC!$M$8),"x","")</f>
        <v/>
      </c>
      <c r="AA2659" s="572"/>
      <c r="AB2659" s="573"/>
      <c r="AD2659" s="573"/>
    </row>
    <row r="2660" spans="1:30" s="539" customFormat="1" ht="15.75" customHeight="1">
      <c r="A2660" s="567" t="str">
        <f>IF(B2660&lt;&gt;"",IF(AND(B2660&gt;=_TM1,B2660&lt;=_TM2,OR(TH!L2660="1111",TH!M2660="1111")),TH!D2660,""),"")</f>
        <v/>
      </c>
      <c r="B2660" s="568" t="str">
        <f t="shared" si="165"/>
        <v/>
      </c>
      <c r="C2660" s="349"/>
      <c r="D2660" s="349"/>
      <c r="E2660" s="583"/>
      <c r="F2660" s="278"/>
      <c r="G2660" s="348"/>
      <c r="H2660" s="507"/>
      <c r="I2660" s="340"/>
      <c r="J2660" s="340"/>
      <c r="K2660" s="569"/>
      <c r="L2660" s="570"/>
      <c r="M2660" s="570"/>
      <c r="N2660" s="561" t="str">
        <f>IF(AND('331-CT'!$E$7=TH!H2660,OR(L2660="331",M2660="331")),"331",IF(AND(OR(L2660="131",M2660="131"),H2660='131-CT'!$E$7),"131",""))</f>
        <v/>
      </c>
      <c r="O2660" s="561" t="str">
        <f>IF(AND($B2660&gt;='111'!$N$11,$B2660&lt;='111'!$O$11,OR($L2660=$O$7,$M2660=$O$7)),"x","")</f>
        <v/>
      </c>
      <c r="P2660" s="561" t="str">
        <f>IF(AND($L2660=$O$7,$B2660&lt;'111'!$N$11),"x","")</f>
        <v/>
      </c>
      <c r="Q2660" s="561" t="str">
        <f>IF(AND($M2660=$O$7,$B2660&lt;'111'!$N$11),"x","")</f>
        <v/>
      </c>
      <c r="R2660" s="561" t="str">
        <f>IF(ISERROR(FIND('112'!$M$9,G2660,1)),"",IF((AND(FIND('112'!$M$9,G2660,1)&gt;=1,$B2660&gt;='112'!$N$8,$B2660&lt;='112'!$O$8,OR($L2660='112'!$I$6,$M2660='112'!$I$6))),"x",""))</f>
        <v/>
      </c>
      <c r="S2660" s="561" t="str">
        <f>IF(ISERROR(FIND('112'!$M$9,G2660,1)),"",IF((AND(LEFT(G2660,2)=LEFT('112'!$M$9,2),B2660&lt;'112'!$N$8,$L2660='112'!$I$6)),"x",""))</f>
        <v/>
      </c>
      <c r="T2660" s="561" t="str">
        <f>IF(ISERROR(FIND('112'!$M$9,G2660,1)),"",IF((AND(RIGHT(G2660,2)=RIGHT('112'!$M$9,2),B2660&lt;'112'!$N$8,$M2660='112'!$I$6)),"x",""))</f>
        <v/>
      </c>
      <c r="U2660" s="561" t="str">
        <f>IF(AND(B2660&gt;='IN-NX'!$P$3,B2660&lt;='IN-NX'!$Q$3,'IN-NX'!$D$7=D2660,OR(LEFT(L2660,2)="15",AND(LEFT(M2660,2)&lt;&gt;"15",LEFT(M2660,2)&lt;&gt;"33"))),"x","")</f>
        <v/>
      </c>
      <c r="V2660" s="561" t="str">
        <f>IF(AND(OR(LEFT(TH!L2660,2)="15",LEFT(TH!M2660,2)="15"),'152-CT'!$J$8=TH!F2660),"x","")</f>
        <v/>
      </c>
      <c r="W2660" s="561" t="str">
        <f>IF(AND(OR(LEFT(TH!L2660,2)="15",LEFT(TH!M2660,2)="15"),TK!$E$7=TH!F2660),"x","")</f>
        <v/>
      </c>
      <c r="X2660" s="561" t="str">
        <f>IF(AND('341-CT'!$E$9=H2660,OR(LEFT(L2660,3)=$X$7,LEFT(M2660,3)=$X$7)),"x","")</f>
        <v/>
      </c>
      <c r="Y2660" s="561" t="str">
        <f>IF(OR(TH!L2660=TH!$Y$7,M2660=TH!$Y$7),"x","")</f>
        <v/>
      </c>
      <c r="Z2660" s="561" t="str">
        <f>IF(AND(B2660&lt;=NKC!$N$8,B2660&gt;=NKC!$M$8),"x","")</f>
        <v/>
      </c>
      <c r="AA2660" s="572"/>
      <c r="AB2660" s="573"/>
    </row>
    <row r="2661" spans="1:30" s="539" customFormat="1" ht="15.75" customHeight="1">
      <c r="A2661" s="567" t="str">
        <f>IF(B2661&lt;&gt;"",IF(AND(B2661&gt;=_TM1,B2661&lt;=_TM2,OR(TH!L2661="1111",TH!M2661="1111")),TH!D2661,""),"")</f>
        <v/>
      </c>
      <c r="B2661" s="568" t="str">
        <f t="shared" si="165"/>
        <v/>
      </c>
      <c r="C2661" s="349"/>
      <c r="D2661" s="349"/>
      <c r="E2661" s="583"/>
      <c r="F2661" s="278"/>
      <c r="G2661" s="348"/>
      <c r="H2661" s="507"/>
      <c r="I2661" s="340"/>
      <c r="J2661" s="340"/>
      <c r="K2661" s="569"/>
      <c r="L2661" s="570"/>
      <c r="M2661" s="570"/>
      <c r="N2661" s="561" t="str">
        <f>IF(AND('331-CT'!$E$7=TH!H2661,OR(L2661="331",M2661="331")),"331",IF(AND(OR(L2661="131",M2661="131"),H2661='131-CT'!$E$7),"131",""))</f>
        <v/>
      </c>
      <c r="O2661" s="561" t="str">
        <f>IF(AND($B2661&gt;='111'!$N$11,$B2661&lt;='111'!$O$11,OR($L2661=$O$7,$M2661=$O$7)),"x","")</f>
        <v/>
      </c>
      <c r="P2661" s="561" t="str">
        <f>IF(AND($L2661=$O$7,$B2661&lt;'111'!$N$11),"x","")</f>
        <v/>
      </c>
      <c r="Q2661" s="561" t="str">
        <f>IF(AND($M2661=$O$7,$B2661&lt;'111'!$N$11),"x","")</f>
        <v/>
      </c>
      <c r="R2661" s="561" t="str">
        <f>IF(ISERROR(FIND('112'!$M$9,G2661,1)),"",IF((AND(FIND('112'!$M$9,G2661,1)&gt;=1,$B2661&gt;='112'!$N$8,$B2661&lt;='112'!$O$8,OR($L2661='112'!$I$6,$M2661='112'!$I$6))),"x",""))</f>
        <v/>
      </c>
      <c r="S2661" s="561" t="str">
        <f>IF(ISERROR(FIND('112'!$M$9,G2661,1)),"",IF((AND(LEFT(G2661,2)=LEFT('112'!$M$9,2),B2661&lt;'112'!$N$8,$L2661='112'!$I$6)),"x",""))</f>
        <v/>
      </c>
      <c r="T2661" s="561" t="str">
        <f>IF(ISERROR(FIND('112'!$M$9,G2661,1)),"",IF((AND(RIGHT(G2661,2)=RIGHT('112'!$M$9,2),B2661&lt;'112'!$N$8,$M2661='112'!$I$6)),"x",""))</f>
        <v/>
      </c>
      <c r="U2661" s="561" t="str">
        <f>IF(AND(B2661&gt;='IN-NX'!$P$3,B2661&lt;='IN-NX'!$Q$3,'IN-NX'!$D$7=D2661,OR(LEFT(L2661,2)="15",AND(LEFT(M2661,2)&lt;&gt;"15",LEFT(M2661,2)&lt;&gt;"33"))),"x","")</f>
        <v/>
      </c>
      <c r="V2661" s="561" t="str">
        <f>IF(AND(OR(LEFT(TH!L2661,2)="15",LEFT(TH!M2661,2)="15"),'152-CT'!$J$8=TH!F2661),"x","")</f>
        <v/>
      </c>
      <c r="W2661" s="561" t="str">
        <f>IF(AND(OR(LEFT(TH!L2661,2)="15",LEFT(TH!M2661,2)="15"),TK!$E$7=TH!F2661),"x","")</f>
        <v/>
      </c>
      <c r="X2661" s="561" t="str">
        <f>IF(AND('341-CT'!$E$9=H2661,OR(LEFT(L2661,3)=$X$7,LEFT(M2661,3)=$X$7)),"x","")</f>
        <v/>
      </c>
      <c r="Y2661" s="561" t="str">
        <f>IF(OR(TH!L2661=TH!$Y$7,M2661=TH!$Y$7),"x","")</f>
        <v/>
      </c>
      <c r="Z2661" s="561" t="str">
        <f>IF(AND(B2661&lt;=NKC!$N$8,B2661&gt;=NKC!$M$8),"x","")</f>
        <v/>
      </c>
      <c r="AA2661" s="572"/>
      <c r="AB2661" s="573"/>
    </row>
    <row r="2662" spans="1:30" s="539" customFormat="1" ht="15.75" customHeight="1">
      <c r="A2662" s="567" t="str">
        <f>IF(B2662&lt;&gt;"",IF(AND(B2662&gt;=_TM1,B2662&lt;=_TM2,OR(TH!L2662="1111",TH!M2662="1111")),TH!D2662,""),"")</f>
        <v/>
      </c>
      <c r="B2662" s="568" t="str">
        <f t="shared" si="165"/>
        <v/>
      </c>
      <c r="C2662" s="349"/>
      <c r="D2662" s="349"/>
      <c r="E2662" s="583"/>
      <c r="F2662" s="278"/>
      <c r="G2662" s="348"/>
      <c r="H2662" s="507"/>
      <c r="I2662" s="340"/>
      <c r="J2662" s="340"/>
      <c r="K2662" s="569"/>
      <c r="L2662" s="570"/>
      <c r="M2662" s="570"/>
      <c r="N2662" s="561" t="str">
        <f>IF(AND('331-CT'!$E$7=TH!H2662,OR(L2662="331",M2662="331")),"331",IF(AND(OR(L2662="131",M2662="131"),H2662='131-CT'!$E$7),"131",""))</f>
        <v/>
      </c>
      <c r="O2662" s="561" t="str">
        <f>IF(AND($B2662&gt;='111'!$N$11,$B2662&lt;='111'!$O$11,OR($L2662=$O$7,$M2662=$O$7)),"x","")</f>
        <v/>
      </c>
      <c r="P2662" s="561" t="str">
        <f>IF(AND($L2662=$O$7,$B2662&lt;'111'!$N$11),"x","")</f>
        <v/>
      </c>
      <c r="Q2662" s="561" t="str">
        <f>IF(AND($M2662=$O$7,$B2662&lt;'111'!$N$11),"x","")</f>
        <v/>
      </c>
      <c r="R2662" s="561" t="str">
        <f>IF(ISERROR(FIND('112'!$M$9,G2662,1)),"",IF((AND(FIND('112'!$M$9,G2662,1)&gt;=1,$B2662&gt;='112'!$N$8,$B2662&lt;='112'!$O$8,OR($L2662='112'!$I$6,$M2662='112'!$I$6))),"x",""))</f>
        <v/>
      </c>
      <c r="S2662" s="561" t="str">
        <f>IF(ISERROR(FIND('112'!$M$9,G2662,1)),"",IF((AND(LEFT(G2662,2)=LEFT('112'!$M$9,2),B2662&lt;'112'!$N$8,$L2662='112'!$I$6)),"x",""))</f>
        <v/>
      </c>
      <c r="T2662" s="561" t="str">
        <f>IF(ISERROR(FIND('112'!$M$9,G2662,1)),"",IF((AND(RIGHT(G2662,2)=RIGHT('112'!$M$9,2),B2662&lt;'112'!$N$8,$M2662='112'!$I$6)),"x",""))</f>
        <v/>
      </c>
      <c r="U2662" s="561" t="str">
        <f>IF(AND(B2662&gt;='IN-NX'!$P$3,B2662&lt;='IN-NX'!$Q$3,'IN-NX'!$D$7=D2662,OR(LEFT(L2662,2)="15",AND(LEFT(M2662,2)&lt;&gt;"15",LEFT(M2662,2)&lt;&gt;"33"))),"x","")</f>
        <v/>
      </c>
      <c r="V2662" s="561" t="str">
        <f>IF(AND(OR(LEFT(TH!L2662,2)="15",LEFT(TH!M2662,2)="15"),'152-CT'!$J$8=TH!F2662),"x","")</f>
        <v/>
      </c>
      <c r="W2662" s="561" t="str">
        <f>IF(AND(OR(LEFT(TH!L2662,2)="15",LEFT(TH!M2662,2)="15"),TK!$E$7=TH!F2662),"x","")</f>
        <v/>
      </c>
      <c r="X2662" s="561" t="str">
        <f>IF(AND('341-CT'!$E$9=H2662,OR(LEFT(L2662,3)=$X$7,LEFT(M2662,3)=$X$7)),"x","")</f>
        <v/>
      </c>
      <c r="Y2662" s="561" t="str">
        <f>IF(OR(TH!L2662=TH!$Y$7,M2662=TH!$Y$7),"x","")</f>
        <v/>
      </c>
      <c r="Z2662" s="561" t="str">
        <f>IF(AND(B2662&lt;=NKC!$N$8,B2662&gt;=NKC!$M$8),"x","")</f>
        <v/>
      </c>
      <c r="AA2662" s="572"/>
      <c r="AB2662" s="573"/>
      <c r="AD2662" s="573"/>
    </row>
    <row r="2663" spans="1:30" s="539" customFormat="1" ht="15.75" customHeight="1">
      <c r="A2663" s="567" t="str">
        <f>IF(B2663&lt;&gt;"",IF(AND(B2663&gt;=_TM1,B2663&lt;=_TM2,OR(TH!L2663="1111",TH!M2663="1111")),TH!D2663,""),"")</f>
        <v/>
      </c>
      <c r="B2663" s="568" t="str">
        <f t="shared" si="165"/>
        <v/>
      </c>
      <c r="C2663" s="349"/>
      <c r="D2663" s="349"/>
      <c r="E2663" s="583"/>
      <c r="F2663" s="278"/>
      <c r="G2663" s="348"/>
      <c r="H2663" s="507"/>
      <c r="I2663" s="340"/>
      <c r="J2663" s="340"/>
      <c r="K2663" s="569"/>
      <c r="L2663" s="570"/>
      <c r="M2663" s="570"/>
      <c r="N2663" s="561" t="str">
        <f>IF(AND('331-CT'!$E$7=TH!H2663,OR(L2663="331",M2663="331")),"331",IF(AND(OR(L2663="131",M2663="131"),H2663='131-CT'!$E$7),"131",""))</f>
        <v/>
      </c>
      <c r="O2663" s="561" t="str">
        <f>IF(AND($B2663&gt;='111'!$N$11,$B2663&lt;='111'!$O$11,OR($L2663=$O$7,$M2663=$O$7)),"x","")</f>
        <v/>
      </c>
      <c r="P2663" s="561" t="str">
        <f>IF(AND($L2663=$O$7,$B2663&lt;'111'!$N$11),"x","")</f>
        <v/>
      </c>
      <c r="Q2663" s="561" t="str">
        <f>IF(AND($M2663=$O$7,$B2663&lt;'111'!$N$11),"x","")</f>
        <v/>
      </c>
      <c r="R2663" s="561" t="str">
        <f>IF(ISERROR(FIND('112'!$M$9,G2663,1)),"",IF((AND(FIND('112'!$M$9,G2663,1)&gt;=1,$B2663&gt;='112'!$N$8,$B2663&lt;='112'!$O$8,OR($L2663='112'!$I$6,$M2663='112'!$I$6))),"x",""))</f>
        <v/>
      </c>
      <c r="S2663" s="561" t="str">
        <f>IF(ISERROR(FIND('112'!$M$9,G2663,1)),"",IF((AND(LEFT(G2663,2)=LEFT('112'!$M$9,2),B2663&lt;'112'!$N$8,$L2663='112'!$I$6)),"x",""))</f>
        <v/>
      </c>
      <c r="T2663" s="561" t="str">
        <f>IF(ISERROR(FIND('112'!$M$9,G2663,1)),"",IF((AND(RIGHT(G2663,2)=RIGHT('112'!$M$9,2),B2663&lt;'112'!$N$8,$M2663='112'!$I$6)),"x",""))</f>
        <v/>
      </c>
      <c r="U2663" s="561" t="str">
        <f>IF(AND(B2663&gt;='IN-NX'!$P$3,B2663&lt;='IN-NX'!$Q$3,'IN-NX'!$D$7=D2663,OR(LEFT(L2663,2)="15",AND(LEFT(M2663,2)&lt;&gt;"15",LEFT(M2663,2)&lt;&gt;"33"))),"x","")</f>
        <v/>
      </c>
      <c r="V2663" s="561" t="str">
        <f>IF(AND(OR(LEFT(TH!L2663,2)="15",LEFT(TH!M2663,2)="15"),'152-CT'!$J$8=TH!F2663),"x","")</f>
        <v/>
      </c>
      <c r="W2663" s="561" t="str">
        <f>IF(AND(OR(LEFT(TH!L2663,2)="15",LEFT(TH!M2663,2)="15"),TK!$E$7=TH!F2663),"x","")</f>
        <v/>
      </c>
      <c r="X2663" s="561" t="str">
        <f>IF(AND('341-CT'!$E$9=H2663,OR(LEFT(L2663,3)=$X$7,LEFT(M2663,3)=$X$7)),"x","")</f>
        <v/>
      </c>
      <c r="Y2663" s="561" t="str">
        <f>IF(OR(TH!L2663=TH!$Y$7,M2663=TH!$Y$7),"x","")</f>
        <v/>
      </c>
      <c r="Z2663" s="561" t="str">
        <f>IF(AND(B2663&lt;=NKC!$N$8,B2663&gt;=NKC!$M$8),"x","")</f>
        <v/>
      </c>
      <c r="AA2663" s="572"/>
      <c r="AB2663" s="573"/>
    </row>
    <row r="2664" spans="1:30" s="539" customFormat="1" ht="15.75" customHeight="1">
      <c r="A2664" s="567" t="str">
        <f>IF(B2664&lt;&gt;"",IF(AND(B2664&gt;=_TM1,B2664&lt;=_TM2,OR(TH!L2664="1111",TH!M2664="1111")),TH!D2664,""),"")</f>
        <v/>
      </c>
      <c r="B2664" s="568" t="str">
        <f t="shared" si="165"/>
        <v/>
      </c>
      <c r="C2664" s="349"/>
      <c r="D2664" s="349"/>
      <c r="E2664" s="583"/>
      <c r="F2664" s="278"/>
      <c r="G2664" s="348"/>
      <c r="H2664" s="507"/>
      <c r="I2664" s="340"/>
      <c r="J2664" s="340"/>
      <c r="K2664" s="569"/>
      <c r="L2664" s="570"/>
      <c r="M2664" s="570"/>
      <c r="N2664" s="561" t="str">
        <f>IF(AND('331-CT'!$E$7=TH!H2664,OR(L2664="331",M2664="331")),"331",IF(AND(OR(L2664="131",M2664="131"),H2664='131-CT'!$E$7),"131",""))</f>
        <v/>
      </c>
      <c r="O2664" s="561" t="str">
        <f>IF(AND($B2664&gt;='111'!$N$11,$B2664&lt;='111'!$O$11,OR($L2664=$O$7,$M2664=$O$7)),"x","")</f>
        <v/>
      </c>
      <c r="P2664" s="561" t="str">
        <f>IF(AND($L2664=$O$7,$B2664&lt;'111'!$N$11),"x","")</f>
        <v/>
      </c>
      <c r="Q2664" s="561" t="str">
        <f>IF(AND($M2664=$O$7,$B2664&lt;'111'!$N$11),"x","")</f>
        <v/>
      </c>
      <c r="R2664" s="561" t="str">
        <f>IF(ISERROR(FIND('112'!$M$9,G2664,1)),"",IF((AND(FIND('112'!$M$9,G2664,1)&gt;=1,$B2664&gt;='112'!$N$8,$B2664&lt;='112'!$O$8,OR($L2664='112'!$I$6,$M2664='112'!$I$6))),"x",""))</f>
        <v/>
      </c>
      <c r="S2664" s="561" t="str">
        <f>IF(ISERROR(FIND('112'!$M$9,G2664,1)),"",IF((AND(LEFT(G2664,2)=LEFT('112'!$M$9,2),B2664&lt;'112'!$N$8,$L2664='112'!$I$6)),"x",""))</f>
        <v/>
      </c>
      <c r="T2664" s="561" t="str">
        <f>IF(ISERROR(FIND('112'!$M$9,G2664,1)),"",IF((AND(RIGHT(G2664,2)=RIGHT('112'!$M$9,2),B2664&lt;'112'!$N$8,$M2664='112'!$I$6)),"x",""))</f>
        <v/>
      </c>
      <c r="U2664" s="561" t="str">
        <f>IF(AND(B2664&gt;='IN-NX'!$P$3,B2664&lt;='IN-NX'!$Q$3,'IN-NX'!$D$7=D2664,OR(LEFT(L2664,2)="15",AND(LEFT(M2664,2)&lt;&gt;"15",LEFT(M2664,2)&lt;&gt;"33"))),"x","")</f>
        <v/>
      </c>
      <c r="V2664" s="561" t="str">
        <f>IF(AND(OR(LEFT(TH!L2664,2)="15",LEFT(TH!M2664,2)="15"),'152-CT'!$J$8=TH!F2664),"x","")</f>
        <v/>
      </c>
      <c r="W2664" s="561" t="str">
        <f>IF(AND(OR(LEFT(TH!L2664,2)="15",LEFT(TH!M2664,2)="15"),TK!$E$7=TH!F2664),"x","")</f>
        <v/>
      </c>
      <c r="X2664" s="561" t="str">
        <f>IF(AND('341-CT'!$E$9=H2664,OR(LEFT(L2664,3)=$X$7,LEFT(M2664,3)=$X$7)),"x","")</f>
        <v/>
      </c>
      <c r="Y2664" s="561" t="str">
        <f>IF(OR(TH!L2664=TH!$Y$7,M2664=TH!$Y$7),"x","")</f>
        <v/>
      </c>
      <c r="Z2664" s="561" t="str">
        <f>IF(AND(B2664&lt;=NKC!$N$8,B2664&gt;=NKC!$M$8),"x","")</f>
        <v/>
      </c>
      <c r="AA2664" s="572"/>
      <c r="AB2664" s="573"/>
    </row>
    <row r="2665" spans="1:30" s="539" customFormat="1" ht="15.75" customHeight="1">
      <c r="A2665" s="567" t="str">
        <f>IF(B2665&lt;&gt;"",IF(AND(B2665&gt;=_TM1,B2665&lt;=_TM2,OR(TH!L2665="1111",TH!M2665="1111")),TH!D2665,""),"")</f>
        <v/>
      </c>
      <c r="B2665" s="568" t="str">
        <f t="shared" si="165"/>
        <v/>
      </c>
      <c r="C2665" s="349"/>
      <c r="D2665" s="349"/>
      <c r="E2665" s="583"/>
      <c r="F2665" s="278"/>
      <c r="G2665" s="348"/>
      <c r="H2665" s="507"/>
      <c r="I2665" s="340"/>
      <c r="J2665" s="340"/>
      <c r="K2665" s="569"/>
      <c r="L2665" s="570"/>
      <c r="M2665" s="570"/>
      <c r="N2665" s="561" t="str">
        <f>IF(AND('331-CT'!$E$7=TH!H2665,OR(L2665="331",M2665="331")),"331",IF(AND(OR(L2665="131",M2665="131"),H2665='131-CT'!$E$7),"131",""))</f>
        <v/>
      </c>
      <c r="O2665" s="561" t="str">
        <f>IF(AND($B2665&gt;='111'!$N$11,$B2665&lt;='111'!$O$11,OR($L2665=$O$7,$M2665=$O$7)),"x","")</f>
        <v/>
      </c>
      <c r="P2665" s="561" t="str">
        <f>IF(AND($L2665=$O$7,$B2665&lt;'111'!$N$11),"x","")</f>
        <v/>
      </c>
      <c r="Q2665" s="561" t="str">
        <f>IF(AND($M2665=$O$7,$B2665&lt;'111'!$N$11),"x","")</f>
        <v/>
      </c>
      <c r="R2665" s="561" t="str">
        <f>IF(ISERROR(FIND('112'!$M$9,G2665,1)),"",IF((AND(FIND('112'!$M$9,G2665,1)&gt;=1,$B2665&gt;='112'!$N$8,$B2665&lt;='112'!$O$8,OR($L2665='112'!$I$6,$M2665='112'!$I$6))),"x",""))</f>
        <v/>
      </c>
      <c r="S2665" s="561" t="str">
        <f>IF(ISERROR(FIND('112'!$M$9,G2665,1)),"",IF((AND(LEFT(G2665,2)=LEFT('112'!$M$9,2),B2665&lt;'112'!$N$8,$L2665='112'!$I$6)),"x",""))</f>
        <v/>
      </c>
      <c r="T2665" s="561" t="str">
        <f>IF(ISERROR(FIND('112'!$M$9,G2665,1)),"",IF((AND(RIGHT(G2665,2)=RIGHT('112'!$M$9,2),B2665&lt;'112'!$N$8,$M2665='112'!$I$6)),"x",""))</f>
        <v/>
      </c>
      <c r="U2665" s="561" t="str">
        <f>IF(AND(B2665&gt;='IN-NX'!$P$3,B2665&lt;='IN-NX'!$Q$3,'IN-NX'!$D$7=D2665,OR(LEFT(L2665,2)="15",AND(LEFT(M2665,2)&lt;&gt;"15",LEFT(M2665,2)&lt;&gt;"33"))),"x","")</f>
        <v/>
      </c>
      <c r="V2665" s="561" t="str">
        <f>IF(AND(OR(LEFT(TH!L2665,2)="15",LEFT(TH!M2665,2)="15"),'152-CT'!$J$8=TH!F2665),"x","")</f>
        <v/>
      </c>
      <c r="W2665" s="561" t="str">
        <f>IF(AND(OR(LEFT(TH!L2665,2)="15",LEFT(TH!M2665,2)="15"),TK!$E$7=TH!F2665),"x","")</f>
        <v/>
      </c>
      <c r="X2665" s="561" t="str">
        <f>IF(AND('341-CT'!$E$9=H2665,OR(LEFT(L2665,3)=$X$7,LEFT(M2665,3)=$X$7)),"x","")</f>
        <v/>
      </c>
      <c r="Y2665" s="561" t="str">
        <f>IF(OR(TH!L2665=TH!$Y$7,M2665=TH!$Y$7),"x","")</f>
        <v/>
      </c>
      <c r="Z2665" s="561" t="str">
        <f>IF(AND(B2665&lt;=NKC!$N$8,B2665&gt;=NKC!$M$8),"x","")</f>
        <v/>
      </c>
      <c r="AA2665" s="572"/>
      <c r="AB2665" s="573"/>
      <c r="AD2665" s="573"/>
    </row>
    <row r="2666" spans="1:30" s="539" customFormat="1" ht="15.75" customHeight="1">
      <c r="A2666" s="567" t="str">
        <f>IF(B2666&lt;&gt;"",IF(AND(B2666&gt;=_TM1,B2666&lt;=_TM2,OR(TH!L2666="1111",TH!M2666="1111")),TH!D2666,""),"")</f>
        <v/>
      </c>
      <c r="B2666" s="568" t="str">
        <f t="shared" si="165"/>
        <v/>
      </c>
      <c r="C2666" s="349"/>
      <c r="D2666" s="349"/>
      <c r="E2666" s="583"/>
      <c r="F2666" s="278"/>
      <c r="G2666" s="348"/>
      <c r="H2666" s="507"/>
      <c r="I2666" s="340"/>
      <c r="J2666" s="340"/>
      <c r="K2666" s="569"/>
      <c r="L2666" s="570"/>
      <c r="M2666" s="570"/>
      <c r="N2666" s="561" t="str">
        <f>IF(AND('331-CT'!$E$7=TH!H2666,OR(L2666="331",M2666="331")),"331",IF(AND(OR(L2666="131",M2666="131"),H2666='131-CT'!$E$7),"131",""))</f>
        <v/>
      </c>
      <c r="O2666" s="561" t="str">
        <f>IF(AND($B2666&gt;='111'!$N$11,$B2666&lt;='111'!$O$11,OR($L2666=$O$7,$M2666=$O$7)),"x","")</f>
        <v/>
      </c>
      <c r="P2666" s="561" t="str">
        <f>IF(AND($L2666=$O$7,$B2666&lt;'111'!$N$11),"x","")</f>
        <v/>
      </c>
      <c r="Q2666" s="561" t="str">
        <f>IF(AND($M2666=$O$7,$B2666&lt;'111'!$N$11),"x","")</f>
        <v/>
      </c>
      <c r="R2666" s="561" t="str">
        <f>IF(ISERROR(FIND('112'!$M$9,G2666,1)),"",IF((AND(FIND('112'!$M$9,G2666,1)&gt;=1,$B2666&gt;='112'!$N$8,$B2666&lt;='112'!$O$8,OR($L2666='112'!$I$6,$M2666='112'!$I$6))),"x",""))</f>
        <v/>
      </c>
      <c r="S2666" s="561" t="str">
        <f>IF(ISERROR(FIND('112'!$M$9,G2666,1)),"",IF((AND(LEFT(G2666,2)=LEFT('112'!$M$9,2),B2666&lt;'112'!$N$8,$L2666='112'!$I$6)),"x",""))</f>
        <v/>
      </c>
      <c r="T2666" s="561" t="str">
        <f>IF(ISERROR(FIND('112'!$M$9,G2666,1)),"",IF((AND(RIGHT(G2666,2)=RIGHT('112'!$M$9,2),B2666&lt;'112'!$N$8,$M2666='112'!$I$6)),"x",""))</f>
        <v/>
      </c>
      <c r="U2666" s="561" t="str">
        <f>IF(AND(B2666&gt;='IN-NX'!$P$3,B2666&lt;='IN-NX'!$Q$3,'IN-NX'!$D$7=D2666,OR(LEFT(L2666,2)="15",AND(LEFT(M2666,2)&lt;&gt;"15",LEFT(M2666,2)&lt;&gt;"33"))),"x","")</f>
        <v/>
      </c>
      <c r="V2666" s="561" t="str">
        <f>IF(AND(OR(LEFT(TH!L2666,2)="15",LEFT(TH!M2666,2)="15"),'152-CT'!$J$8=TH!F2666),"x","")</f>
        <v/>
      </c>
      <c r="W2666" s="561" t="str">
        <f>IF(AND(OR(LEFT(TH!L2666,2)="15",LEFT(TH!M2666,2)="15"),TK!$E$7=TH!F2666),"x","")</f>
        <v/>
      </c>
      <c r="X2666" s="561" t="str">
        <f>IF(AND('341-CT'!$E$9=H2666,OR(LEFT(L2666,3)=$X$7,LEFT(M2666,3)=$X$7)),"x","")</f>
        <v/>
      </c>
      <c r="Y2666" s="561" t="str">
        <f>IF(OR(TH!L2666=TH!$Y$7,M2666=TH!$Y$7),"x","")</f>
        <v/>
      </c>
      <c r="Z2666" s="561" t="str">
        <f>IF(AND(B2666&lt;=NKC!$N$8,B2666&gt;=NKC!$M$8),"x","")</f>
        <v/>
      </c>
      <c r="AA2666" s="572"/>
      <c r="AB2666" s="573"/>
    </row>
    <row r="2667" spans="1:30" s="539" customFormat="1" ht="15.75" customHeight="1">
      <c r="A2667" s="567" t="str">
        <f>IF(B2667&lt;&gt;"",IF(AND(B2667&gt;=_TM1,B2667&lt;=_TM2,OR(TH!L2667="1111",TH!M2667="1111")),TH!D2667,""),"")</f>
        <v/>
      </c>
      <c r="B2667" s="568" t="str">
        <f t="shared" si="165"/>
        <v/>
      </c>
      <c r="C2667" s="349"/>
      <c r="D2667" s="349"/>
      <c r="E2667" s="583"/>
      <c r="F2667" s="278"/>
      <c r="G2667" s="348"/>
      <c r="H2667" s="507"/>
      <c r="I2667" s="340"/>
      <c r="J2667" s="340"/>
      <c r="K2667" s="569"/>
      <c r="L2667" s="570"/>
      <c r="M2667" s="570"/>
      <c r="N2667" s="561" t="str">
        <f>IF(AND('331-CT'!$E$7=TH!H2667,OR(L2667="331",M2667="331")),"331",IF(AND(OR(L2667="131",M2667="131"),H2667='131-CT'!$E$7),"131",""))</f>
        <v/>
      </c>
      <c r="O2667" s="561" t="str">
        <f>IF(AND($B2667&gt;='111'!$N$11,$B2667&lt;='111'!$O$11,OR($L2667=$O$7,$M2667=$O$7)),"x","")</f>
        <v/>
      </c>
      <c r="P2667" s="561" t="str">
        <f>IF(AND($L2667=$O$7,$B2667&lt;'111'!$N$11),"x","")</f>
        <v/>
      </c>
      <c r="Q2667" s="561" t="str">
        <f>IF(AND($M2667=$O$7,$B2667&lt;'111'!$N$11),"x","")</f>
        <v/>
      </c>
      <c r="R2667" s="561" t="str">
        <f>IF(ISERROR(FIND('112'!$M$9,G2667,1)),"",IF((AND(FIND('112'!$M$9,G2667,1)&gt;=1,$B2667&gt;='112'!$N$8,$B2667&lt;='112'!$O$8,OR($L2667='112'!$I$6,$M2667='112'!$I$6))),"x",""))</f>
        <v/>
      </c>
      <c r="S2667" s="561" t="str">
        <f>IF(ISERROR(FIND('112'!$M$9,G2667,1)),"",IF((AND(LEFT(G2667,2)=LEFT('112'!$M$9,2),B2667&lt;'112'!$N$8,$L2667='112'!$I$6)),"x",""))</f>
        <v/>
      </c>
      <c r="T2667" s="561" t="str">
        <f>IF(ISERROR(FIND('112'!$M$9,G2667,1)),"",IF((AND(RIGHT(G2667,2)=RIGHT('112'!$M$9,2),B2667&lt;'112'!$N$8,$M2667='112'!$I$6)),"x",""))</f>
        <v/>
      </c>
      <c r="U2667" s="561" t="str">
        <f>IF(AND(B2667&gt;='IN-NX'!$P$3,B2667&lt;='IN-NX'!$Q$3,'IN-NX'!$D$7=D2667,OR(LEFT(L2667,2)="15",AND(LEFT(M2667,2)&lt;&gt;"15",LEFT(M2667,2)&lt;&gt;"33"))),"x","")</f>
        <v/>
      </c>
      <c r="V2667" s="561" t="str">
        <f>IF(AND(OR(LEFT(TH!L2667,2)="15",LEFT(TH!M2667,2)="15"),'152-CT'!$J$8=TH!F2667),"x","")</f>
        <v/>
      </c>
      <c r="W2667" s="561" t="str">
        <f>IF(AND(OR(LEFT(TH!L2667,2)="15",LEFT(TH!M2667,2)="15"),TK!$E$7=TH!F2667),"x","")</f>
        <v/>
      </c>
      <c r="X2667" s="561" t="str">
        <f>IF(AND('341-CT'!$E$9=H2667,OR(LEFT(L2667,3)=$X$7,LEFT(M2667,3)=$X$7)),"x","")</f>
        <v/>
      </c>
      <c r="Y2667" s="561" t="str">
        <f>IF(OR(TH!L2667=TH!$Y$7,M2667=TH!$Y$7),"x","")</f>
        <v/>
      </c>
      <c r="Z2667" s="561" t="str">
        <f>IF(AND(B2667&lt;=NKC!$N$8,B2667&gt;=NKC!$M$8),"x","")</f>
        <v/>
      </c>
      <c r="AA2667" s="572"/>
      <c r="AB2667" s="573"/>
    </row>
    <row r="2668" spans="1:30" s="539" customFormat="1" ht="15.75" customHeight="1">
      <c r="A2668" s="567" t="str">
        <f>IF(B2668&lt;&gt;"",IF(AND(B2668&gt;=_TM1,B2668&lt;=_TM2,OR(TH!L2668="1111",TH!M2668="1111")),TH!D2668,""),"")</f>
        <v/>
      </c>
      <c r="B2668" s="568" t="str">
        <f t="shared" si="165"/>
        <v/>
      </c>
      <c r="C2668" s="349"/>
      <c r="D2668" s="349"/>
      <c r="E2668" s="583"/>
      <c r="F2668" s="278"/>
      <c r="G2668" s="348"/>
      <c r="H2668" s="507"/>
      <c r="I2668" s="340"/>
      <c r="J2668" s="340"/>
      <c r="K2668" s="569"/>
      <c r="L2668" s="570"/>
      <c r="M2668" s="570"/>
      <c r="N2668" s="561" t="str">
        <f>IF(AND('331-CT'!$E$7=TH!H2668,OR(L2668="331",M2668="331")),"331",IF(AND(OR(L2668="131",M2668="131"),H2668='131-CT'!$E$7),"131",""))</f>
        <v/>
      </c>
      <c r="O2668" s="561" t="str">
        <f>IF(AND($B2668&gt;='111'!$N$11,$B2668&lt;='111'!$O$11,OR($L2668=$O$7,$M2668=$O$7)),"x","")</f>
        <v/>
      </c>
      <c r="P2668" s="561" t="str">
        <f>IF(AND($L2668=$O$7,$B2668&lt;'111'!$N$11),"x","")</f>
        <v/>
      </c>
      <c r="Q2668" s="561" t="str">
        <f>IF(AND($M2668=$O$7,$B2668&lt;'111'!$N$11),"x","")</f>
        <v/>
      </c>
      <c r="R2668" s="561" t="str">
        <f>IF(ISERROR(FIND('112'!$M$9,G2668,1)),"",IF((AND(FIND('112'!$M$9,G2668,1)&gt;=1,$B2668&gt;='112'!$N$8,$B2668&lt;='112'!$O$8,OR($L2668='112'!$I$6,$M2668='112'!$I$6))),"x",""))</f>
        <v/>
      </c>
      <c r="S2668" s="561" t="str">
        <f>IF(ISERROR(FIND('112'!$M$9,G2668,1)),"",IF((AND(LEFT(G2668,2)=LEFT('112'!$M$9,2),B2668&lt;'112'!$N$8,$L2668='112'!$I$6)),"x",""))</f>
        <v/>
      </c>
      <c r="T2668" s="561" t="str">
        <f>IF(ISERROR(FIND('112'!$M$9,G2668,1)),"",IF((AND(RIGHT(G2668,2)=RIGHT('112'!$M$9,2),B2668&lt;'112'!$N$8,$M2668='112'!$I$6)),"x",""))</f>
        <v/>
      </c>
      <c r="U2668" s="561" t="str">
        <f>IF(AND(B2668&gt;='IN-NX'!$P$3,B2668&lt;='IN-NX'!$Q$3,'IN-NX'!$D$7=D2668,OR(LEFT(L2668,2)="15",AND(LEFT(M2668,2)&lt;&gt;"15",LEFT(M2668,2)&lt;&gt;"33"))),"x","")</f>
        <v/>
      </c>
      <c r="V2668" s="561" t="str">
        <f>IF(AND(OR(LEFT(TH!L2668,2)="15",LEFT(TH!M2668,2)="15"),'152-CT'!$J$8=TH!F2668),"x","")</f>
        <v/>
      </c>
      <c r="W2668" s="561" t="str">
        <f>IF(AND(OR(LEFT(TH!L2668,2)="15",LEFT(TH!M2668,2)="15"),TK!$E$7=TH!F2668),"x","")</f>
        <v/>
      </c>
      <c r="X2668" s="561" t="str">
        <f>IF(AND('341-CT'!$E$9=H2668,OR(LEFT(L2668,3)=$X$7,LEFT(M2668,3)=$X$7)),"x","")</f>
        <v/>
      </c>
      <c r="Y2668" s="561" t="str">
        <f>IF(OR(TH!L2668=TH!$Y$7,M2668=TH!$Y$7),"x","")</f>
        <v/>
      </c>
      <c r="Z2668" s="561" t="str">
        <f>IF(AND(B2668&lt;=NKC!$N$8,B2668&gt;=NKC!$M$8),"x","")</f>
        <v/>
      </c>
      <c r="AA2668" s="572"/>
      <c r="AB2668" s="573"/>
      <c r="AD2668" s="573"/>
    </row>
    <row r="2669" spans="1:30" s="539" customFormat="1" ht="15.75" customHeight="1">
      <c r="A2669" s="567" t="str">
        <f>IF(B2669&lt;&gt;"",IF(AND(B2669&gt;=_TM1,B2669&lt;=_TM2,OR(TH!L2669="1111",TH!M2669="1111")),TH!D2669,""),"")</f>
        <v/>
      </c>
      <c r="B2669" s="568" t="str">
        <f t="shared" si="165"/>
        <v/>
      </c>
      <c r="C2669" s="349"/>
      <c r="D2669" s="349"/>
      <c r="E2669" s="583"/>
      <c r="F2669" s="278"/>
      <c r="G2669" s="348"/>
      <c r="H2669" s="507"/>
      <c r="I2669" s="340"/>
      <c r="J2669" s="340"/>
      <c r="K2669" s="569"/>
      <c r="L2669" s="570"/>
      <c r="M2669" s="570"/>
      <c r="N2669" s="561" t="str">
        <f>IF(AND('331-CT'!$E$7=TH!H2669,OR(L2669="331",M2669="331")),"331",IF(AND(OR(L2669="131",M2669="131"),H2669='131-CT'!$E$7),"131",""))</f>
        <v/>
      </c>
      <c r="O2669" s="561" t="str">
        <f>IF(AND($B2669&gt;='111'!$N$11,$B2669&lt;='111'!$O$11,OR($L2669=$O$7,$M2669=$O$7)),"x","")</f>
        <v/>
      </c>
      <c r="P2669" s="561" t="str">
        <f>IF(AND($L2669=$O$7,$B2669&lt;'111'!$N$11),"x","")</f>
        <v/>
      </c>
      <c r="Q2669" s="561" t="str">
        <f>IF(AND($M2669=$O$7,$B2669&lt;'111'!$N$11),"x","")</f>
        <v/>
      </c>
      <c r="R2669" s="561" t="str">
        <f>IF(ISERROR(FIND('112'!$M$9,G2669,1)),"",IF((AND(FIND('112'!$M$9,G2669,1)&gt;=1,$B2669&gt;='112'!$N$8,$B2669&lt;='112'!$O$8,OR($L2669='112'!$I$6,$M2669='112'!$I$6))),"x",""))</f>
        <v/>
      </c>
      <c r="S2669" s="561" t="str">
        <f>IF(ISERROR(FIND('112'!$M$9,G2669,1)),"",IF((AND(LEFT(G2669,2)=LEFT('112'!$M$9,2),B2669&lt;'112'!$N$8,$L2669='112'!$I$6)),"x",""))</f>
        <v/>
      </c>
      <c r="T2669" s="561" t="str">
        <f>IF(ISERROR(FIND('112'!$M$9,G2669,1)),"",IF((AND(RIGHT(G2669,2)=RIGHT('112'!$M$9,2),B2669&lt;'112'!$N$8,$M2669='112'!$I$6)),"x",""))</f>
        <v/>
      </c>
      <c r="U2669" s="561" t="str">
        <f>IF(AND(B2669&gt;='IN-NX'!$P$3,B2669&lt;='IN-NX'!$Q$3,'IN-NX'!$D$7=D2669,OR(LEFT(L2669,2)="15",AND(LEFT(M2669,2)&lt;&gt;"15",LEFT(M2669,2)&lt;&gt;"33"))),"x","")</f>
        <v/>
      </c>
      <c r="V2669" s="561" t="str">
        <f>IF(AND(OR(LEFT(TH!L2669,2)="15",LEFT(TH!M2669,2)="15"),'152-CT'!$J$8=TH!F2669),"x","")</f>
        <v/>
      </c>
      <c r="W2669" s="561" t="str">
        <f>IF(AND(OR(LEFT(TH!L2669,2)="15",LEFT(TH!M2669,2)="15"),TK!$E$7=TH!F2669),"x","")</f>
        <v/>
      </c>
      <c r="X2669" s="561" t="str">
        <f>IF(AND('341-CT'!$E$9=H2669,OR(LEFT(L2669,3)=$X$7,LEFT(M2669,3)=$X$7)),"x","")</f>
        <v/>
      </c>
      <c r="Y2669" s="561" t="str">
        <f>IF(OR(TH!L2669=TH!$Y$7,M2669=TH!$Y$7),"x","")</f>
        <v/>
      </c>
      <c r="Z2669" s="561" t="str">
        <f>IF(AND(B2669&lt;=NKC!$N$8,B2669&gt;=NKC!$M$8),"x","")</f>
        <v/>
      </c>
      <c r="AA2669" s="572"/>
      <c r="AB2669" s="573"/>
    </row>
    <row r="2670" spans="1:30" s="539" customFormat="1" ht="15.75" customHeight="1">
      <c r="A2670" s="567" t="str">
        <f>IF(B2670&lt;&gt;"",IF(AND(B2670&gt;=_TM1,B2670&lt;=_TM2,OR(TH!L2670="1111",TH!M2670="1111")),TH!D2670,""),"")</f>
        <v/>
      </c>
      <c r="B2670" s="568" t="str">
        <f t="shared" si="165"/>
        <v/>
      </c>
      <c r="C2670" s="349"/>
      <c r="D2670" s="349"/>
      <c r="E2670" s="583"/>
      <c r="F2670" s="278"/>
      <c r="G2670" s="348"/>
      <c r="H2670" s="507"/>
      <c r="I2670" s="340"/>
      <c r="J2670" s="340"/>
      <c r="K2670" s="569"/>
      <c r="L2670" s="570"/>
      <c r="M2670" s="570"/>
      <c r="N2670" s="561" t="str">
        <f>IF(AND('331-CT'!$E$7=TH!H2670,OR(L2670="331",M2670="331")),"331",IF(AND(OR(L2670="131",M2670="131"),H2670='131-CT'!$E$7),"131",""))</f>
        <v/>
      </c>
      <c r="O2670" s="561" t="str">
        <f>IF(AND($B2670&gt;='111'!$N$11,$B2670&lt;='111'!$O$11,OR($L2670=$O$7,$M2670=$O$7)),"x","")</f>
        <v/>
      </c>
      <c r="P2670" s="561" t="str">
        <f>IF(AND($L2670=$O$7,$B2670&lt;'111'!$N$11),"x","")</f>
        <v/>
      </c>
      <c r="Q2670" s="561" t="str">
        <f>IF(AND($M2670=$O$7,$B2670&lt;'111'!$N$11),"x","")</f>
        <v/>
      </c>
      <c r="R2670" s="561" t="str">
        <f>IF(ISERROR(FIND('112'!$M$9,G2670,1)),"",IF((AND(FIND('112'!$M$9,G2670,1)&gt;=1,$B2670&gt;='112'!$N$8,$B2670&lt;='112'!$O$8,OR($L2670='112'!$I$6,$M2670='112'!$I$6))),"x",""))</f>
        <v/>
      </c>
      <c r="S2670" s="561" t="str">
        <f>IF(ISERROR(FIND('112'!$M$9,G2670,1)),"",IF((AND(LEFT(G2670,2)=LEFT('112'!$M$9,2),B2670&lt;'112'!$N$8,$L2670='112'!$I$6)),"x",""))</f>
        <v/>
      </c>
      <c r="T2670" s="561" t="str">
        <f>IF(ISERROR(FIND('112'!$M$9,G2670,1)),"",IF((AND(RIGHT(G2670,2)=RIGHT('112'!$M$9,2),B2670&lt;'112'!$N$8,$M2670='112'!$I$6)),"x",""))</f>
        <v/>
      </c>
      <c r="U2670" s="561" t="str">
        <f>IF(AND(B2670&gt;='IN-NX'!$P$3,B2670&lt;='IN-NX'!$Q$3,'IN-NX'!$D$7=D2670,OR(LEFT(L2670,2)="15",AND(LEFT(M2670,2)&lt;&gt;"15",LEFT(M2670,2)&lt;&gt;"33"))),"x","")</f>
        <v/>
      </c>
      <c r="V2670" s="561" t="str">
        <f>IF(AND(OR(LEFT(TH!L2670,2)="15",LEFT(TH!M2670,2)="15"),'152-CT'!$J$8=TH!F2670),"x","")</f>
        <v/>
      </c>
      <c r="W2670" s="561" t="str">
        <f>IF(AND(OR(LEFT(TH!L2670,2)="15",LEFT(TH!M2670,2)="15"),TK!$E$7=TH!F2670),"x","")</f>
        <v/>
      </c>
      <c r="X2670" s="561" t="str">
        <f>IF(AND('341-CT'!$E$9=H2670,OR(LEFT(L2670,3)=$X$7,LEFT(M2670,3)=$X$7)),"x","")</f>
        <v/>
      </c>
      <c r="Y2670" s="561" t="str">
        <f>IF(OR(TH!L2670=TH!$Y$7,M2670=TH!$Y$7),"x","")</f>
        <v/>
      </c>
      <c r="Z2670" s="561" t="str">
        <f>IF(AND(B2670&lt;=NKC!$N$8,B2670&gt;=NKC!$M$8),"x","")</f>
        <v/>
      </c>
      <c r="AA2670" s="572"/>
      <c r="AB2670" s="573"/>
    </row>
    <row r="2671" spans="1:30" s="539" customFormat="1" ht="15.75" customHeight="1">
      <c r="A2671" s="567" t="str">
        <f>IF(B2671&lt;&gt;"",IF(AND(B2671&gt;=_TM1,B2671&lt;=_TM2,OR(TH!L2671="1111",TH!M2671="1111")),TH!D2671,""),"")</f>
        <v/>
      </c>
      <c r="B2671" s="568" t="str">
        <f t="shared" si="165"/>
        <v/>
      </c>
      <c r="C2671" s="349"/>
      <c r="D2671" s="349"/>
      <c r="E2671" s="583"/>
      <c r="F2671" s="278"/>
      <c r="G2671" s="348"/>
      <c r="H2671" s="507"/>
      <c r="I2671" s="340"/>
      <c r="J2671" s="340"/>
      <c r="K2671" s="569"/>
      <c r="L2671" s="570"/>
      <c r="M2671" s="570"/>
      <c r="N2671" s="561" t="str">
        <f>IF(AND('331-CT'!$E$7=TH!H2671,OR(L2671="331",M2671="331")),"331",IF(AND(OR(L2671="131",M2671="131"),H2671='131-CT'!$E$7),"131",""))</f>
        <v/>
      </c>
      <c r="O2671" s="561" t="str">
        <f>IF(AND($B2671&gt;='111'!$N$11,$B2671&lt;='111'!$O$11,OR($L2671=$O$7,$M2671=$O$7)),"x","")</f>
        <v/>
      </c>
      <c r="P2671" s="561" t="str">
        <f>IF(AND($L2671=$O$7,$B2671&lt;'111'!$N$11),"x","")</f>
        <v/>
      </c>
      <c r="Q2671" s="561" t="str">
        <f>IF(AND($M2671=$O$7,$B2671&lt;'111'!$N$11),"x","")</f>
        <v/>
      </c>
      <c r="R2671" s="561" t="str">
        <f>IF(ISERROR(FIND('112'!$M$9,G2671,1)),"",IF((AND(FIND('112'!$M$9,G2671,1)&gt;=1,$B2671&gt;='112'!$N$8,$B2671&lt;='112'!$O$8,OR($L2671='112'!$I$6,$M2671='112'!$I$6))),"x",""))</f>
        <v/>
      </c>
      <c r="S2671" s="561" t="str">
        <f>IF(ISERROR(FIND('112'!$M$9,G2671,1)),"",IF((AND(LEFT(G2671,2)=LEFT('112'!$M$9,2),B2671&lt;'112'!$N$8,$L2671='112'!$I$6)),"x",""))</f>
        <v/>
      </c>
      <c r="T2671" s="561" t="str">
        <f>IF(ISERROR(FIND('112'!$M$9,G2671,1)),"",IF((AND(RIGHT(G2671,2)=RIGHT('112'!$M$9,2),B2671&lt;'112'!$N$8,$M2671='112'!$I$6)),"x",""))</f>
        <v/>
      </c>
      <c r="U2671" s="561" t="str">
        <f>IF(AND(B2671&gt;='IN-NX'!$P$3,B2671&lt;='IN-NX'!$Q$3,'IN-NX'!$D$7=D2671,OR(LEFT(L2671,2)="15",AND(LEFT(M2671,2)&lt;&gt;"15",LEFT(M2671,2)&lt;&gt;"33"))),"x","")</f>
        <v/>
      </c>
      <c r="V2671" s="561" t="str">
        <f>IF(AND(OR(LEFT(TH!L2671,2)="15",LEFT(TH!M2671,2)="15"),'152-CT'!$J$8=TH!F2671),"x","")</f>
        <v/>
      </c>
      <c r="W2671" s="561" t="str">
        <f>IF(AND(OR(LEFT(TH!L2671,2)="15",LEFT(TH!M2671,2)="15"),TK!$E$7=TH!F2671),"x","")</f>
        <v/>
      </c>
      <c r="X2671" s="561" t="str">
        <f>IF(AND('341-CT'!$E$9=H2671,OR(LEFT(L2671,3)=$X$7,LEFT(M2671,3)=$X$7)),"x","")</f>
        <v/>
      </c>
      <c r="Y2671" s="561" t="str">
        <f>IF(OR(TH!L2671=TH!$Y$7,M2671=TH!$Y$7),"x","")</f>
        <v/>
      </c>
      <c r="Z2671" s="561" t="str">
        <f>IF(AND(B2671&lt;=NKC!$N$8,B2671&gt;=NKC!$M$8),"x","")</f>
        <v/>
      </c>
      <c r="AA2671" s="572"/>
      <c r="AB2671" s="573"/>
      <c r="AD2671" s="573"/>
    </row>
    <row r="2672" spans="1:30" s="539" customFormat="1" ht="15.75" customHeight="1">
      <c r="A2672" s="567" t="str">
        <f>IF(B2672&lt;&gt;"",IF(AND(B2672&gt;=_TM1,B2672&lt;=_TM2,OR(TH!L2672="1111",TH!M2672="1111")),TH!D2672,""),"")</f>
        <v/>
      </c>
      <c r="B2672" s="568" t="str">
        <f t="shared" si="165"/>
        <v/>
      </c>
      <c r="C2672" s="349"/>
      <c r="D2672" s="349"/>
      <c r="E2672" s="583"/>
      <c r="F2672" s="279"/>
      <c r="G2672" s="348"/>
      <c r="H2672" s="507"/>
      <c r="I2672" s="340"/>
      <c r="J2672" s="340"/>
      <c r="K2672" s="569"/>
      <c r="L2672" s="570"/>
      <c r="M2672" s="570"/>
      <c r="N2672" s="561" t="str">
        <f>IF(AND('331-CT'!$E$7=TH!H2672,OR(L2672="331",M2672="331")),"331",IF(AND(OR(L2672="131",M2672="131"),H2672='131-CT'!$E$7),"131",""))</f>
        <v/>
      </c>
      <c r="O2672" s="561" t="str">
        <f>IF(AND($B2672&gt;='111'!$N$11,$B2672&lt;='111'!$O$11,OR($L2672=$O$7,$M2672=$O$7)),"x","")</f>
        <v/>
      </c>
      <c r="P2672" s="561" t="str">
        <f>IF(AND($L2672=$O$7,$B2672&lt;'111'!$N$11),"x","")</f>
        <v/>
      </c>
      <c r="Q2672" s="561" t="str">
        <f>IF(AND($M2672=$O$7,$B2672&lt;'111'!$N$11),"x","")</f>
        <v/>
      </c>
      <c r="R2672" s="561" t="str">
        <f>IF(ISERROR(FIND('112'!$M$9,G2672,1)),"",IF((AND(FIND('112'!$M$9,G2672,1)&gt;=1,$B2672&gt;='112'!$N$8,$B2672&lt;='112'!$O$8,OR($L2672='112'!$I$6,$M2672='112'!$I$6))),"x",""))</f>
        <v/>
      </c>
      <c r="S2672" s="561" t="str">
        <f>IF(ISERROR(FIND('112'!$M$9,G2672,1)),"",IF((AND(LEFT(G2672,2)=LEFT('112'!$M$9,2),B2672&lt;'112'!$N$8,$L2672='112'!$I$6)),"x",""))</f>
        <v/>
      </c>
      <c r="T2672" s="561" t="str">
        <f>IF(ISERROR(FIND('112'!$M$9,G2672,1)),"",IF((AND(RIGHT(G2672,2)=RIGHT('112'!$M$9,2),B2672&lt;'112'!$N$8,$M2672='112'!$I$6)),"x",""))</f>
        <v/>
      </c>
      <c r="U2672" s="561" t="str">
        <f>IF(AND(B2672&gt;='IN-NX'!$P$3,B2672&lt;='IN-NX'!$Q$3,'IN-NX'!$D$7=D2672,OR(LEFT(L2672,2)="15",AND(LEFT(M2672,2)&lt;&gt;"15",LEFT(M2672,2)&lt;&gt;"33"))),"x","")</f>
        <v/>
      </c>
      <c r="V2672" s="561" t="str">
        <f>IF(AND(OR(LEFT(TH!L2672,2)="15",LEFT(TH!M2672,2)="15"),'152-CT'!$J$8=TH!F2672),"x","")</f>
        <v/>
      </c>
      <c r="W2672" s="561" t="str">
        <f>IF(AND(OR(LEFT(TH!L2672,2)="15",LEFT(TH!M2672,2)="15"),TK!$E$7=TH!F2672),"x","")</f>
        <v/>
      </c>
      <c r="X2672" s="561" t="str">
        <f>IF(AND('341-CT'!$E$9=H2672,OR(LEFT(L2672,3)=$X$7,LEFT(M2672,3)=$X$7)),"x","")</f>
        <v/>
      </c>
      <c r="Y2672" s="561" t="str">
        <f>IF(OR(TH!L2672=TH!$Y$7,M2672=TH!$Y$7),"x","")</f>
        <v/>
      </c>
      <c r="Z2672" s="561" t="str">
        <f>IF(AND(B2672&lt;=NKC!$N$8,B2672&gt;=NKC!$M$8),"x","")</f>
        <v/>
      </c>
      <c r="AA2672" s="572"/>
      <c r="AB2672" s="573"/>
    </row>
    <row r="2673" spans="1:30" s="539" customFormat="1" ht="15.75" customHeight="1">
      <c r="A2673" s="567" t="str">
        <f>IF(B2673&lt;&gt;"",IF(AND(B2673&gt;=_TM1,B2673&lt;=_TM2,OR(TH!L2673="1111",TH!M2673="1111")),TH!D2673,""),"")</f>
        <v/>
      </c>
      <c r="B2673" s="568" t="str">
        <f t="shared" si="165"/>
        <v/>
      </c>
      <c r="C2673" s="349"/>
      <c r="D2673" s="349"/>
      <c r="E2673" s="583"/>
      <c r="F2673" s="278"/>
      <c r="G2673" s="348"/>
      <c r="H2673" s="507"/>
      <c r="I2673" s="340"/>
      <c r="J2673" s="340"/>
      <c r="K2673" s="569"/>
      <c r="L2673" s="570"/>
      <c r="M2673" s="570"/>
      <c r="N2673" s="561" t="str">
        <f>IF(AND('331-CT'!$E$7=TH!H2673,OR(L2673="331",M2673="331")),"331",IF(AND(OR(L2673="131",M2673="131"),H2673='131-CT'!$E$7),"131",""))</f>
        <v/>
      </c>
      <c r="O2673" s="561" t="str">
        <f>IF(AND($B2673&gt;='111'!$N$11,$B2673&lt;='111'!$O$11,OR($L2673=$O$7,$M2673=$O$7)),"x","")</f>
        <v/>
      </c>
      <c r="P2673" s="561" t="str">
        <f>IF(AND($L2673=$O$7,$B2673&lt;'111'!$N$11),"x","")</f>
        <v/>
      </c>
      <c r="Q2673" s="561" t="str">
        <f>IF(AND($M2673=$O$7,$B2673&lt;'111'!$N$11),"x","")</f>
        <v/>
      </c>
      <c r="R2673" s="561" t="str">
        <f>IF(ISERROR(FIND('112'!$M$9,G2673,1)),"",IF((AND(FIND('112'!$M$9,G2673,1)&gt;=1,$B2673&gt;='112'!$N$8,$B2673&lt;='112'!$O$8,OR($L2673='112'!$I$6,$M2673='112'!$I$6))),"x",""))</f>
        <v/>
      </c>
      <c r="S2673" s="561" t="str">
        <f>IF(ISERROR(FIND('112'!$M$9,G2673,1)),"",IF((AND(LEFT(G2673,2)=LEFT('112'!$M$9,2),B2673&lt;'112'!$N$8,$L2673='112'!$I$6)),"x",""))</f>
        <v/>
      </c>
      <c r="T2673" s="561" t="str">
        <f>IF(ISERROR(FIND('112'!$M$9,G2673,1)),"",IF((AND(RIGHT(G2673,2)=RIGHT('112'!$M$9,2),B2673&lt;'112'!$N$8,$M2673='112'!$I$6)),"x",""))</f>
        <v/>
      </c>
      <c r="U2673" s="561" t="str">
        <f>IF(AND(B2673&gt;='IN-NX'!$P$3,B2673&lt;='IN-NX'!$Q$3,'IN-NX'!$D$7=D2673,OR(LEFT(L2673,2)="15",AND(LEFT(M2673,2)&lt;&gt;"15",LEFT(M2673,2)&lt;&gt;"33"))),"x","")</f>
        <v/>
      </c>
      <c r="V2673" s="561" t="str">
        <f>IF(AND(OR(LEFT(TH!L2673,2)="15",LEFT(TH!M2673,2)="15"),'152-CT'!$J$8=TH!F2673),"x","")</f>
        <v/>
      </c>
      <c r="W2673" s="561" t="str">
        <f>IF(AND(OR(LEFT(TH!L2673,2)="15",LEFT(TH!M2673,2)="15"),TK!$E$7=TH!F2673),"x","")</f>
        <v/>
      </c>
      <c r="X2673" s="561" t="str">
        <f>IF(AND('341-CT'!$E$9=H2673,OR(LEFT(L2673,3)=$X$7,LEFT(M2673,3)=$X$7)),"x","")</f>
        <v/>
      </c>
      <c r="Y2673" s="561" t="str">
        <f>IF(OR(TH!L2673=TH!$Y$7,M2673=TH!$Y$7),"x","")</f>
        <v/>
      </c>
      <c r="Z2673" s="561" t="str">
        <f>IF(AND(B2673&lt;=NKC!$N$8,B2673&gt;=NKC!$M$8),"x","")</f>
        <v/>
      </c>
      <c r="AA2673" s="572"/>
      <c r="AB2673" s="573"/>
    </row>
    <row r="2674" spans="1:30" s="539" customFormat="1" ht="15.75" customHeight="1">
      <c r="A2674" s="567" t="str">
        <f>IF(B2674&lt;&gt;"",IF(AND(B2674&gt;=_TM1,B2674&lt;=_TM2,OR(TH!L2674="1111",TH!M2674="1111")),TH!D2674,""),"")</f>
        <v/>
      </c>
      <c r="B2674" s="568" t="str">
        <f t="shared" si="165"/>
        <v/>
      </c>
      <c r="C2674" s="349"/>
      <c r="D2674" s="349"/>
      <c r="E2674" s="583"/>
      <c r="F2674" s="278"/>
      <c r="G2674" s="348"/>
      <c r="H2674" s="507"/>
      <c r="I2674" s="340"/>
      <c r="J2674" s="340"/>
      <c r="K2674" s="569"/>
      <c r="L2674" s="570"/>
      <c r="M2674" s="570"/>
      <c r="N2674" s="561" t="str">
        <f>IF(AND('331-CT'!$E$7=TH!H2674,OR(L2674="331",M2674="331")),"331",IF(AND(OR(L2674="131",M2674="131"),H2674='131-CT'!$E$7),"131",""))</f>
        <v/>
      </c>
      <c r="O2674" s="561" t="str">
        <f>IF(AND($B2674&gt;='111'!$N$11,$B2674&lt;='111'!$O$11,OR($L2674=$O$7,$M2674=$O$7)),"x","")</f>
        <v/>
      </c>
      <c r="P2674" s="561" t="str">
        <f>IF(AND($L2674=$O$7,$B2674&lt;'111'!$N$11),"x","")</f>
        <v/>
      </c>
      <c r="Q2674" s="561" t="str">
        <f>IF(AND($M2674=$O$7,$B2674&lt;'111'!$N$11),"x","")</f>
        <v/>
      </c>
      <c r="R2674" s="561" t="str">
        <f>IF(ISERROR(FIND('112'!$M$9,G2674,1)),"",IF((AND(FIND('112'!$M$9,G2674,1)&gt;=1,$B2674&gt;='112'!$N$8,$B2674&lt;='112'!$O$8,OR($L2674='112'!$I$6,$M2674='112'!$I$6))),"x",""))</f>
        <v/>
      </c>
      <c r="S2674" s="561" t="str">
        <f>IF(ISERROR(FIND('112'!$M$9,G2674,1)),"",IF((AND(LEFT(G2674,2)=LEFT('112'!$M$9,2),B2674&lt;'112'!$N$8,$L2674='112'!$I$6)),"x",""))</f>
        <v/>
      </c>
      <c r="T2674" s="561" t="str">
        <f>IF(ISERROR(FIND('112'!$M$9,G2674,1)),"",IF((AND(RIGHT(G2674,2)=RIGHT('112'!$M$9,2),B2674&lt;'112'!$N$8,$M2674='112'!$I$6)),"x",""))</f>
        <v/>
      </c>
      <c r="U2674" s="561" t="str">
        <f>IF(AND(B2674&gt;='IN-NX'!$P$3,B2674&lt;='IN-NX'!$Q$3,'IN-NX'!$D$7=D2674,OR(LEFT(L2674,2)="15",AND(LEFT(M2674,2)&lt;&gt;"15",LEFT(M2674,2)&lt;&gt;"33"))),"x","")</f>
        <v/>
      </c>
      <c r="V2674" s="561" t="str">
        <f>IF(AND(OR(LEFT(TH!L2674,2)="15",LEFT(TH!M2674,2)="15"),'152-CT'!$J$8=TH!F2674),"x","")</f>
        <v/>
      </c>
      <c r="W2674" s="561" t="str">
        <f>IF(AND(OR(LEFT(TH!L2674,2)="15",LEFT(TH!M2674,2)="15"),TK!$E$7=TH!F2674),"x","")</f>
        <v/>
      </c>
      <c r="X2674" s="561" t="str">
        <f>IF(AND('341-CT'!$E$9=H2674,OR(LEFT(L2674,3)=$X$7,LEFT(M2674,3)=$X$7)),"x","")</f>
        <v/>
      </c>
      <c r="Y2674" s="561" t="str">
        <f>IF(OR(TH!L2674=TH!$Y$7,M2674=TH!$Y$7),"x","")</f>
        <v/>
      </c>
      <c r="Z2674" s="561" t="str">
        <f>IF(AND(B2674&lt;=NKC!$N$8,B2674&gt;=NKC!$M$8),"x","")</f>
        <v/>
      </c>
      <c r="AA2674" s="572"/>
      <c r="AB2674" s="573"/>
      <c r="AD2674" s="573"/>
    </row>
    <row r="2675" spans="1:30" s="539" customFormat="1" ht="15.75" customHeight="1">
      <c r="A2675" s="567" t="str">
        <f>IF(B2675&lt;&gt;"",IF(AND(B2675&gt;=_TM1,B2675&lt;=_TM2,OR(TH!L2675="1111",TH!M2675="1111")),TH!D2675,""),"")</f>
        <v/>
      </c>
      <c r="B2675" s="568" t="str">
        <f t="shared" si="165"/>
        <v/>
      </c>
      <c r="C2675" s="349"/>
      <c r="D2675" s="349"/>
      <c r="E2675" s="583"/>
      <c r="F2675" s="278"/>
      <c r="G2675" s="348"/>
      <c r="H2675" s="507"/>
      <c r="I2675" s="340"/>
      <c r="J2675" s="340"/>
      <c r="K2675" s="569"/>
      <c r="L2675" s="570"/>
      <c r="M2675" s="570"/>
      <c r="N2675" s="561" t="str">
        <f>IF(AND('331-CT'!$E$7=TH!H2675,OR(L2675="331",M2675="331")),"331",IF(AND(OR(L2675="131",M2675="131"),H2675='131-CT'!$E$7),"131",""))</f>
        <v/>
      </c>
      <c r="O2675" s="561" t="str">
        <f>IF(AND($B2675&gt;='111'!$N$11,$B2675&lt;='111'!$O$11,OR($L2675=$O$7,$M2675=$O$7)),"x","")</f>
        <v/>
      </c>
      <c r="P2675" s="561" t="str">
        <f>IF(AND($L2675=$O$7,$B2675&lt;'111'!$N$11),"x","")</f>
        <v/>
      </c>
      <c r="Q2675" s="561" t="str">
        <f>IF(AND($M2675=$O$7,$B2675&lt;'111'!$N$11),"x","")</f>
        <v/>
      </c>
      <c r="R2675" s="561" t="str">
        <f>IF(ISERROR(FIND('112'!$M$9,G2675,1)),"",IF((AND(FIND('112'!$M$9,G2675,1)&gt;=1,$B2675&gt;='112'!$N$8,$B2675&lt;='112'!$O$8,OR($L2675='112'!$I$6,$M2675='112'!$I$6))),"x",""))</f>
        <v/>
      </c>
      <c r="S2675" s="561" t="str">
        <f>IF(ISERROR(FIND('112'!$M$9,G2675,1)),"",IF((AND(LEFT(G2675,2)=LEFT('112'!$M$9,2),B2675&lt;'112'!$N$8,$L2675='112'!$I$6)),"x",""))</f>
        <v/>
      </c>
      <c r="T2675" s="561" t="str">
        <f>IF(ISERROR(FIND('112'!$M$9,G2675,1)),"",IF((AND(RIGHT(G2675,2)=RIGHT('112'!$M$9,2),B2675&lt;'112'!$N$8,$M2675='112'!$I$6)),"x",""))</f>
        <v/>
      </c>
      <c r="U2675" s="561" t="str">
        <f>IF(AND(B2675&gt;='IN-NX'!$P$3,B2675&lt;='IN-NX'!$Q$3,'IN-NX'!$D$7=D2675,OR(LEFT(L2675,2)="15",AND(LEFT(M2675,2)&lt;&gt;"15",LEFT(M2675,2)&lt;&gt;"33"))),"x","")</f>
        <v/>
      </c>
      <c r="V2675" s="561" t="str">
        <f>IF(AND(OR(LEFT(TH!L2675,2)="15",LEFT(TH!M2675,2)="15"),'152-CT'!$J$8=TH!F2675),"x","")</f>
        <v/>
      </c>
      <c r="W2675" s="561" t="str">
        <f>IF(AND(OR(LEFT(TH!L2675,2)="15",LEFT(TH!M2675,2)="15"),TK!$E$7=TH!F2675),"x","")</f>
        <v/>
      </c>
      <c r="X2675" s="561" t="str">
        <f>IF(AND('341-CT'!$E$9=H2675,OR(LEFT(L2675,3)=$X$7,LEFT(M2675,3)=$X$7)),"x","")</f>
        <v/>
      </c>
      <c r="Y2675" s="561" t="str">
        <f>IF(OR(TH!L2675=TH!$Y$7,M2675=TH!$Y$7),"x","")</f>
        <v/>
      </c>
      <c r="Z2675" s="561" t="str">
        <f>IF(AND(B2675&lt;=NKC!$N$8,B2675&gt;=NKC!$M$8),"x","")</f>
        <v/>
      </c>
      <c r="AA2675" s="572"/>
      <c r="AB2675" s="573"/>
    </row>
    <row r="2676" spans="1:30" s="539" customFormat="1" ht="15.75" customHeight="1">
      <c r="A2676" s="567" t="str">
        <f>IF(B2676&lt;&gt;"",IF(AND(B2676&gt;=_TM1,B2676&lt;=_TM2,OR(TH!L2676="1111",TH!M2676="1111")),TH!D2676,""),"")</f>
        <v/>
      </c>
      <c r="B2676" s="568" t="str">
        <f t="shared" si="165"/>
        <v/>
      </c>
      <c r="C2676" s="349"/>
      <c r="D2676" s="349"/>
      <c r="E2676" s="583"/>
      <c r="F2676" s="278"/>
      <c r="G2676" s="348"/>
      <c r="H2676" s="507"/>
      <c r="I2676" s="340"/>
      <c r="J2676" s="340"/>
      <c r="K2676" s="569"/>
      <c r="L2676" s="570"/>
      <c r="M2676" s="570"/>
      <c r="N2676" s="561" t="str">
        <f>IF(AND('331-CT'!$E$7=TH!H2676,OR(L2676="331",M2676="331")),"331",IF(AND(OR(L2676="131",M2676="131"),H2676='131-CT'!$E$7),"131",""))</f>
        <v/>
      </c>
      <c r="O2676" s="561" t="str">
        <f>IF(AND($B2676&gt;='111'!$N$11,$B2676&lt;='111'!$O$11,OR($L2676=$O$7,$M2676=$O$7)),"x","")</f>
        <v/>
      </c>
      <c r="P2676" s="561" t="str">
        <f>IF(AND($L2676=$O$7,$B2676&lt;'111'!$N$11),"x","")</f>
        <v/>
      </c>
      <c r="Q2676" s="561" t="str">
        <f>IF(AND($M2676=$O$7,$B2676&lt;'111'!$N$11),"x","")</f>
        <v/>
      </c>
      <c r="R2676" s="561" t="str">
        <f>IF(ISERROR(FIND('112'!$M$9,G2676,1)),"",IF((AND(FIND('112'!$M$9,G2676,1)&gt;=1,$B2676&gt;='112'!$N$8,$B2676&lt;='112'!$O$8,OR($L2676='112'!$I$6,$M2676='112'!$I$6))),"x",""))</f>
        <v/>
      </c>
      <c r="S2676" s="561" t="str">
        <f>IF(ISERROR(FIND('112'!$M$9,G2676,1)),"",IF((AND(LEFT(G2676,2)=LEFT('112'!$M$9,2),B2676&lt;'112'!$N$8,$L2676='112'!$I$6)),"x",""))</f>
        <v/>
      </c>
      <c r="T2676" s="561" t="str">
        <f>IF(ISERROR(FIND('112'!$M$9,G2676,1)),"",IF((AND(RIGHT(G2676,2)=RIGHT('112'!$M$9,2),B2676&lt;'112'!$N$8,$M2676='112'!$I$6)),"x",""))</f>
        <v/>
      </c>
      <c r="U2676" s="561" t="str">
        <f>IF(AND(B2676&gt;='IN-NX'!$P$3,B2676&lt;='IN-NX'!$Q$3,'IN-NX'!$D$7=D2676,OR(LEFT(L2676,2)="15",AND(LEFT(M2676,2)&lt;&gt;"15",LEFT(M2676,2)&lt;&gt;"33"))),"x","")</f>
        <v/>
      </c>
      <c r="V2676" s="561" t="str">
        <f>IF(AND(OR(LEFT(TH!L2676,2)="15",LEFT(TH!M2676,2)="15"),'152-CT'!$J$8=TH!F2676),"x","")</f>
        <v/>
      </c>
      <c r="W2676" s="561" t="str">
        <f>IF(AND(OR(LEFT(TH!L2676,2)="15",LEFT(TH!M2676,2)="15"),TK!$E$7=TH!F2676),"x","")</f>
        <v/>
      </c>
      <c r="X2676" s="561" t="str">
        <f>IF(AND('341-CT'!$E$9=H2676,OR(LEFT(L2676,3)=$X$7,LEFT(M2676,3)=$X$7)),"x","")</f>
        <v/>
      </c>
      <c r="Y2676" s="561" t="str">
        <f>IF(OR(TH!L2676=TH!$Y$7,M2676=TH!$Y$7),"x","")</f>
        <v/>
      </c>
      <c r="Z2676" s="561" t="str">
        <f>IF(AND(B2676&lt;=NKC!$N$8,B2676&gt;=NKC!$M$8),"x","")</f>
        <v/>
      </c>
      <c r="AA2676" s="572"/>
      <c r="AB2676" s="573"/>
    </row>
    <row r="2677" spans="1:30" s="539" customFormat="1" ht="15.75" customHeight="1">
      <c r="A2677" s="567" t="str">
        <f>IF(B2677&lt;&gt;"",IF(AND(B2677&gt;=_TM1,B2677&lt;=_TM2,OR(TH!L2677="1111",TH!M2677="1111")),TH!D2677,""),"")</f>
        <v/>
      </c>
      <c r="B2677" s="568" t="str">
        <f t="shared" si="165"/>
        <v/>
      </c>
      <c r="C2677" s="349"/>
      <c r="D2677" s="349"/>
      <c r="E2677" s="583"/>
      <c r="F2677" s="278"/>
      <c r="G2677" s="348"/>
      <c r="H2677" s="507"/>
      <c r="I2677" s="340"/>
      <c r="J2677" s="340"/>
      <c r="K2677" s="569"/>
      <c r="L2677" s="570"/>
      <c r="M2677" s="570"/>
      <c r="N2677" s="561" t="str">
        <f>IF(AND('331-CT'!$E$7=TH!H2677,OR(L2677="331",M2677="331")),"331",IF(AND(OR(L2677="131",M2677="131"),H2677='131-CT'!$E$7),"131",""))</f>
        <v/>
      </c>
      <c r="O2677" s="561" t="str">
        <f>IF(AND($B2677&gt;='111'!$N$11,$B2677&lt;='111'!$O$11,OR($L2677=$O$7,$M2677=$O$7)),"x","")</f>
        <v/>
      </c>
      <c r="P2677" s="561" t="str">
        <f>IF(AND($L2677=$O$7,$B2677&lt;'111'!$N$11),"x","")</f>
        <v/>
      </c>
      <c r="Q2677" s="561" t="str">
        <f>IF(AND($M2677=$O$7,$B2677&lt;'111'!$N$11),"x","")</f>
        <v/>
      </c>
      <c r="R2677" s="561" t="str">
        <f>IF(ISERROR(FIND('112'!$M$9,G2677,1)),"",IF((AND(FIND('112'!$M$9,G2677,1)&gt;=1,$B2677&gt;='112'!$N$8,$B2677&lt;='112'!$O$8,OR($L2677='112'!$I$6,$M2677='112'!$I$6))),"x",""))</f>
        <v/>
      </c>
      <c r="S2677" s="561" t="str">
        <f>IF(ISERROR(FIND('112'!$M$9,G2677,1)),"",IF((AND(LEFT(G2677,2)=LEFT('112'!$M$9,2),B2677&lt;'112'!$N$8,$L2677='112'!$I$6)),"x",""))</f>
        <v/>
      </c>
      <c r="T2677" s="561" t="str">
        <f>IF(ISERROR(FIND('112'!$M$9,G2677,1)),"",IF((AND(RIGHT(G2677,2)=RIGHT('112'!$M$9,2),B2677&lt;'112'!$N$8,$M2677='112'!$I$6)),"x",""))</f>
        <v/>
      </c>
      <c r="U2677" s="561" t="str">
        <f>IF(AND(B2677&gt;='IN-NX'!$P$3,B2677&lt;='IN-NX'!$Q$3,'IN-NX'!$D$7=D2677,OR(LEFT(L2677,2)="15",AND(LEFT(M2677,2)&lt;&gt;"15",LEFT(M2677,2)&lt;&gt;"33"))),"x","")</f>
        <v/>
      </c>
      <c r="V2677" s="561" t="str">
        <f>IF(AND(OR(LEFT(TH!L2677,2)="15",LEFT(TH!M2677,2)="15"),'152-CT'!$J$8=TH!F2677),"x","")</f>
        <v/>
      </c>
      <c r="W2677" s="561" t="str">
        <f>IF(AND(OR(LEFT(TH!L2677,2)="15",LEFT(TH!M2677,2)="15"),TK!$E$7=TH!F2677),"x","")</f>
        <v/>
      </c>
      <c r="X2677" s="561" t="str">
        <f>IF(AND('341-CT'!$E$9=H2677,OR(LEFT(L2677,3)=$X$7,LEFT(M2677,3)=$X$7)),"x","")</f>
        <v/>
      </c>
      <c r="Y2677" s="561" t="str">
        <f>IF(OR(TH!L2677=TH!$Y$7,M2677=TH!$Y$7),"x","")</f>
        <v/>
      </c>
      <c r="Z2677" s="561" t="str">
        <f>IF(AND(B2677&lt;=NKC!$N$8,B2677&gt;=NKC!$M$8),"x","")</f>
        <v/>
      </c>
      <c r="AA2677" s="572"/>
      <c r="AB2677" s="573"/>
      <c r="AD2677" s="573"/>
    </row>
    <row r="2678" spans="1:30" s="539" customFormat="1" ht="15.75" customHeight="1">
      <c r="A2678" s="567" t="str">
        <f>IF(B2678&lt;&gt;"",IF(AND(B2678&gt;=_TM1,B2678&lt;=_TM2,OR(TH!L2678="1111",TH!M2678="1111")),TH!D2678,""),"")</f>
        <v/>
      </c>
      <c r="B2678" s="568" t="str">
        <f t="shared" si="165"/>
        <v/>
      </c>
      <c r="C2678" s="349"/>
      <c r="D2678" s="349"/>
      <c r="E2678" s="583"/>
      <c r="F2678" s="278"/>
      <c r="G2678" s="348"/>
      <c r="H2678" s="507"/>
      <c r="I2678" s="340"/>
      <c r="J2678" s="340"/>
      <c r="K2678" s="569"/>
      <c r="L2678" s="570"/>
      <c r="M2678" s="570"/>
      <c r="N2678" s="561" t="str">
        <f>IF(AND('331-CT'!$E$7=TH!H2678,OR(L2678="331",M2678="331")),"331",IF(AND(OR(L2678="131",M2678="131"),H2678='131-CT'!$E$7),"131",""))</f>
        <v/>
      </c>
      <c r="O2678" s="561" t="str">
        <f>IF(AND($B2678&gt;='111'!$N$11,$B2678&lt;='111'!$O$11,OR($L2678=$O$7,$M2678=$O$7)),"x","")</f>
        <v/>
      </c>
      <c r="P2678" s="561" t="str">
        <f>IF(AND($L2678=$O$7,$B2678&lt;'111'!$N$11),"x","")</f>
        <v/>
      </c>
      <c r="Q2678" s="561" t="str">
        <f>IF(AND($M2678=$O$7,$B2678&lt;'111'!$N$11),"x","")</f>
        <v/>
      </c>
      <c r="R2678" s="561" t="str">
        <f>IF(ISERROR(FIND('112'!$M$9,G2678,1)),"",IF((AND(FIND('112'!$M$9,G2678,1)&gt;=1,$B2678&gt;='112'!$N$8,$B2678&lt;='112'!$O$8,OR($L2678='112'!$I$6,$M2678='112'!$I$6))),"x",""))</f>
        <v/>
      </c>
      <c r="S2678" s="561" t="str">
        <f>IF(ISERROR(FIND('112'!$M$9,G2678,1)),"",IF((AND(LEFT(G2678,2)=LEFT('112'!$M$9,2),B2678&lt;'112'!$N$8,$L2678='112'!$I$6)),"x",""))</f>
        <v/>
      </c>
      <c r="T2678" s="561" t="str">
        <f>IF(ISERROR(FIND('112'!$M$9,G2678,1)),"",IF((AND(RIGHT(G2678,2)=RIGHT('112'!$M$9,2),B2678&lt;'112'!$N$8,$M2678='112'!$I$6)),"x",""))</f>
        <v/>
      </c>
      <c r="U2678" s="561" t="str">
        <f>IF(AND(B2678&gt;='IN-NX'!$P$3,B2678&lt;='IN-NX'!$Q$3,'IN-NX'!$D$7=D2678,OR(LEFT(L2678,2)="15",AND(LEFT(M2678,2)&lt;&gt;"15",LEFT(M2678,2)&lt;&gt;"33"))),"x","")</f>
        <v/>
      </c>
      <c r="V2678" s="561" t="str">
        <f>IF(AND(OR(LEFT(TH!L2678,2)="15",LEFT(TH!M2678,2)="15"),'152-CT'!$J$8=TH!F2678),"x","")</f>
        <v/>
      </c>
      <c r="W2678" s="561" t="str">
        <f>IF(AND(OR(LEFT(TH!L2678,2)="15",LEFT(TH!M2678,2)="15"),TK!$E$7=TH!F2678),"x","")</f>
        <v/>
      </c>
      <c r="X2678" s="561" t="str">
        <f>IF(AND('341-CT'!$E$9=H2678,OR(LEFT(L2678,3)=$X$7,LEFT(M2678,3)=$X$7)),"x","")</f>
        <v/>
      </c>
      <c r="Y2678" s="561" t="str">
        <f>IF(OR(TH!L2678=TH!$Y$7,M2678=TH!$Y$7),"x","")</f>
        <v/>
      </c>
      <c r="Z2678" s="561" t="str">
        <f>IF(AND(B2678&lt;=NKC!$N$8,B2678&gt;=NKC!$M$8),"x","")</f>
        <v/>
      </c>
      <c r="AA2678" s="572"/>
      <c r="AB2678" s="573"/>
    </row>
    <row r="2679" spans="1:30" s="539" customFormat="1" ht="15.75" customHeight="1">
      <c r="A2679" s="567" t="str">
        <f>IF(B2679&lt;&gt;"",IF(AND(B2679&gt;=_TM1,B2679&lt;=_TM2,OR(TH!L2679="1111",TH!M2679="1111")),TH!D2679,""),"")</f>
        <v/>
      </c>
      <c r="B2679" s="568" t="str">
        <f t="shared" si="165"/>
        <v/>
      </c>
      <c r="C2679" s="349"/>
      <c r="D2679" s="349"/>
      <c r="E2679" s="583"/>
      <c r="F2679" s="278"/>
      <c r="G2679" s="348"/>
      <c r="H2679" s="507"/>
      <c r="I2679" s="340"/>
      <c r="J2679" s="340"/>
      <c r="K2679" s="569"/>
      <c r="L2679" s="570"/>
      <c r="M2679" s="570"/>
      <c r="N2679" s="561" t="str">
        <f>IF(AND('331-CT'!$E$7=TH!H2679,OR(L2679="331",M2679="331")),"331",IF(AND(OR(L2679="131",M2679="131"),H2679='131-CT'!$E$7),"131",""))</f>
        <v/>
      </c>
      <c r="O2679" s="561" t="str">
        <f>IF(AND($B2679&gt;='111'!$N$11,$B2679&lt;='111'!$O$11,OR($L2679=$O$7,$M2679=$O$7)),"x","")</f>
        <v/>
      </c>
      <c r="P2679" s="561" t="str">
        <f>IF(AND($L2679=$O$7,$B2679&lt;'111'!$N$11),"x","")</f>
        <v/>
      </c>
      <c r="Q2679" s="561" t="str">
        <f>IF(AND($M2679=$O$7,$B2679&lt;'111'!$N$11),"x","")</f>
        <v/>
      </c>
      <c r="R2679" s="561" t="str">
        <f>IF(ISERROR(FIND('112'!$M$9,G2679,1)),"",IF((AND(FIND('112'!$M$9,G2679,1)&gt;=1,$B2679&gt;='112'!$N$8,$B2679&lt;='112'!$O$8,OR($L2679='112'!$I$6,$M2679='112'!$I$6))),"x",""))</f>
        <v/>
      </c>
      <c r="S2679" s="561" t="str">
        <f>IF(ISERROR(FIND('112'!$M$9,G2679,1)),"",IF((AND(LEFT(G2679,2)=LEFT('112'!$M$9,2),B2679&lt;'112'!$N$8,$L2679='112'!$I$6)),"x",""))</f>
        <v/>
      </c>
      <c r="T2679" s="561" t="str">
        <f>IF(ISERROR(FIND('112'!$M$9,G2679,1)),"",IF((AND(RIGHT(G2679,2)=RIGHT('112'!$M$9,2),B2679&lt;'112'!$N$8,$M2679='112'!$I$6)),"x",""))</f>
        <v/>
      </c>
      <c r="U2679" s="561" t="str">
        <f>IF(AND(B2679&gt;='IN-NX'!$P$3,B2679&lt;='IN-NX'!$Q$3,'IN-NX'!$D$7=D2679,OR(LEFT(L2679,2)="15",AND(LEFT(M2679,2)&lt;&gt;"15",LEFT(M2679,2)&lt;&gt;"33"))),"x","")</f>
        <v/>
      </c>
      <c r="V2679" s="561" t="str">
        <f>IF(AND(OR(LEFT(TH!L2679,2)="15",LEFT(TH!M2679,2)="15"),'152-CT'!$J$8=TH!F2679),"x","")</f>
        <v/>
      </c>
      <c r="W2679" s="561" t="str">
        <f>IF(AND(OR(LEFT(TH!L2679,2)="15",LEFT(TH!M2679,2)="15"),TK!$E$7=TH!F2679),"x","")</f>
        <v/>
      </c>
      <c r="X2679" s="561" t="str">
        <f>IF(AND('341-CT'!$E$9=H2679,OR(LEFT(L2679,3)=$X$7,LEFT(M2679,3)=$X$7)),"x","")</f>
        <v/>
      </c>
      <c r="Y2679" s="561" t="str">
        <f>IF(OR(TH!L2679=TH!$Y$7,M2679=TH!$Y$7),"x","")</f>
        <v/>
      </c>
      <c r="Z2679" s="561" t="str">
        <f>IF(AND(B2679&lt;=NKC!$N$8,B2679&gt;=NKC!$M$8),"x","")</f>
        <v/>
      </c>
      <c r="AA2679" s="572"/>
      <c r="AB2679" s="573"/>
    </row>
    <row r="2680" spans="1:30" s="539" customFormat="1" ht="15.75" customHeight="1">
      <c r="A2680" s="567" t="str">
        <f>IF(B2680&lt;&gt;"",IF(AND(B2680&gt;=_TM1,B2680&lt;=_TM2,OR(TH!L2680="1111",TH!M2680="1111")),TH!D2680,""),"")</f>
        <v/>
      </c>
      <c r="B2680" s="568" t="str">
        <f t="shared" si="165"/>
        <v/>
      </c>
      <c r="C2680" s="349"/>
      <c r="D2680" s="349"/>
      <c r="E2680" s="583"/>
      <c r="F2680" s="278"/>
      <c r="G2680" s="348"/>
      <c r="H2680" s="507"/>
      <c r="I2680" s="340"/>
      <c r="J2680" s="340"/>
      <c r="K2680" s="569"/>
      <c r="L2680" s="570"/>
      <c r="M2680" s="570"/>
      <c r="N2680" s="561" t="str">
        <f>IF(AND('331-CT'!$E$7=TH!H2680,OR(L2680="331",M2680="331")),"331",IF(AND(OR(L2680="131",M2680="131"),H2680='131-CT'!$E$7),"131",""))</f>
        <v/>
      </c>
      <c r="O2680" s="561" t="str">
        <f>IF(AND($B2680&gt;='111'!$N$11,$B2680&lt;='111'!$O$11,OR($L2680=$O$7,$M2680=$O$7)),"x","")</f>
        <v/>
      </c>
      <c r="P2680" s="561" t="str">
        <f>IF(AND($L2680=$O$7,$B2680&lt;'111'!$N$11),"x","")</f>
        <v/>
      </c>
      <c r="Q2680" s="561" t="str">
        <f>IF(AND($M2680=$O$7,$B2680&lt;'111'!$N$11),"x","")</f>
        <v/>
      </c>
      <c r="R2680" s="561" t="str">
        <f>IF(ISERROR(FIND('112'!$M$9,G2680,1)),"",IF((AND(FIND('112'!$M$9,G2680,1)&gt;=1,$B2680&gt;='112'!$N$8,$B2680&lt;='112'!$O$8,OR($L2680='112'!$I$6,$M2680='112'!$I$6))),"x",""))</f>
        <v/>
      </c>
      <c r="S2680" s="561" t="str">
        <f>IF(ISERROR(FIND('112'!$M$9,G2680,1)),"",IF((AND(LEFT(G2680,2)=LEFT('112'!$M$9,2),B2680&lt;'112'!$N$8,$L2680='112'!$I$6)),"x",""))</f>
        <v/>
      </c>
      <c r="T2680" s="561" t="str">
        <f>IF(ISERROR(FIND('112'!$M$9,G2680,1)),"",IF((AND(RIGHT(G2680,2)=RIGHT('112'!$M$9,2),B2680&lt;'112'!$N$8,$M2680='112'!$I$6)),"x",""))</f>
        <v/>
      </c>
      <c r="U2680" s="561" t="str">
        <f>IF(AND(B2680&gt;='IN-NX'!$P$3,B2680&lt;='IN-NX'!$Q$3,'IN-NX'!$D$7=D2680,OR(LEFT(L2680,2)="15",AND(LEFT(M2680,2)&lt;&gt;"15",LEFT(M2680,2)&lt;&gt;"33"))),"x","")</f>
        <v/>
      </c>
      <c r="V2680" s="561" t="str">
        <f>IF(AND(OR(LEFT(TH!L2680,2)="15",LEFT(TH!M2680,2)="15"),'152-CT'!$J$8=TH!F2680),"x","")</f>
        <v/>
      </c>
      <c r="W2680" s="561" t="str">
        <f>IF(AND(OR(LEFT(TH!L2680,2)="15",LEFT(TH!M2680,2)="15"),TK!$E$7=TH!F2680),"x","")</f>
        <v/>
      </c>
      <c r="X2680" s="561" t="str">
        <f>IF(AND('341-CT'!$E$9=H2680,OR(LEFT(L2680,3)=$X$7,LEFT(M2680,3)=$X$7)),"x","")</f>
        <v/>
      </c>
      <c r="Y2680" s="561" t="str">
        <f>IF(OR(TH!L2680=TH!$Y$7,M2680=TH!$Y$7),"x","")</f>
        <v/>
      </c>
      <c r="Z2680" s="561" t="str">
        <f>IF(AND(B2680&lt;=NKC!$N$8,B2680&gt;=NKC!$M$8),"x","")</f>
        <v/>
      </c>
      <c r="AA2680" s="572"/>
      <c r="AB2680" s="573"/>
      <c r="AD2680" s="573"/>
    </row>
    <row r="2681" spans="1:30" s="539" customFormat="1" ht="15.75" customHeight="1">
      <c r="A2681" s="567" t="str">
        <f>IF(B2681&lt;&gt;"",IF(AND(B2681&gt;=_TM1,B2681&lt;=_TM2,OR(TH!L2681="1111",TH!M2681="1111")),TH!D2681,""),"")</f>
        <v/>
      </c>
      <c r="B2681" s="568" t="str">
        <f t="shared" si="165"/>
        <v/>
      </c>
      <c r="C2681" s="349"/>
      <c r="D2681" s="349"/>
      <c r="E2681" s="583"/>
      <c r="F2681" s="278"/>
      <c r="G2681" s="348"/>
      <c r="H2681" s="507"/>
      <c r="I2681" s="340"/>
      <c r="J2681" s="340"/>
      <c r="K2681" s="569"/>
      <c r="L2681" s="570"/>
      <c r="M2681" s="570"/>
      <c r="N2681" s="561" t="str">
        <f>IF(AND('331-CT'!$E$7=TH!H2681,OR(L2681="331",M2681="331")),"331",IF(AND(OR(L2681="131",M2681="131"),H2681='131-CT'!$E$7),"131",""))</f>
        <v/>
      </c>
      <c r="O2681" s="561" t="str">
        <f>IF(AND($B2681&gt;='111'!$N$11,$B2681&lt;='111'!$O$11,OR($L2681=$O$7,$M2681=$O$7)),"x","")</f>
        <v/>
      </c>
      <c r="P2681" s="561" t="str">
        <f>IF(AND($L2681=$O$7,$B2681&lt;'111'!$N$11),"x","")</f>
        <v/>
      </c>
      <c r="Q2681" s="561" t="str">
        <f>IF(AND($M2681=$O$7,$B2681&lt;'111'!$N$11),"x","")</f>
        <v/>
      </c>
      <c r="R2681" s="561" t="str">
        <f>IF(ISERROR(FIND('112'!$M$9,G2681,1)),"",IF((AND(FIND('112'!$M$9,G2681,1)&gt;=1,$B2681&gt;='112'!$N$8,$B2681&lt;='112'!$O$8,OR($L2681='112'!$I$6,$M2681='112'!$I$6))),"x",""))</f>
        <v/>
      </c>
      <c r="S2681" s="561" t="str">
        <f>IF(ISERROR(FIND('112'!$M$9,G2681,1)),"",IF((AND(LEFT(G2681,2)=LEFT('112'!$M$9,2),B2681&lt;'112'!$N$8,$L2681='112'!$I$6)),"x",""))</f>
        <v/>
      </c>
      <c r="T2681" s="561" t="str">
        <f>IF(ISERROR(FIND('112'!$M$9,G2681,1)),"",IF((AND(RIGHT(G2681,2)=RIGHT('112'!$M$9,2),B2681&lt;'112'!$N$8,$M2681='112'!$I$6)),"x",""))</f>
        <v/>
      </c>
      <c r="U2681" s="561" t="str">
        <f>IF(AND(B2681&gt;='IN-NX'!$P$3,B2681&lt;='IN-NX'!$Q$3,'IN-NX'!$D$7=D2681,OR(LEFT(L2681,2)="15",AND(LEFT(M2681,2)&lt;&gt;"15",LEFT(M2681,2)&lt;&gt;"33"))),"x","")</f>
        <v/>
      </c>
      <c r="V2681" s="561" t="str">
        <f>IF(AND(OR(LEFT(TH!L2681,2)="15",LEFT(TH!M2681,2)="15"),'152-CT'!$J$8=TH!F2681),"x","")</f>
        <v/>
      </c>
      <c r="W2681" s="561" t="str">
        <f>IF(AND(OR(LEFT(TH!L2681,2)="15",LEFT(TH!M2681,2)="15"),TK!$E$7=TH!F2681),"x","")</f>
        <v/>
      </c>
      <c r="X2681" s="561" t="str">
        <f>IF(AND('341-CT'!$E$9=H2681,OR(LEFT(L2681,3)=$X$7,LEFT(M2681,3)=$X$7)),"x","")</f>
        <v/>
      </c>
      <c r="Y2681" s="561" t="str">
        <f>IF(OR(TH!L2681=TH!$Y$7,M2681=TH!$Y$7),"x","")</f>
        <v/>
      </c>
      <c r="Z2681" s="561" t="str">
        <f>IF(AND(B2681&lt;=NKC!$N$8,B2681&gt;=NKC!$M$8),"x","")</f>
        <v/>
      </c>
      <c r="AA2681" s="572"/>
      <c r="AB2681" s="573"/>
    </row>
    <row r="2682" spans="1:30" s="539" customFormat="1" ht="15.75" customHeight="1">
      <c r="A2682" s="567" t="str">
        <f>IF(B2682&lt;&gt;"",IF(AND(B2682&gt;=_TM1,B2682&lt;=_TM2,OR(TH!L2682="1111",TH!M2682="1111")),TH!D2682,""),"")</f>
        <v/>
      </c>
      <c r="B2682" s="568" t="str">
        <f t="shared" si="165"/>
        <v/>
      </c>
      <c r="C2682" s="349"/>
      <c r="D2682" s="349"/>
      <c r="E2682" s="583"/>
      <c r="F2682" s="278"/>
      <c r="G2682" s="348"/>
      <c r="H2682" s="507"/>
      <c r="I2682" s="340"/>
      <c r="J2682" s="340"/>
      <c r="K2682" s="569"/>
      <c r="L2682" s="570"/>
      <c r="M2682" s="570"/>
      <c r="N2682" s="561" t="str">
        <f>IF(AND('331-CT'!$E$7=TH!H2682,OR(L2682="331",M2682="331")),"331",IF(AND(OR(L2682="131",M2682="131"),H2682='131-CT'!$E$7),"131",""))</f>
        <v/>
      </c>
      <c r="O2682" s="561" t="str">
        <f>IF(AND($B2682&gt;='111'!$N$11,$B2682&lt;='111'!$O$11,OR($L2682=$O$7,$M2682=$O$7)),"x","")</f>
        <v/>
      </c>
      <c r="P2682" s="561" t="str">
        <f>IF(AND($L2682=$O$7,$B2682&lt;'111'!$N$11),"x","")</f>
        <v/>
      </c>
      <c r="Q2682" s="561" t="str">
        <f>IF(AND($M2682=$O$7,$B2682&lt;'111'!$N$11),"x","")</f>
        <v/>
      </c>
      <c r="R2682" s="561" t="str">
        <f>IF(ISERROR(FIND('112'!$M$9,G2682,1)),"",IF((AND(FIND('112'!$M$9,G2682,1)&gt;=1,$B2682&gt;='112'!$N$8,$B2682&lt;='112'!$O$8,OR($L2682='112'!$I$6,$M2682='112'!$I$6))),"x",""))</f>
        <v/>
      </c>
      <c r="S2682" s="561" t="str">
        <f>IF(ISERROR(FIND('112'!$M$9,G2682,1)),"",IF((AND(LEFT(G2682,2)=LEFT('112'!$M$9,2),B2682&lt;'112'!$N$8,$L2682='112'!$I$6)),"x",""))</f>
        <v/>
      </c>
      <c r="T2682" s="561" t="str">
        <f>IF(ISERROR(FIND('112'!$M$9,G2682,1)),"",IF((AND(RIGHT(G2682,2)=RIGHT('112'!$M$9,2),B2682&lt;'112'!$N$8,$M2682='112'!$I$6)),"x",""))</f>
        <v/>
      </c>
      <c r="U2682" s="561" t="str">
        <f>IF(AND(B2682&gt;='IN-NX'!$P$3,B2682&lt;='IN-NX'!$Q$3,'IN-NX'!$D$7=D2682,OR(LEFT(L2682,2)="15",AND(LEFT(M2682,2)&lt;&gt;"15",LEFT(M2682,2)&lt;&gt;"33"))),"x","")</f>
        <v/>
      </c>
      <c r="V2682" s="561" t="str">
        <f>IF(AND(OR(LEFT(TH!L2682,2)="15",LEFT(TH!M2682,2)="15"),'152-CT'!$J$8=TH!F2682),"x","")</f>
        <v/>
      </c>
      <c r="W2682" s="561" t="str">
        <f>IF(AND(OR(LEFT(TH!L2682,2)="15",LEFT(TH!M2682,2)="15"),TK!$E$7=TH!F2682),"x","")</f>
        <v/>
      </c>
      <c r="X2682" s="561" t="str">
        <f>IF(AND('341-CT'!$E$9=H2682,OR(LEFT(L2682,3)=$X$7,LEFT(M2682,3)=$X$7)),"x","")</f>
        <v/>
      </c>
      <c r="Y2682" s="561" t="str">
        <f>IF(OR(TH!L2682=TH!$Y$7,M2682=TH!$Y$7),"x","")</f>
        <v/>
      </c>
      <c r="Z2682" s="561" t="str">
        <f>IF(AND(B2682&lt;=NKC!$N$8,B2682&gt;=NKC!$M$8),"x","")</f>
        <v/>
      </c>
      <c r="AA2682" s="572"/>
      <c r="AB2682" s="573"/>
    </row>
    <row r="2683" spans="1:30" s="539" customFormat="1" ht="15.75" customHeight="1">
      <c r="A2683" s="567" t="str">
        <f>IF(B2683&lt;&gt;"",IF(AND(B2683&gt;=_TM1,B2683&lt;=_TM2,OR(TH!L2683="1111",TH!M2683="1111")),TH!D2683,""),"")</f>
        <v/>
      </c>
      <c r="B2683" s="568" t="str">
        <f t="shared" si="165"/>
        <v/>
      </c>
      <c r="C2683" s="349"/>
      <c r="D2683" s="349"/>
      <c r="E2683" s="583"/>
      <c r="F2683" s="278"/>
      <c r="G2683" s="348"/>
      <c r="H2683" s="507"/>
      <c r="I2683" s="340"/>
      <c r="J2683" s="340"/>
      <c r="K2683" s="569"/>
      <c r="L2683" s="570"/>
      <c r="M2683" s="570"/>
      <c r="N2683" s="561" t="str">
        <f>IF(AND('331-CT'!$E$7=TH!H2683,OR(L2683="331",M2683="331")),"331",IF(AND(OR(L2683="131",M2683="131"),H2683='131-CT'!$E$7),"131",""))</f>
        <v/>
      </c>
      <c r="O2683" s="561" t="str">
        <f>IF(AND($B2683&gt;='111'!$N$11,$B2683&lt;='111'!$O$11,OR($L2683=$O$7,$M2683=$O$7)),"x","")</f>
        <v/>
      </c>
      <c r="P2683" s="561" t="str">
        <f>IF(AND($L2683=$O$7,$B2683&lt;'111'!$N$11),"x","")</f>
        <v/>
      </c>
      <c r="Q2683" s="561" t="str">
        <f>IF(AND($M2683=$O$7,$B2683&lt;'111'!$N$11),"x","")</f>
        <v/>
      </c>
      <c r="R2683" s="561" t="str">
        <f>IF(ISERROR(FIND('112'!$M$9,G2683,1)),"",IF((AND(FIND('112'!$M$9,G2683,1)&gt;=1,$B2683&gt;='112'!$N$8,$B2683&lt;='112'!$O$8,OR($L2683='112'!$I$6,$M2683='112'!$I$6))),"x",""))</f>
        <v/>
      </c>
      <c r="S2683" s="561" t="str">
        <f>IF(ISERROR(FIND('112'!$M$9,G2683,1)),"",IF((AND(LEFT(G2683,2)=LEFT('112'!$M$9,2),B2683&lt;'112'!$N$8,$L2683='112'!$I$6)),"x",""))</f>
        <v/>
      </c>
      <c r="T2683" s="561" t="str">
        <f>IF(ISERROR(FIND('112'!$M$9,G2683,1)),"",IF((AND(RIGHT(G2683,2)=RIGHT('112'!$M$9,2),B2683&lt;'112'!$N$8,$M2683='112'!$I$6)),"x",""))</f>
        <v/>
      </c>
      <c r="U2683" s="561" t="str">
        <f>IF(AND(B2683&gt;='IN-NX'!$P$3,B2683&lt;='IN-NX'!$Q$3,'IN-NX'!$D$7=D2683,OR(LEFT(L2683,2)="15",AND(LEFT(M2683,2)&lt;&gt;"15",LEFT(M2683,2)&lt;&gt;"33"))),"x","")</f>
        <v/>
      </c>
      <c r="V2683" s="561" t="str">
        <f>IF(AND(OR(LEFT(TH!L2683,2)="15",LEFT(TH!M2683,2)="15"),'152-CT'!$J$8=TH!F2683),"x","")</f>
        <v/>
      </c>
      <c r="W2683" s="561" t="str">
        <f>IF(AND(OR(LEFT(TH!L2683,2)="15",LEFT(TH!M2683,2)="15"),TK!$E$7=TH!F2683),"x","")</f>
        <v/>
      </c>
      <c r="X2683" s="561" t="str">
        <f>IF(AND('341-CT'!$E$9=H2683,OR(LEFT(L2683,3)=$X$7,LEFT(M2683,3)=$X$7)),"x","")</f>
        <v/>
      </c>
      <c r="Y2683" s="561" t="str">
        <f>IF(OR(TH!L2683=TH!$Y$7,M2683=TH!$Y$7),"x","")</f>
        <v/>
      </c>
      <c r="Z2683" s="561" t="str">
        <f>IF(AND(B2683&lt;=NKC!$N$8,B2683&gt;=NKC!$M$8),"x","")</f>
        <v/>
      </c>
      <c r="AA2683" s="572"/>
      <c r="AB2683" s="573"/>
      <c r="AD2683" s="573"/>
    </row>
    <row r="2684" spans="1:30" s="539" customFormat="1" ht="15.75" customHeight="1">
      <c r="A2684" s="567" t="str">
        <f>IF(B2684&lt;&gt;"",IF(AND(B2684&gt;=_TM1,B2684&lt;=_TM2,OR(TH!L2684="1111",TH!M2684="1111")),TH!D2684,""),"")</f>
        <v/>
      </c>
      <c r="B2684" s="568" t="str">
        <f t="shared" si="165"/>
        <v/>
      </c>
      <c r="C2684" s="349"/>
      <c r="D2684" s="349"/>
      <c r="E2684" s="583"/>
      <c r="F2684" s="278"/>
      <c r="G2684" s="348"/>
      <c r="H2684" s="507"/>
      <c r="I2684" s="340"/>
      <c r="J2684" s="340"/>
      <c r="K2684" s="569"/>
      <c r="L2684" s="570"/>
      <c r="M2684" s="570"/>
      <c r="N2684" s="561" t="str">
        <f>IF(AND('331-CT'!$E$7=TH!H2684,OR(L2684="331",M2684="331")),"331",IF(AND(OR(L2684="131",M2684="131"),H2684='131-CT'!$E$7),"131",""))</f>
        <v/>
      </c>
      <c r="O2684" s="561" t="str">
        <f>IF(AND($B2684&gt;='111'!$N$11,$B2684&lt;='111'!$O$11,OR($L2684=$O$7,$M2684=$O$7)),"x","")</f>
        <v/>
      </c>
      <c r="P2684" s="561" t="str">
        <f>IF(AND($L2684=$O$7,$B2684&lt;'111'!$N$11),"x","")</f>
        <v/>
      </c>
      <c r="Q2684" s="561" t="str">
        <f>IF(AND($M2684=$O$7,$B2684&lt;'111'!$N$11),"x","")</f>
        <v/>
      </c>
      <c r="R2684" s="561" t="str">
        <f>IF(ISERROR(FIND('112'!$M$9,G2684,1)),"",IF((AND(FIND('112'!$M$9,G2684,1)&gt;=1,$B2684&gt;='112'!$N$8,$B2684&lt;='112'!$O$8,OR($L2684='112'!$I$6,$M2684='112'!$I$6))),"x",""))</f>
        <v/>
      </c>
      <c r="S2684" s="561" t="str">
        <f>IF(ISERROR(FIND('112'!$M$9,G2684,1)),"",IF((AND(LEFT(G2684,2)=LEFT('112'!$M$9,2),B2684&lt;'112'!$N$8,$L2684='112'!$I$6)),"x",""))</f>
        <v/>
      </c>
      <c r="T2684" s="561" t="str">
        <f>IF(ISERROR(FIND('112'!$M$9,G2684,1)),"",IF((AND(RIGHT(G2684,2)=RIGHT('112'!$M$9,2),B2684&lt;'112'!$N$8,$M2684='112'!$I$6)),"x",""))</f>
        <v/>
      </c>
      <c r="U2684" s="561" t="str">
        <f>IF(AND(B2684&gt;='IN-NX'!$P$3,B2684&lt;='IN-NX'!$Q$3,'IN-NX'!$D$7=D2684,OR(LEFT(L2684,2)="15",AND(LEFT(M2684,2)&lt;&gt;"15",LEFT(M2684,2)&lt;&gt;"33"))),"x","")</f>
        <v/>
      </c>
      <c r="V2684" s="561" t="str">
        <f>IF(AND(OR(LEFT(TH!L2684,2)="15",LEFT(TH!M2684,2)="15"),'152-CT'!$J$8=TH!F2684),"x","")</f>
        <v/>
      </c>
      <c r="W2684" s="561" t="str">
        <f>IF(AND(OR(LEFT(TH!L2684,2)="15",LEFT(TH!M2684,2)="15"),TK!$E$7=TH!F2684),"x","")</f>
        <v/>
      </c>
      <c r="X2684" s="561" t="str">
        <f>IF(AND('341-CT'!$E$9=H2684,OR(LEFT(L2684,3)=$X$7,LEFT(M2684,3)=$X$7)),"x","")</f>
        <v/>
      </c>
      <c r="Y2684" s="561" t="str">
        <f>IF(OR(TH!L2684=TH!$Y$7,M2684=TH!$Y$7),"x","")</f>
        <v/>
      </c>
      <c r="Z2684" s="561" t="str">
        <f>IF(AND(B2684&lt;=NKC!$N$8,B2684&gt;=NKC!$M$8),"x","")</f>
        <v/>
      </c>
      <c r="AA2684" s="572"/>
      <c r="AB2684" s="573"/>
    </row>
    <row r="2685" spans="1:30" s="539" customFormat="1" ht="15.75" customHeight="1">
      <c r="A2685" s="567" t="str">
        <f>IF(B2685&lt;&gt;"",IF(AND(B2685&gt;=_TM1,B2685&lt;=_TM2,OR(TH!L2685="1111",TH!M2685="1111")),TH!D2685,""),"")</f>
        <v/>
      </c>
      <c r="B2685" s="568" t="str">
        <f t="shared" si="165"/>
        <v/>
      </c>
      <c r="C2685" s="349"/>
      <c r="D2685" s="349"/>
      <c r="E2685" s="583"/>
      <c r="F2685" s="278"/>
      <c r="G2685" s="348"/>
      <c r="H2685" s="507"/>
      <c r="I2685" s="340"/>
      <c r="J2685" s="340"/>
      <c r="K2685" s="569"/>
      <c r="L2685" s="570"/>
      <c r="M2685" s="570"/>
      <c r="N2685" s="561" t="str">
        <f>IF(AND('331-CT'!$E$7=TH!H2685,OR(L2685="331",M2685="331")),"331",IF(AND(OR(L2685="131",M2685="131"),H2685='131-CT'!$E$7),"131",""))</f>
        <v/>
      </c>
      <c r="O2685" s="561" t="str">
        <f>IF(AND($B2685&gt;='111'!$N$11,$B2685&lt;='111'!$O$11,OR($L2685=$O$7,$M2685=$O$7)),"x","")</f>
        <v/>
      </c>
      <c r="P2685" s="561" t="str">
        <f>IF(AND($L2685=$O$7,$B2685&lt;'111'!$N$11),"x","")</f>
        <v/>
      </c>
      <c r="Q2685" s="561" t="str">
        <f>IF(AND($M2685=$O$7,$B2685&lt;'111'!$N$11),"x","")</f>
        <v/>
      </c>
      <c r="R2685" s="561" t="str">
        <f>IF(ISERROR(FIND('112'!$M$9,G2685,1)),"",IF((AND(FIND('112'!$M$9,G2685,1)&gt;=1,$B2685&gt;='112'!$N$8,$B2685&lt;='112'!$O$8,OR($L2685='112'!$I$6,$M2685='112'!$I$6))),"x",""))</f>
        <v/>
      </c>
      <c r="S2685" s="561" t="str">
        <f>IF(ISERROR(FIND('112'!$M$9,G2685,1)),"",IF((AND(LEFT(G2685,2)=LEFT('112'!$M$9,2),B2685&lt;'112'!$N$8,$L2685='112'!$I$6)),"x",""))</f>
        <v/>
      </c>
      <c r="T2685" s="561" t="str">
        <f>IF(ISERROR(FIND('112'!$M$9,G2685,1)),"",IF((AND(RIGHT(G2685,2)=RIGHT('112'!$M$9,2),B2685&lt;'112'!$N$8,$M2685='112'!$I$6)),"x",""))</f>
        <v/>
      </c>
      <c r="U2685" s="561" t="str">
        <f>IF(AND(B2685&gt;='IN-NX'!$P$3,B2685&lt;='IN-NX'!$Q$3,'IN-NX'!$D$7=D2685,OR(LEFT(L2685,2)="15",AND(LEFT(M2685,2)&lt;&gt;"15",LEFT(M2685,2)&lt;&gt;"33"))),"x","")</f>
        <v/>
      </c>
      <c r="V2685" s="561" t="str">
        <f>IF(AND(OR(LEFT(TH!L2685,2)="15",LEFT(TH!M2685,2)="15"),'152-CT'!$J$8=TH!F2685),"x","")</f>
        <v/>
      </c>
      <c r="W2685" s="561" t="str">
        <f>IF(AND(OR(LEFT(TH!L2685,2)="15",LEFT(TH!M2685,2)="15"),TK!$E$7=TH!F2685),"x","")</f>
        <v/>
      </c>
      <c r="X2685" s="561" t="str">
        <f>IF(AND('341-CT'!$E$9=H2685,OR(LEFT(L2685,3)=$X$7,LEFT(M2685,3)=$X$7)),"x","")</f>
        <v/>
      </c>
      <c r="Y2685" s="561" t="str">
        <f>IF(OR(TH!L2685=TH!$Y$7,M2685=TH!$Y$7),"x","")</f>
        <v/>
      </c>
      <c r="Z2685" s="561" t="str">
        <f>IF(AND(B2685&lt;=NKC!$N$8,B2685&gt;=NKC!$M$8),"x","")</f>
        <v/>
      </c>
      <c r="AA2685" s="572"/>
      <c r="AB2685" s="573"/>
    </row>
    <row r="2686" spans="1:30" s="539" customFormat="1" ht="15.75" customHeight="1">
      <c r="A2686" s="567" t="str">
        <f>IF(B2686&lt;&gt;"",IF(AND(B2686&gt;=_TM1,B2686&lt;=_TM2,OR(TH!L2686="1111",TH!M2686="1111")),TH!D2686,""),"")</f>
        <v/>
      </c>
      <c r="B2686" s="568" t="str">
        <f t="shared" si="165"/>
        <v/>
      </c>
      <c r="C2686" s="349"/>
      <c r="D2686" s="349"/>
      <c r="E2686" s="583"/>
      <c r="F2686" s="278"/>
      <c r="G2686" s="348"/>
      <c r="H2686" s="507"/>
      <c r="I2686" s="340"/>
      <c r="J2686" s="340"/>
      <c r="K2686" s="569"/>
      <c r="L2686" s="570"/>
      <c r="M2686" s="570"/>
      <c r="N2686" s="561" t="str">
        <f>IF(AND('331-CT'!$E$7=TH!H2686,OR(L2686="331",M2686="331")),"331",IF(AND(OR(L2686="131",M2686="131"),H2686='131-CT'!$E$7),"131",""))</f>
        <v/>
      </c>
      <c r="O2686" s="561" t="str">
        <f>IF(AND($B2686&gt;='111'!$N$11,$B2686&lt;='111'!$O$11,OR($L2686=$O$7,$M2686=$O$7)),"x","")</f>
        <v/>
      </c>
      <c r="P2686" s="561" t="str">
        <f>IF(AND($L2686=$O$7,$B2686&lt;'111'!$N$11),"x","")</f>
        <v/>
      </c>
      <c r="Q2686" s="561" t="str">
        <f>IF(AND($M2686=$O$7,$B2686&lt;'111'!$N$11),"x","")</f>
        <v/>
      </c>
      <c r="R2686" s="561" t="str">
        <f>IF(ISERROR(FIND('112'!$M$9,G2686,1)),"",IF((AND(FIND('112'!$M$9,G2686,1)&gt;=1,$B2686&gt;='112'!$N$8,$B2686&lt;='112'!$O$8,OR($L2686='112'!$I$6,$M2686='112'!$I$6))),"x",""))</f>
        <v/>
      </c>
      <c r="S2686" s="561" t="str">
        <f>IF(ISERROR(FIND('112'!$M$9,G2686,1)),"",IF((AND(LEFT(G2686,2)=LEFT('112'!$M$9,2),B2686&lt;'112'!$N$8,$L2686='112'!$I$6)),"x",""))</f>
        <v/>
      </c>
      <c r="T2686" s="561" t="str">
        <f>IF(ISERROR(FIND('112'!$M$9,G2686,1)),"",IF((AND(RIGHT(G2686,2)=RIGHT('112'!$M$9,2),B2686&lt;'112'!$N$8,$M2686='112'!$I$6)),"x",""))</f>
        <v/>
      </c>
      <c r="U2686" s="561" t="str">
        <f>IF(AND(B2686&gt;='IN-NX'!$P$3,B2686&lt;='IN-NX'!$Q$3,'IN-NX'!$D$7=D2686,OR(LEFT(L2686,2)="15",AND(LEFT(M2686,2)&lt;&gt;"15",LEFT(M2686,2)&lt;&gt;"33"))),"x","")</f>
        <v/>
      </c>
      <c r="V2686" s="561" t="str">
        <f>IF(AND(OR(LEFT(TH!L2686,2)="15",LEFT(TH!M2686,2)="15"),'152-CT'!$J$8=TH!F2686),"x","")</f>
        <v/>
      </c>
      <c r="W2686" s="561" t="str">
        <f>IF(AND(OR(LEFT(TH!L2686,2)="15",LEFT(TH!M2686,2)="15"),TK!$E$7=TH!F2686),"x","")</f>
        <v/>
      </c>
      <c r="X2686" s="561" t="str">
        <f>IF(AND('341-CT'!$E$9=H2686,OR(LEFT(L2686,3)=$X$7,LEFT(M2686,3)=$X$7)),"x","")</f>
        <v/>
      </c>
      <c r="Y2686" s="561" t="str">
        <f>IF(OR(TH!L2686=TH!$Y$7,M2686=TH!$Y$7),"x","")</f>
        <v/>
      </c>
      <c r="Z2686" s="561" t="str">
        <f>IF(AND(B2686&lt;=NKC!$N$8,B2686&gt;=NKC!$M$8),"x","")</f>
        <v/>
      </c>
      <c r="AA2686" s="572"/>
      <c r="AB2686" s="573"/>
      <c r="AD2686" s="573"/>
    </row>
    <row r="2687" spans="1:30" s="539" customFormat="1" ht="15.75" customHeight="1">
      <c r="A2687" s="567" t="str">
        <f>IF(B2687&lt;&gt;"",IF(AND(B2687&gt;=_TM1,B2687&lt;=_TM2,OR(TH!L2687="1111",TH!M2687="1111")),TH!D2687,""),"")</f>
        <v/>
      </c>
      <c r="B2687" s="568" t="str">
        <f t="shared" si="165"/>
        <v/>
      </c>
      <c r="C2687" s="349"/>
      <c r="D2687" s="349"/>
      <c r="E2687" s="583"/>
      <c r="F2687" s="278"/>
      <c r="G2687" s="348"/>
      <c r="H2687" s="507"/>
      <c r="I2687" s="340"/>
      <c r="J2687" s="340"/>
      <c r="K2687" s="569"/>
      <c r="L2687" s="570"/>
      <c r="M2687" s="570"/>
      <c r="N2687" s="561" t="str">
        <f>IF(AND('331-CT'!$E$7=TH!H2687,OR(L2687="331",M2687="331")),"331",IF(AND(OR(L2687="131",M2687="131"),H2687='131-CT'!$E$7),"131",""))</f>
        <v/>
      </c>
      <c r="O2687" s="561" t="str">
        <f>IF(AND($B2687&gt;='111'!$N$11,$B2687&lt;='111'!$O$11,OR($L2687=$O$7,$M2687=$O$7)),"x","")</f>
        <v/>
      </c>
      <c r="P2687" s="561" t="str">
        <f>IF(AND($L2687=$O$7,$B2687&lt;'111'!$N$11),"x","")</f>
        <v/>
      </c>
      <c r="Q2687" s="561" t="str">
        <f>IF(AND($M2687=$O$7,$B2687&lt;'111'!$N$11),"x","")</f>
        <v/>
      </c>
      <c r="R2687" s="561" t="str">
        <f>IF(ISERROR(FIND('112'!$M$9,G2687,1)),"",IF((AND(FIND('112'!$M$9,G2687,1)&gt;=1,$B2687&gt;='112'!$N$8,$B2687&lt;='112'!$O$8,OR($L2687='112'!$I$6,$M2687='112'!$I$6))),"x",""))</f>
        <v/>
      </c>
      <c r="S2687" s="561" t="str">
        <f>IF(ISERROR(FIND('112'!$M$9,G2687,1)),"",IF((AND(LEFT(G2687,2)=LEFT('112'!$M$9,2),B2687&lt;'112'!$N$8,$L2687='112'!$I$6)),"x",""))</f>
        <v/>
      </c>
      <c r="T2687" s="561" t="str">
        <f>IF(ISERROR(FIND('112'!$M$9,G2687,1)),"",IF((AND(RIGHT(G2687,2)=RIGHT('112'!$M$9,2),B2687&lt;'112'!$N$8,$M2687='112'!$I$6)),"x",""))</f>
        <v/>
      </c>
      <c r="U2687" s="561" t="str">
        <f>IF(AND(B2687&gt;='IN-NX'!$P$3,B2687&lt;='IN-NX'!$Q$3,'IN-NX'!$D$7=D2687,OR(LEFT(L2687,2)="15",AND(LEFT(M2687,2)&lt;&gt;"15",LEFT(M2687,2)&lt;&gt;"33"))),"x","")</f>
        <v/>
      </c>
      <c r="V2687" s="561" t="str">
        <f>IF(AND(OR(LEFT(TH!L2687,2)="15",LEFT(TH!M2687,2)="15"),'152-CT'!$J$8=TH!F2687),"x","")</f>
        <v/>
      </c>
      <c r="W2687" s="561" t="str">
        <f>IF(AND(OR(LEFT(TH!L2687,2)="15",LEFT(TH!M2687,2)="15"),TK!$E$7=TH!F2687),"x","")</f>
        <v/>
      </c>
      <c r="X2687" s="561" t="str">
        <f>IF(AND('341-CT'!$E$9=H2687,OR(LEFT(L2687,3)=$X$7,LEFT(M2687,3)=$X$7)),"x","")</f>
        <v/>
      </c>
      <c r="Y2687" s="561" t="str">
        <f>IF(OR(TH!L2687=TH!$Y$7,M2687=TH!$Y$7),"x","")</f>
        <v/>
      </c>
      <c r="Z2687" s="561" t="str">
        <f>IF(AND(B2687&lt;=NKC!$N$8,B2687&gt;=NKC!$M$8),"x","")</f>
        <v/>
      </c>
      <c r="AA2687" s="572"/>
      <c r="AB2687" s="573"/>
    </row>
    <row r="2688" spans="1:30" s="539" customFormat="1" ht="15.75" customHeight="1">
      <c r="A2688" s="567" t="str">
        <f>IF(B2688&lt;&gt;"",IF(AND(B2688&gt;=_TM1,B2688&lt;=_TM2,OR(TH!L2688="1111",TH!M2688="1111")),TH!D2688,""),"")</f>
        <v/>
      </c>
      <c r="B2688" s="568" t="str">
        <f t="shared" si="165"/>
        <v/>
      </c>
      <c r="C2688" s="349"/>
      <c r="D2688" s="349"/>
      <c r="E2688" s="583"/>
      <c r="F2688" s="278"/>
      <c r="G2688" s="348"/>
      <c r="H2688" s="507"/>
      <c r="I2688" s="340"/>
      <c r="J2688" s="340"/>
      <c r="K2688" s="569"/>
      <c r="L2688" s="570"/>
      <c r="M2688" s="570"/>
      <c r="N2688" s="561" t="str">
        <f>IF(AND('331-CT'!$E$7=TH!H2688,OR(L2688="331",M2688="331")),"331",IF(AND(OR(L2688="131",M2688="131"),H2688='131-CT'!$E$7),"131",""))</f>
        <v/>
      </c>
      <c r="O2688" s="561" t="str">
        <f>IF(AND($B2688&gt;='111'!$N$11,$B2688&lt;='111'!$O$11,OR($L2688=$O$7,$M2688=$O$7)),"x","")</f>
        <v/>
      </c>
      <c r="P2688" s="561" t="str">
        <f>IF(AND($L2688=$O$7,$B2688&lt;'111'!$N$11),"x","")</f>
        <v/>
      </c>
      <c r="Q2688" s="561" t="str">
        <f>IF(AND($M2688=$O$7,$B2688&lt;'111'!$N$11),"x","")</f>
        <v/>
      </c>
      <c r="R2688" s="561" t="str">
        <f>IF(ISERROR(FIND('112'!$M$9,G2688,1)),"",IF((AND(FIND('112'!$M$9,G2688,1)&gt;=1,$B2688&gt;='112'!$N$8,$B2688&lt;='112'!$O$8,OR($L2688='112'!$I$6,$M2688='112'!$I$6))),"x",""))</f>
        <v/>
      </c>
      <c r="S2688" s="561" t="str">
        <f>IF(ISERROR(FIND('112'!$M$9,G2688,1)),"",IF((AND(LEFT(G2688,2)=LEFT('112'!$M$9,2),B2688&lt;'112'!$N$8,$L2688='112'!$I$6)),"x",""))</f>
        <v/>
      </c>
      <c r="T2688" s="561" t="str">
        <f>IF(ISERROR(FIND('112'!$M$9,G2688,1)),"",IF((AND(RIGHT(G2688,2)=RIGHT('112'!$M$9,2),B2688&lt;'112'!$N$8,$M2688='112'!$I$6)),"x",""))</f>
        <v/>
      </c>
      <c r="U2688" s="561" t="str">
        <f>IF(AND(B2688&gt;='IN-NX'!$P$3,B2688&lt;='IN-NX'!$Q$3,'IN-NX'!$D$7=D2688,OR(LEFT(L2688,2)="15",AND(LEFT(M2688,2)&lt;&gt;"15",LEFT(M2688,2)&lt;&gt;"33"))),"x","")</f>
        <v/>
      </c>
      <c r="V2688" s="561" t="str">
        <f>IF(AND(OR(LEFT(TH!L2688,2)="15",LEFT(TH!M2688,2)="15"),'152-CT'!$J$8=TH!F2688),"x","")</f>
        <v/>
      </c>
      <c r="W2688" s="561" t="str">
        <f>IF(AND(OR(LEFT(TH!L2688,2)="15",LEFT(TH!M2688,2)="15"),TK!$E$7=TH!F2688),"x","")</f>
        <v/>
      </c>
      <c r="X2688" s="561" t="str">
        <f>IF(AND('341-CT'!$E$9=H2688,OR(LEFT(L2688,3)=$X$7,LEFT(M2688,3)=$X$7)),"x","")</f>
        <v/>
      </c>
      <c r="Y2688" s="561" t="str">
        <f>IF(OR(TH!L2688=TH!$Y$7,M2688=TH!$Y$7),"x","")</f>
        <v/>
      </c>
      <c r="Z2688" s="561" t="str">
        <f>IF(AND(B2688&lt;=NKC!$N$8,B2688&gt;=NKC!$M$8),"x","")</f>
        <v/>
      </c>
      <c r="AA2688" s="572"/>
      <c r="AB2688" s="573"/>
    </row>
    <row r="2689" spans="1:30" s="539" customFormat="1" ht="15.75" customHeight="1">
      <c r="A2689" s="567" t="str">
        <f>IF(B2689&lt;&gt;"",IF(AND(B2689&gt;=_TM1,B2689&lt;=_TM2,OR(TH!L2689="1111",TH!M2689="1111")),TH!D2689,""),"")</f>
        <v/>
      </c>
      <c r="B2689" s="568" t="str">
        <f t="shared" si="165"/>
        <v/>
      </c>
      <c r="C2689" s="349"/>
      <c r="D2689" s="349"/>
      <c r="E2689" s="583"/>
      <c r="F2689" s="279"/>
      <c r="G2689" s="348"/>
      <c r="H2689" s="507"/>
      <c r="I2689" s="340"/>
      <c r="J2689" s="340"/>
      <c r="K2689" s="569"/>
      <c r="L2689" s="570"/>
      <c r="M2689" s="570"/>
      <c r="N2689" s="561" t="str">
        <f>IF(AND('331-CT'!$E$7=TH!H2689,OR(L2689="331",M2689="331")),"331",IF(AND(OR(L2689="131",M2689="131"),H2689='131-CT'!$E$7),"131",""))</f>
        <v/>
      </c>
      <c r="O2689" s="561" t="str">
        <f>IF(AND($B2689&gt;='111'!$N$11,$B2689&lt;='111'!$O$11,OR($L2689=$O$7,$M2689=$O$7)),"x","")</f>
        <v/>
      </c>
      <c r="P2689" s="561" t="str">
        <f>IF(AND($L2689=$O$7,$B2689&lt;'111'!$N$11),"x","")</f>
        <v/>
      </c>
      <c r="Q2689" s="561" t="str">
        <f>IF(AND($M2689=$O$7,$B2689&lt;'111'!$N$11),"x","")</f>
        <v/>
      </c>
      <c r="R2689" s="561" t="str">
        <f>IF(ISERROR(FIND('112'!$M$9,G2689,1)),"",IF((AND(FIND('112'!$M$9,G2689,1)&gt;=1,$B2689&gt;='112'!$N$8,$B2689&lt;='112'!$O$8,OR($L2689='112'!$I$6,$M2689='112'!$I$6))),"x",""))</f>
        <v/>
      </c>
      <c r="S2689" s="561" t="str">
        <f>IF(ISERROR(FIND('112'!$M$9,G2689,1)),"",IF((AND(LEFT(G2689,2)=LEFT('112'!$M$9,2),B2689&lt;'112'!$N$8,$L2689='112'!$I$6)),"x",""))</f>
        <v/>
      </c>
      <c r="T2689" s="561" t="str">
        <f>IF(ISERROR(FIND('112'!$M$9,G2689,1)),"",IF((AND(RIGHT(G2689,2)=RIGHT('112'!$M$9,2),B2689&lt;'112'!$N$8,$M2689='112'!$I$6)),"x",""))</f>
        <v/>
      </c>
      <c r="U2689" s="561" t="str">
        <f>IF(AND(B2689&gt;='IN-NX'!$P$3,B2689&lt;='IN-NX'!$Q$3,'IN-NX'!$D$7=D2689,OR(LEFT(L2689,2)="15",AND(LEFT(M2689,2)&lt;&gt;"15",LEFT(M2689,2)&lt;&gt;"33"))),"x","")</f>
        <v/>
      </c>
      <c r="V2689" s="561" t="str">
        <f>IF(AND(OR(LEFT(TH!L2689,2)="15",LEFT(TH!M2689,2)="15"),'152-CT'!$J$8=TH!F2689),"x","")</f>
        <v/>
      </c>
      <c r="W2689" s="561" t="str">
        <f>IF(AND(OR(LEFT(TH!L2689,2)="15",LEFT(TH!M2689,2)="15"),TK!$E$7=TH!F2689),"x","")</f>
        <v/>
      </c>
      <c r="X2689" s="561" t="str">
        <f>IF(AND('341-CT'!$E$9=H2689,OR(LEFT(L2689,3)=$X$7,LEFT(M2689,3)=$X$7)),"x","")</f>
        <v/>
      </c>
      <c r="Y2689" s="561" t="str">
        <f>IF(OR(TH!L2689=TH!$Y$7,M2689=TH!$Y$7),"x","")</f>
        <v/>
      </c>
      <c r="Z2689" s="561" t="str">
        <f>IF(AND(B2689&lt;=NKC!$N$8,B2689&gt;=NKC!$M$8),"x","")</f>
        <v/>
      </c>
      <c r="AA2689" s="572"/>
      <c r="AB2689" s="573"/>
      <c r="AD2689" s="573"/>
    </row>
    <row r="2690" spans="1:30" s="539" customFormat="1" ht="15.75" customHeight="1">
      <c r="A2690" s="567" t="str">
        <f>IF(B2690&lt;&gt;"",IF(AND(B2690&gt;=_TM1,B2690&lt;=_TM2,OR(TH!L2690="1111",TH!M2690="1111")),TH!D2690,""),"")</f>
        <v/>
      </c>
      <c r="B2690" s="568" t="str">
        <f t="shared" si="165"/>
        <v/>
      </c>
      <c r="C2690" s="349"/>
      <c r="D2690" s="349"/>
      <c r="E2690" s="583"/>
      <c r="F2690" s="278"/>
      <c r="G2690" s="348"/>
      <c r="H2690" s="507"/>
      <c r="I2690" s="340"/>
      <c r="J2690" s="340"/>
      <c r="K2690" s="569"/>
      <c r="L2690" s="570"/>
      <c r="M2690" s="570"/>
      <c r="N2690" s="561" t="str">
        <f>IF(AND('331-CT'!$E$7=TH!H2690,OR(L2690="331",M2690="331")),"331",IF(AND(OR(L2690="131",M2690="131"),H2690='131-CT'!$E$7),"131",""))</f>
        <v/>
      </c>
      <c r="O2690" s="561" t="str">
        <f>IF(AND($B2690&gt;='111'!$N$11,$B2690&lt;='111'!$O$11,OR($L2690=$O$7,$M2690=$O$7)),"x","")</f>
        <v/>
      </c>
      <c r="P2690" s="561" t="str">
        <f>IF(AND($L2690=$O$7,$B2690&lt;'111'!$N$11),"x","")</f>
        <v/>
      </c>
      <c r="Q2690" s="561" t="str">
        <f>IF(AND($M2690=$O$7,$B2690&lt;'111'!$N$11),"x","")</f>
        <v/>
      </c>
      <c r="R2690" s="561" t="str">
        <f>IF(ISERROR(FIND('112'!$M$9,G2690,1)),"",IF((AND(FIND('112'!$M$9,G2690,1)&gt;=1,$B2690&gt;='112'!$N$8,$B2690&lt;='112'!$O$8,OR($L2690='112'!$I$6,$M2690='112'!$I$6))),"x",""))</f>
        <v/>
      </c>
      <c r="S2690" s="561" t="str">
        <f>IF(ISERROR(FIND('112'!$M$9,G2690,1)),"",IF((AND(LEFT(G2690,2)=LEFT('112'!$M$9,2),B2690&lt;'112'!$N$8,$L2690='112'!$I$6)),"x",""))</f>
        <v/>
      </c>
      <c r="T2690" s="561" t="str">
        <f>IF(ISERROR(FIND('112'!$M$9,G2690,1)),"",IF((AND(RIGHT(G2690,2)=RIGHT('112'!$M$9,2),B2690&lt;'112'!$N$8,$M2690='112'!$I$6)),"x",""))</f>
        <v/>
      </c>
      <c r="U2690" s="561" t="str">
        <f>IF(AND(B2690&gt;='IN-NX'!$P$3,B2690&lt;='IN-NX'!$Q$3,'IN-NX'!$D$7=D2690,OR(LEFT(L2690,2)="15",AND(LEFT(M2690,2)&lt;&gt;"15",LEFT(M2690,2)&lt;&gt;"33"))),"x","")</f>
        <v/>
      </c>
      <c r="V2690" s="561" t="str">
        <f>IF(AND(OR(LEFT(TH!L2690,2)="15",LEFT(TH!M2690,2)="15"),'152-CT'!$J$8=TH!F2690),"x","")</f>
        <v/>
      </c>
      <c r="W2690" s="561" t="str">
        <f>IF(AND(OR(LEFT(TH!L2690,2)="15",LEFT(TH!M2690,2)="15"),TK!$E$7=TH!F2690),"x","")</f>
        <v/>
      </c>
      <c r="X2690" s="561" t="str">
        <f>IF(AND('341-CT'!$E$9=H2690,OR(LEFT(L2690,3)=$X$7,LEFT(M2690,3)=$X$7)),"x","")</f>
        <v/>
      </c>
      <c r="Y2690" s="561" t="str">
        <f>IF(OR(TH!L2690=TH!$Y$7,M2690=TH!$Y$7),"x","")</f>
        <v/>
      </c>
      <c r="Z2690" s="561" t="str">
        <f>IF(AND(B2690&lt;=NKC!$N$8,B2690&gt;=NKC!$M$8),"x","")</f>
        <v/>
      </c>
      <c r="AA2690" s="572"/>
      <c r="AB2690" s="573"/>
    </row>
    <row r="2691" spans="1:30" s="539" customFormat="1" ht="15.75" customHeight="1">
      <c r="A2691" s="567" t="str">
        <f>IF(B2691&lt;&gt;"",IF(AND(B2691&gt;=_TM1,B2691&lt;=_TM2,OR(TH!L2691="1111",TH!M2691="1111")),TH!D2691,""),"")</f>
        <v/>
      </c>
      <c r="B2691" s="568" t="str">
        <f t="shared" si="165"/>
        <v/>
      </c>
      <c r="C2691" s="349"/>
      <c r="D2691" s="349"/>
      <c r="E2691" s="583"/>
      <c r="F2691" s="278"/>
      <c r="G2691" s="348"/>
      <c r="H2691" s="507"/>
      <c r="I2691" s="340"/>
      <c r="J2691" s="340"/>
      <c r="K2691" s="569"/>
      <c r="L2691" s="570"/>
      <c r="M2691" s="570"/>
      <c r="N2691" s="561" t="str">
        <f>IF(AND('331-CT'!$E$7=TH!H2691,OR(L2691="331",M2691="331")),"331",IF(AND(OR(L2691="131",M2691="131"),H2691='131-CT'!$E$7),"131",""))</f>
        <v/>
      </c>
      <c r="O2691" s="561" t="str">
        <f>IF(AND($B2691&gt;='111'!$N$11,$B2691&lt;='111'!$O$11,OR($L2691=$O$7,$M2691=$O$7)),"x","")</f>
        <v/>
      </c>
      <c r="P2691" s="561" t="str">
        <f>IF(AND($L2691=$O$7,$B2691&lt;'111'!$N$11),"x","")</f>
        <v/>
      </c>
      <c r="Q2691" s="561" t="str">
        <f>IF(AND($M2691=$O$7,$B2691&lt;'111'!$N$11),"x","")</f>
        <v/>
      </c>
      <c r="R2691" s="561" t="str">
        <f>IF(ISERROR(FIND('112'!$M$9,G2691,1)),"",IF((AND(FIND('112'!$M$9,G2691,1)&gt;=1,$B2691&gt;='112'!$N$8,$B2691&lt;='112'!$O$8,OR($L2691='112'!$I$6,$M2691='112'!$I$6))),"x",""))</f>
        <v/>
      </c>
      <c r="S2691" s="561" t="str">
        <f>IF(ISERROR(FIND('112'!$M$9,G2691,1)),"",IF((AND(LEFT(G2691,2)=LEFT('112'!$M$9,2),B2691&lt;'112'!$N$8,$L2691='112'!$I$6)),"x",""))</f>
        <v/>
      </c>
      <c r="T2691" s="561" t="str">
        <f>IF(ISERROR(FIND('112'!$M$9,G2691,1)),"",IF((AND(RIGHT(G2691,2)=RIGHT('112'!$M$9,2),B2691&lt;'112'!$N$8,$M2691='112'!$I$6)),"x",""))</f>
        <v/>
      </c>
      <c r="U2691" s="561" t="str">
        <f>IF(AND(B2691&gt;='IN-NX'!$P$3,B2691&lt;='IN-NX'!$Q$3,'IN-NX'!$D$7=D2691,OR(LEFT(L2691,2)="15",AND(LEFT(M2691,2)&lt;&gt;"15",LEFT(M2691,2)&lt;&gt;"33"))),"x","")</f>
        <v/>
      </c>
      <c r="V2691" s="561" t="str">
        <f>IF(AND(OR(LEFT(TH!L2691,2)="15",LEFT(TH!M2691,2)="15"),'152-CT'!$J$8=TH!F2691),"x","")</f>
        <v/>
      </c>
      <c r="W2691" s="561" t="str">
        <f>IF(AND(OR(LEFT(TH!L2691,2)="15",LEFT(TH!M2691,2)="15"),TK!$E$7=TH!F2691),"x","")</f>
        <v/>
      </c>
      <c r="X2691" s="561" t="str">
        <f>IF(AND('341-CT'!$E$9=H2691,OR(LEFT(L2691,3)=$X$7,LEFT(M2691,3)=$X$7)),"x","")</f>
        <v/>
      </c>
      <c r="Y2691" s="561" t="str">
        <f>IF(OR(TH!L2691=TH!$Y$7,M2691=TH!$Y$7),"x","")</f>
        <v/>
      </c>
      <c r="Z2691" s="561" t="str">
        <f>IF(AND(B2691&lt;=NKC!$N$8,B2691&gt;=NKC!$M$8),"x","")</f>
        <v/>
      </c>
      <c r="AA2691" s="572"/>
      <c r="AB2691" s="573"/>
    </row>
    <row r="2692" spans="1:30" s="539" customFormat="1" ht="15.75" customHeight="1">
      <c r="A2692" s="567" t="str">
        <f>IF(B2692&lt;&gt;"",IF(AND(B2692&gt;=_TM1,B2692&lt;=_TM2,OR(TH!L2692="1111",TH!M2692="1111")),TH!D2692,""),"")</f>
        <v/>
      </c>
      <c r="B2692" s="568" t="str">
        <f t="shared" si="165"/>
        <v/>
      </c>
      <c r="C2692" s="349"/>
      <c r="D2692" s="349"/>
      <c r="E2692" s="583"/>
      <c r="F2692" s="278"/>
      <c r="G2692" s="348"/>
      <c r="H2692" s="507"/>
      <c r="I2692" s="340"/>
      <c r="J2692" s="340"/>
      <c r="K2692" s="569"/>
      <c r="L2692" s="570"/>
      <c r="M2692" s="570"/>
      <c r="N2692" s="561" t="str">
        <f>IF(AND('331-CT'!$E$7=TH!H2692,OR(L2692="331",M2692="331")),"331",IF(AND(OR(L2692="131",M2692="131"),H2692='131-CT'!$E$7),"131",""))</f>
        <v/>
      </c>
      <c r="O2692" s="561" t="str">
        <f>IF(AND($B2692&gt;='111'!$N$11,$B2692&lt;='111'!$O$11,OR($L2692=$O$7,$M2692=$O$7)),"x","")</f>
        <v/>
      </c>
      <c r="P2692" s="561" t="str">
        <f>IF(AND($L2692=$O$7,$B2692&lt;'111'!$N$11),"x","")</f>
        <v/>
      </c>
      <c r="Q2692" s="561" t="str">
        <f>IF(AND($M2692=$O$7,$B2692&lt;'111'!$N$11),"x","")</f>
        <v/>
      </c>
      <c r="R2692" s="561" t="str">
        <f>IF(ISERROR(FIND('112'!$M$9,G2692,1)),"",IF((AND(FIND('112'!$M$9,G2692,1)&gt;=1,$B2692&gt;='112'!$N$8,$B2692&lt;='112'!$O$8,OR($L2692='112'!$I$6,$M2692='112'!$I$6))),"x",""))</f>
        <v/>
      </c>
      <c r="S2692" s="561" t="str">
        <f>IF(ISERROR(FIND('112'!$M$9,G2692,1)),"",IF((AND(LEFT(G2692,2)=LEFT('112'!$M$9,2),B2692&lt;'112'!$N$8,$L2692='112'!$I$6)),"x",""))</f>
        <v/>
      </c>
      <c r="T2692" s="561" t="str">
        <f>IF(ISERROR(FIND('112'!$M$9,G2692,1)),"",IF((AND(RIGHT(G2692,2)=RIGHT('112'!$M$9,2),B2692&lt;'112'!$N$8,$M2692='112'!$I$6)),"x",""))</f>
        <v/>
      </c>
      <c r="U2692" s="561" t="str">
        <f>IF(AND(B2692&gt;='IN-NX'!$P$3,B2692&lt;='IN-NX'!$Q$3,'IN-NX'!$D$7=D2692,OR(LEFT(L2692,2)="15",AND(LEFT(M2692,2)&lt;&gt;"15",LEFT(M2692,2)&lt;&gt;"33"))),"x","")</f>
        <v/>
      </c>
      <c r="V2692" s="561" t="str">
        <f>IF(AND(OR(LEFT(TH!L2692,2)="15",LEFT(TH!M2692,2)="15"),'152-CT'!$J$8=TH!F2692),"x","")</f>
        <v/>
      </c>
      <c r="W2692" s="561" t="str">
        <f>IF(AND(OR(LEFT(TH!L2692,2)="15",LEFT(TH!M2692,2)="15"),TK!$E$7=TH!F2692),"x","")</f>
        <v/>
      </c>
      <c r="X2692" s="561" t="str">
        <f>IF(AND('341-CT'!$E$9=H2692,OR(LEFT(L2692,3)=$X$7,LEFT(M2692,3)=$X$7)),"x","")</f>
        <v/>
      </c>
      <c r="Y2692" s="561" t="str">
        <f>IF(OR(TH!L2692=TH!$Y$7,M2692=TH!$Y$7),"x","")</f>
        <v/>
      </c>
      <c r="Z2692" s="561" t="str">
        <f>IF(AND(B2692&lt;=NKC!$N$8,B2692&gt;=NKC!$M$8),"x","")</f>
        <v/>
      </c>
      <c r="AA2692" s="572"/>
      <c r="AB2692" s="573"/>
      <c r="AD2692" s="573"/>
    </row>
    <row r="2693" spans="1:30" s="539" customFormat="1" ht="15.75" customHeight="1">
      <c r="A2693" s="567" t="str">
        <f>IF(B2693&lt;&gt;"",IF(AND(B2693&gt;=_TM1,B2693&lt;=_TM2,OR(TH!L2693="1111",TH!M2693="1111")),TH!D2693,""),"")</f>
        <v/>
      </c>
      <c r="B2693" s="568" t="str">
        <f t="shared" si="165"/>
        <v/>
      </c>
      <c r="C2693" s="349"/>
      <c r="D2693" s="349"/>
      <c r="E2693" s="583"/>
      <c r="F2693" s="278"/>
      <c r="G2693" s="348"/>
      <c r="H2693" s="507"/>
      <c r="I2693" s="340"/>
      <c r="J2693" s="340"/>
      <c r="K2693" s="569"/>
      <c r="L2693" s="570"/>
      <c r="M2693" s="570"/>
      <c r="N2693" s="561" t="str">
        <f>IF(AND('331-CT'!$E$7=TH!H2693,OR(L2693="331",M2693="331")),"331",IF(AND(OR(L2693="131",M2693="131"),H2693='131-CT'!$E$7),"131",""))</f>
        <v/>
      </c>
      <c r="O2693" s="561" t="str">
        <f>IF(AND($B2693&gt;='111'!$N$11,$B2693&lt;='111'!$O$11,OR($L2693=$O$7,$M2693=$O$7)),"x","")</f>
        <v/>
      </c>
      <c r="P2693" s="561" t="str">
        <f>IF(AND($L2693=$O$7,$B2693&lt;'111'!$N$11),"x","")</f>
        <v/>
      </c>
      <c r="Q2693" s="561" t="str">
        <f>IF(AND($M2693=$O$7,$B2693&lt;'111'!$N$11),"x","")</f>
        <v/>
      </c>
      <c r="R2693" s="561" t="str">
        <f>IF(ISERROR(FIND('112'!$M$9,G2693,1)),"",IF((AND(FIND('112'!$M$9,G2693,1)&gt;=1,$B2693&gt;='112'!$N$8,$B2693&lt;='112'!$O$8,OR($L2693='112'!$I$6,$M2693='112'!$I$6))),"x",""))</f>
        <v/>
      </c>
      <c r="S2693" s="561" t="str">
        <f>IF(ISERROR(FIND('112'!$M$9,G2693,1)),"",IF((AND(LEFT(G2693,2)=LEFT('112'!$M$9,2),B2693&lt;'112'!$N$8,$L2693='112'!$I$6)),"x",""))</f>
        <v/>
      </c>
      <c r="T2693" s="561" t="str">
        <f>IF(ISERROR(FIND('112'!$M$9,G2693,1)),"",IF((AND(RIGHT(G2693,2)=RIGHT('112'!$M$9,2),B2693&lt;'112'!$N$8,$M2693='112'!$I$6)),"x",""))</f>
        <v/>
      </c>
      <c r="U2693" s="561" t="str">
        <f>IF(AND(B2693&gt;='IN-NX'!$P$3,B2693&lt;='IN-NX'!$Q$3,'IN-NX'!$D$7=D2693,OR(LEFT(L2693,2)="15",AND(LEFT(M2693,2)&lt;&gt;"15",LEFT(M2693,2)&lt;&gt;"33"))),"x","")</f>
        <v/>
      </c>
      <c r="V2693" s="561" t="str">
        <f>IF(AND(OR(LEFT(TH!L2693,2)="15",LEFT(TH!M2693,2)="15"),'152-CT'!$J$8=TH!F2693),"x","")</f>
        <v/>
      </c>
      <c r="W2693" s="561" t="str">
        <f>IF(AND(OR(LEFT(TH!L2693,2)="15",LEFT(TH!M2693,2)="15"),TK!$E$7=TH!F2693),"x","")</f>
        <v/>
      </c>
      <c r="X2693" s="561" t="str">
        <f>IF(AND('341-CT'!$E$9=H2693,OR(LEFT(L2693,3)=$X$7,LEFT(M2693,3)=$X$7)),"x","")</f>
        <v/>
      </c>
      <c r="Y2693" s="561" t="str">
        <f>IF(OR(TH!L2693=TH!$Y$7,M2693=TH!$Y$7),"x","")</f>
        <v/>
      </c>
      <c r="Z2693" s="561" t="str">
        <f>IF(AND(B2693&lt;=NKC!$N$8,B2693&gt;=NKC!$M$8),"x","")</f>
        <v/>
      </c>
      <c r="AA2693" s="572"/>
      <c r="AB2693" s="573"/>
    </row>
    <row r="2694" spans="1:30" s="539" customFormat="1" ht="15.75" customHeight="1">
      <c r="A2694" s="567" t="str">
        <f>IF(B2694&lt;&gt;"",IF(AND(B2694&gt;=_TM1,B2694&lt;=_TM2,OR(TH!L2694="1111",TH!M2694="1111")),TH!D2694,""),"")</f>
        <v/>
      </c>
      <c r="B2694" s="568" t="str">
        <f t="shared" si="165"/>
        <v/>
      </c>
      <c r="C2694" s="349"/>
      <c r="D2694" s="349"/>
      <c r="E2694" s="583"/>
      <c r="F2694" s="278"/>
      <c r="G2694" s="348"/>
      <c r="H2694" s="507"/>
      <c r="I2694" s="340"/>
      <c r="J2694" s="340"/>
      <c r="K2694" s="569"/>
      <c r="L2694" s="570"/>
      <c r="M2694" s="570"/>
      <c r="N2694" s="561" t="str">
        <f>IF(AND('331-CT'!$E$7=TH!H2694,OR(L2694="331",M2694="331")),"331",IF(AND(OR(L2694="131",M2694="131"),H2694='131-CT'!$E$7),"131",""))</f>
        <v/>
      </c>
      <c r="O2694" s="561" t="str">
        <f>IF(AND($B2694&gt;='111'!$N$11,$B2694&lt;='111'!$O$11,OR($L2694=$O$7,$M2694=$O$7)),"x","")</f>
        <v/>
      </c>
      <c r="P2694" s="561" t="str">
        <f>IF(AND($L2694=$O$7,$B2694&lt;'111'!$N$11),"x","")</f>
        <v/>
      </c>
      <c r="Q2694" s="561" t="str">
        <f>IF(AND($M2694=$O$7,$B2694&lt;'111'!$N$11),"x","")</f>
        <v/>
      </c>
      <c r="R2694" s="561" t="str">
        <f>IF(ISERROR(FIND('112'!$M$9,G2694,1)),"",IF((AND(FIND('112'!$M$9,G2694,1)&gt;=1,$B2694&gt;='112'!$N$8,$B2694&lt;='112'!$O$8,OR($L2694='112'!$I$6,$M2694='112'!$I$6))),"x",""))</f>
        <v/>
      </c>
      <c r="S2694" s="561" t="str">
        <f>IF(ISERROR(FIND('112'!$M$9,G2694,1)),"",IF((AND(LEFT(G2694,2)=LEFT('112'!$M$9,2),B2694&lt;'112'!$N$8,$L2694='112'!$I$6)),"x",""))</f>
        <v/>
      </c>
      <c r="T2694" s="561" t="str">
        <f>IF(ISERROR(FIND('112'!$M$9,G2694,1)),"",IF((AND(RIGHT(G2694,2)=RIGHT('112'!$M$9,2),B2694&lt;'112'!$N$8,$M2694='112'!$I$6)),"x",""))</f>
        <v/>
      </c>
      <c r="U2694" s="561" t="str">
        <f>IF(AND(B2694&gt;='IN-NX'!$P$3,B2694&lt;='IN-NX'!$Q$3,'IN-NX'!$D$7=D2694,OR(LEFT(L2694,2)="15",AND(LEFT(M2694,2)&lt;&gt;"15",LEFT(M2694,2)&lt;&gt;"33"))),"x","")</f>
        <v/>
      </c>
      <c r="V2694" s="561" t="str">
        <f>IF(AND(OR(LEFT(TH!L2694,2)="15",LEFT(TH!M2694,2)="15"),'152-CT'!$J$8=TH!F2694),"x","")</f>
        <v/>
      </c>
      <c r="W2694" s="561" t="str">
        <f>IF(AND(OR(LEFT(TH!L2694,2)="15",LEFT(TH!M2694,2)="15"),TK!$E$7=TH!F2694),"x","")</f>
        <v/>
      </c>
      <c r="X2694" s="561" t="str">
        <f>IF(AND('341-CT'!$E$9=H2694,OR(LEFT(L2694,3)=$X$7,LEFT(M2694,3)=$X$7)),"x","")</f>
        <v/>
      </c>
      <c r="Y2694" s="561" t="str">
        <f>IF(OR(TH!L2694=TH!$Y$7,M2694=TH!$Y$7),"x","")</f>
        <v/>
      </c>
      <c r="Z2694" s="561" t="str">
        <f>IF(AND(B2694&lt;=NKC!$N$8,B2694&gt;=NKC!$M$8),"x","")</f>
        <v/>
      </c>
      <c r="AA2694" s="572"/>
      <c r="AB2694" s="573"/>
    </row>
    <row r="2695" spans="1:30" s="539" customFormat="1" ht="15.75" customHeight="1">
      <c r="A2695" s="567" t="str">
        <f>IF(B2695&lt;&gt;"",IF(AND(B2695&gt;=_TM1,B2695&lt;=_TM2,OR(TH!L2695="1111",TH!M2695="1111")),TH!D2695,""),"")</f>
        <v/>
      </c>
      <c r="B2695" s="568" t="str">
        <f t="shared" si="165"/>
        <v/>
      </c>
      <c r="C2695" s="349"/>
      <c r="D2695" s="349"/>
      <c r="E2695" s="583"/>
      <c r="F2695" s="278"/>
      <c r="G2695" s="348"/>
      <c r="H2695" s="507"/>
      <c r="I2695" s="340"/>
      <c r="J2695" s="340"/>
      <c r="K2695" s="569"/>
      <c r="L2695" s="570"/>
      <c r="M2695" s="570"/>
      <c r="N2695" s="561" t="str">
        <f>IF(AND('331-CT'!$E$7=TH!H2695,OR(L2695="331",M2695="331")),"331",IF(AND(OR(L2695="131",M2695="131"),H2695='131-CT'!$E$7),"131",""))</f>
        <v/>
      </c>
      <c r="O2695" s="561" t="str">
        <f>IF(AND($B2695&gt;='111'!$N$11,$B2695&lt;='111'!$O$11,OR($L2695=$O$7,$M2695=$O$7)),"x","")</f>
        <v/>
      </c>
      <c r="P2695" s="561" t="str">
        <f>IF(AND($L2695=$O$7,$B2695&lt;'111'!$N$11),"x","")</f>
        <v/>
      </c>
      <c r="Q2695" s="561" t="str">
        <f>IF(AND($M2695=$O$7,$B2695&lt;'111'!$N$11),"x","")</f>
        <v/>
      </c>
      <c r="R2695" s="561" t="str">
        <f>IF(ISERROR(FIND('112'!$M$9,G2695,1)),"",IF((AND(FIND('112'!$M$9,G2695,1)&gt;=1,$B2695&gt;='112'!$N$8,$B2695&lt;='112'!$O$8,OR($L2695='112'!$I$6,$M2695='112'!$I$6))),"x",""))</f>
        <v/>
      </c>
      <c r="S2695" s="561" t="str">
        <f>IF(ISERROR(FIND('112'!$M$9,G2695,1)),"",IF((AND(LEFT(G2695,2)=LEFT('112'!$M$9,2),B2695&lt;'112'!$N$8,$L2695='112'!$I$6)),"x",""))</f>
        <v/>
      </c>
      <c r="T2695" s="561" t="str">
        <f>IF(ISERROR(FIND('112'!$M$9,G2695,1)),"",IF((AND(RIGHT(G2695,2)=RIGHT('112'!$M$9,2),B2695&lt;'112'!$N$8,$M2695='112'!$I$6)),"x",""))</f>
        <v/>
      </c>
      <c r="U2695" s="561" t="str">
        <f>IF(AND(B2695&gt;='IN-NX'!$P$3,B2695&lt;='IN-NX'!$Q$3,'IN-NX'!$D$7=D2695,OR(LEFT(L2695,2)="15",AND(LEFT(M2695,2)&lt;&gt;"15",LEFT(M2695,2)&lt;&gt;"33"))),"x","")</f>
        <v/>
      </c>
      <c r="V2695" s="561" t="str">
        <f>IF(AND(OR(LEFT(TH!L2695,2)="15",LEFT(TH!M2695,2)="15"),'152-CT'!$J$8=TH!F2695),"x","")</f>
        <v/>
      </c>
      <c r="W2695" s="561" t="str">
        <f>IF(AND(OR(LEFT(TH!L2695,2)="15",LEFT(TH!M2695,2)="15"),TK!$E$7=TH!F2695),"x","")</f>
        <v/>
      </c>
      <c r="X2695" s="561" t="str">
        <f>IF(AND('341-CT'!$E$9=H2695,OR(LEFT(L2695,3)=$X$7,LEFT(M2695,3)=$X$7)),"x","")</f>
        <v/>
      </c>
      <c r="Y2695" s="561" t="str">
        <f>IF(OR(TH!L2695=TH!$Y$7,M2695=TH!$Y$7),"x","")</f>
        <v/>
      </c>
      <c r="Z2695" s="561" t="str">
        <f>IF(AND(B2695&lt;=NKC!$N$8,B2695&gt;=NKC!$M$8),"x","")</f>
        <v/>
      </c>
      <c r="AA2695" s="572"/>
      <c r="AB2695" s="573"/>
      <c r="AD2695" s="573"/>
    </row>
    <row r="2696" spans="1:30" s="539" customFormat="1" ht="15.75" customHeight="1">
      <c r="A2696" s="567" t="str">
        <f>IF(B2696&lt;&gt;"",IF(AND(B2696&gt;=_TM1,B2696&lt;=_TM2,OR(TH!L2696="1111",TH!M2696="1111")),TH!D2696,""),"")</f>
        <v/>
      </c>
      <c r="B2696" s="568" t="str">
        <f t="shared" si="165"/>
        <v/>
      </c>
      <c r="C2696" s="349"/>
      <c r="D2696" s="349"/>
      <c r="E2696" s="583"/>
      <c r="F2696" s="278"/>
      <c r="G2696" s="348"/>
      <c r="H2696" s="507"/>
      <c r="I2696" s="340"/>
      <c r="J2696" s="340"/>
      <c r="K2696" s="569"/>
      <c r="L2696" s="570"/>
      <c r="M2696" s="570"/>
      <c r="N2696" s="561" t="str">
        <f>IF(AND('331-CT'!$E$7=TH!H2696,OR(L2696="331",M2696="331")),"331",IF(AND(OR(L2696="131",M2696="131"),H2696='131-CT'!$E$7),"131",""))</f>
        <v/>
      </c>
      <c r="O2696" s="561" t="str">
        <f>IF(AND($B2696&gt;='111'!$N$11,$B2696&lt;='111'!$O$11,OR($L2696=$O$7,$M2696=$O$7)),"x","")</f>
        <v/>
      </c>
      <c r="P2696" s="561" t="str">
        <f>IF(AND($L2696=$O$7,$B2696&lt;'111'!$N$11),"x","")</f>
        <v/>
      </c>
      <c r="Q2696" s="561" t="str">
        <f>IF(AND($M2696=$O$7,$B2696&lt;'111'!$N$11),"x","")</f>
        <v/>
      </c>
      <c r="R2696" s="561" t="str">
        <f>IF(ISERROR(FIND('112'!$M$9,G2696,1)),"",IF((AND(FIND('112'!$M$9,G2696,1)&gt;=1,$B2696&gt;='112'!$N$8,$B2696&lt;='112'!$O$8,OR($L2696='112'!$I$6,$M2696='112'!$I$6))),"x",""))</f>
        <v/>
      </c>
      <c r="S2696" s="561" t="str">
        <f>IF(ISERROR(FIND('112'!$M$9,G2696,1)),"",IF((AND(LEFT(G2696,2)=LEFT('112'!$M$9,2),B2696&lt;'112'!$N$8,$L2696='112'!$I$6)),"x",""))</f>
        <v/>
      </c>
      <c r="T2696" s="561" t="str">
        <f>IF(ISERROR(FIND('112'!$M$9,G2696,1)),"",IF((AND(RIGHT(G2696,2)=RIGHT('112'!$M$9,2),B2696&lt;'112'!$N$8,$M2696='112'!$I$6)),"x",""))</f>
        <v/>
      </c>
      <c r="U2696" s="561" t="str">
        <f>IF(AND(B2696&gt;='IN-NX'!$P$3,B2696&lt;='IN-NX'!$Q$3,'IN-NX'!$D$7=D2696,OR(LEFT(L2696,2)="15",AND(LEFT(M2696,2)&lt;&gt;"15",LEFT(M2696,2)&lt;&gt;"33"))),"x","")</f>
        <v/>
      </c>
      <c r="V2696" s="561" t="str">
        <f>IF(AND(OR(LEFT(TH!L2696,2)="15",LEFT(TH!M2696,2)="15"),'152-CT'!$J$8=TH!F2696),"x","")</f>
        <v/>
      </c>
      <c r="W2696" s="561" t="str">
        <f>IF(AND(OR(LEFT(TH!L2696,2)="15",LEFT(TH!M2696,2)="15"),TK!$E$7=TH!F2696),"x","")</f>
        <v/>
      </c>
      <c r="X2696" s="561" t="str">
        <f>IF(AND('341-CT'!$E$9=H2696,OR(LEFT(L2696,3)=$X$7,LEFT(M2696,3)=$X$7)),"x","")</f>
        <v/>
      </c>
      <c r="Y2696" s="561" t="str">
        <f>IF(OR(TH!L2696=TH!$Y$7,M2696=TH!$Y$7),"x","")</f>
        <v/>
      </c>
      <c r="Z2696" s="561" t="str">
        <f>IF(AND(B2696&lt;=NKC!$N$8,B2696&gt;=NKC!$M$8),"x","")</f>
        <v/>
      </c>
      <c r="AA2696" s="572"/>
      <c r="AB2696" s="573"/>
    </row>
    <row r="2697" spans="1:30" s="539" customFormat="1" ht="15.75" customHeight="1">
      <c r="A2697" s="567" t="str">
        <f>IF(B2697&lt;&gt;"",IF(AND(B2697&gt;=_TM1,B2697&lt;=_TM2,OR(TH!L2697="1111",TH!M2697="1111")),TH!D2697,""),"")</f>
        <v/>
      </c>
      <c r="B2697" s="568" t="str">
        <f t="shared" si="165"/>
        <v/>
      </c>
      <c r="C2697" s="349"/>
      <c r="D2697" s="349"/>
      <c r="E2697" s="583"/>
      <c r="F2697" s="278"/>
      <c r="G2697" s="348"/>
      <c r="H2697" s="507"/>
      <c r="I2697" s="340"/>
      <c r="J2697" s="340"/>
      <c r="K2697" s="569"/>
      <c r="L2697" s="570"/>
      <c r="M2697" s="570"/>
      <c r="N2697" s="561" t="str">
        <f>IF(AND('331-CT'!$E$7=TH!H2697,OR(L2697="331",M2697="331")),"331",IF(AND(OR(L2697="131",M2697="131"),H2697='131-CT'!$E$7),"131",""))</f>
        <v/>
      </c>
      <c r="O2697" s="561" t="str">
        <f>IF(AND($B2697&gt;='111'!$N$11,$B2697&lt;='111'!$O$11,OR($L2697=$O$7,$M2697=$O$7)),"x","")</f>
        <v/>
      </c>
      <c r="P2697" s="561" t="str">
        <f>IF(AND($L2697=$O$7,$B2697&lt;'111'!$N$11),"x","")</f>
        <v/>
      </c>
      <c r="Q2697" s="561" t="str">
        <f>IF(AND($M2697=$O$7,$B2697&lt;'111'!$N$11),"x","")</f>
        <v/>
      </c>
      <c r="R2697" s="561" t="str">
        <f>IF(ISERROR(FIND('112'!$M$9,G2697,1)),"",IF((AND(FIND('112'!$M$9,G2697,1)&gt;=1,$B2697&gt;='112'!$N$8,$B2697&lt;='112'!$O$8,OR($L2697='112'!$I$6,$M2697='112'!$I$6))),"x",""))</f>
        <v/>
      </c>
      <c r="S2697" s="561" t="str">
        <f>IF(ISERROR(FIND('112'!$M$9,G2697,1)),"",IF((AND(LEFT(G2697,2)=LEFT('112'!$M$9,2),B2697&lt;'112'!$N$8,$L2697='112'!$I$6)),"x",""))</f>
        <v/>
      </c>
      <c r="T2697" s="561" t="str">
        <f>IF(ISERROR(FIND('112'!$M$9,G2697,1)),"",IF((AND(RIGHT(G2697,2)=RIGHT('112'!$M$9,2),B2697&lt;'112'!$N$8,$M2697='112'!$I$6)),"x",""))</f>
        <v/>
      </c>
      <c r="U2697" s="561" t="str">
        <f>IF(AND(B2697&gt;='IN-NX'!$P$3,B2697&lt;='IN-NX'!$Q$3,'IN-NX'!$D$7=D2697,OR(LEFT(L2697,2)="15",AND(LEFT(M2697,2)&lt;&gt;"15",LEFT(M2697,2)&lt;&gt;"33"))),"x","")</f>
        <v/>
      </c>
      <c r="V2697" s="561" t="str">
        <f>IF(AND(OR(LEFT(TH!L2697,2)="15",LEFT(TH!M2697,2)="15"),'152-CT'!$J$8=TH!F2697),"x","")</f>
        <v/>
      </c>
      <c r="W2697" s="561" t="str">
        <f>IF(AND(OR(LEFT(TH!L2697,2)="15",LEFT(TH!M2697,2)="15"),TK!$E$7=TH!F2697),"x","")</f>
        <v/>
      </c>
      <c r="X2697" s="561" t="str">
        <f>IF(AND('341-CT'!$E$9=H2697,OR(LEFT(L2697,3)=$X$7,LEFT(M2697,3)=$X$7)),"x","")</f>
        <v/>
      </c>
      <c r="Y2697" s="561" t="str">
        <f>IF(OR(TH!L2697=TH!$Y$7,M2697=TH!$Y$7),"x","")</f>
        <v/>
      </c>
      <c r="Z2697" s="561" t="str">
        <f>IF(AND(B2697&lt;=NKC!$N$8,B2697&gt;=NKC!$M$8),"x","")</f>
        <v/>
      </c>
      <c r="AA2697" s="572"/>
      <c r="AB2697" s="573"/>
    </row>
    <row r="2698" spans="1:30" s="539" customFormat="1" ht="15.75" customHeight="1">
      <c r="A2698" s="567" t="str">
        <f>IF(B2698&lt;&gt;"",IF(AND(B2698&gt;=_TM1,B2698&lt;=_TM2,OR(TH!L2698="1111",TH!M2698="1111")),TH!D2698,""),"")</f>
        <v/>
      </c>
      <c r="B2698" s="568" t="str">
        <f t="shared" si="165"/>
        <v/>
      </c>
      <c r="C2698" s="349"/>
      <c r="D2698" s="349"/>
      <c r="E2698" s="583"/>
      <c r="F2698" s="278"/>
      <c r="G2698" s="348"/>
      <c r="H2698" s="507"/>
      <c r="I2698" s="340"/>
      <c r="J2698" s="340"/>
      <c r="K2698" s="569"/>
      <c r="L2698" s="570"/>
      <c r="M2698" s="570"/>
      <c r="N2698" s="561" t="str">
        <f>IF(AND('331-CT'!$E$7=TH!H2698,OR(L2698="331",M2698="331")),"331",IF(AND(OR(L2698="131",M2698="131"),H2698='131-CT'!$E$7),"131",""))</f>
        <v/>
      </c>
      <c r="O2698" s="561" t="str">
        <f>IF(AND($B2698&gt;='111'!$N$11,$B2698&lt;='111'!$O$11,OR($L2698=$O$7,$M2698=$O$7)),"x","")</f>
        <v/>
      </c>
      <c r="P2698" s="561" t="str">
        <f>IF(AND($L2698=$O$7,$B2698&lt;'111'!$N$11),"x","")</f>
        <v/>
      </c>
      <c r="Q2698" s="561" t="str">
        <f>IF(AND($M2698=$O$7,$B2698&lt;'111'!$N$11),"x","")</f>
        <v/>
      </c>
      <c r="R2698" s="561" t="str">
        <f>IF(ISERROR(FIND('112'!$M$9,G2698,1)),"",IF((AND(FIND('112'!$M$9,G2698,1)&gt;=1,$B2698&gt;='112'!$N$8,$B2698&lt;='112'!$O$8,OR($L2698='112'!$I$6,$M2698='112'!$I$6))),"x",""))</f>
        <v/>
      </c>
      <c r="S2698" s="561" t="str">
        <f>IF(ISERROR(FIND('112'!$M$9,G2698,1)),"",IF((AND(LEFT(G2698,2)=LEFT('112'!$M$9,2),B2698&lt;'112'!$N$8,$L2698='112'!$I$6)),"x",""))</f>
        <v/>
      </c>
      <c r="T2698" s="561" t="str">
        <f>IF(ISERROR(FIND('112'!$M$9,G2698,1)),"",IF((AND(RIGHT(G2698,2)=RIGHT('112'!$M$9,2),B2698&lt;'112'!$N$8,$M2698='112'!$I$6)),"x",""))</f>
        <v/>
      </c>
      <c r="U2698" s="561" t="str">
        <f>IF(AND(B2698&gt;='IN-NX'!$P$3,B2698&lt;='IN-NX'!$Q$3,'IN-NX'!$D$7=D2698,OR(LEFT(L2698,2)="15",AND(LEFT(M2698,2)&lt;&gt;"15",LEFT(M2698,2)&lt;&gt;"33"))),"x","")</f>
        <v/>
      </c>
      <c r="V2698" s="561" t="str">
        <f>IF(AND(OR(LEFT(TH!L2698,2)="15",LEFT(TH!M2698,2)="15"),'152-CT'!$J$8=TH!F2698),"x","")</f>
        <v/>
      </c>
      <c r="W2698" s="561" t="str">
        <f>IF(AND(OR(LEFT(TH!L2698,2)="15",LEFT(TH!M2698,2)="15"),TK!$E$7=TH!F2698),"x","")</f>
        <v/>
      </c>
      <c r="X2698" s="561" t="str">
        <f>IF(AND('341-CT'!$E$9=H2698,OR(LEFT(L2698,3)=$X$7,LEFT(M2698,3)=$X$7)),"x","")</f>
        <v/>
      </c>
      <c r="Y2698" s="561" t="str">
        <f>IF(OR(TH!L2698=TH!$Y$7,M2698=TH!$Y$7),"x","")</f>
        <v/>
      </c>
      <c r="Z2698" s="561" t="str">
        <f>IF(AND(B2698&lt;=NKC!$N$8,B2698&gt;=NKC!$M$8),"x","")</f>
        <v/>
      </c>
      <c r="AA2698" s="572"/>
      <c r="AB2698" s="573"/>
      <c r="AD2698" s="573"/>
    </row>
    <row r="2699" spans="1:30" s="539" customFormat="1" ht="15.75" customHeight="1">
      <c r="A2699" s="567" t="str">
        <f>IF(B2699&lt;&gt;"",IF(AND(B2699&gt;=_TM1,B2699&lt;=_TM2,OR(TH!L2699="1111",TH!M2699="1111")),TH!D2699,""),"")</f>
        <v/>
      </c>
      <c r="B2699" s="568" t="str">
        <f t="shared" si="165"/>
        <v/>
      </c>
      <c r="C2699" s="349"/>
      <c r="D2699" s="349"/>
      <c r="E2699" s="583"/>
      <c r="F2699" s="278"/>
      <c r="G2699" s="348"/>
      <c r="H2699" s="507"/>
      <c r="I2699" s="340"/>
      <c r="J2699" s="340"/>
      <c r="K2699" s="569"/>
      <c r="L2699" s="570"/>
      <c r="M2699" s="570"/>
      <c r="N2699" s="561" t="str">
        <f>IF(AND('331-CT'!$E$7=TH!H2699,OR(L2699="331",M2699="331")),"331",IF(AND(OR(L2699="131",M2699="131"),H2699='131-CT'!$E$7),"131",""))</f>
        <v/>
      </c>
      <c r="O2699" s="561" t="str">
        <f>IF(AND($B2699&gt;='111'!$N$11,$B2699&lt;='111'!$O$11,OR($L2699=$O$7,$M2699=$O$7)),"x","")</f>
        <v/>
      </c>
      <c r="P2699" s="561" t="str">
        <f>IF(AND($L2699=$O$7,$B2699&lt;'111'!$N$11),"x","")</f>
        <v/>
      </c>
      <c r="Q2699" s="561" t="str">
        <f>IF(AND($M2699=$O$7,$B2699&lt;'111'!$N$11),"x","")</f>
        <v/>
      </c>
      <c r="R2699" s="561" t="str">
        <f>IF(ISERROR(FIND('112'!$M$9,G2699,1)),"",IF((AND(FIND('112'!$M$9,G2699,1)&gt;=1,$B2699&gt;='112'!$N$8,$B2699&lt;='112'!$O$8,OR($L2699='112'!$I$6,$M2699='112'!$I$6))),"x",""))</f>
        <v/>
      </c>
      <c r="S2699" s="561" t="str">
        <f>IF(ISERROR(FIND('112'!$M$9,G2699,1)),"",IF((AND(LEFT(G2699,2)=LEFT('112'!$M$9,2),B2699&lt;'112'!$N$8,$L2699='112'!$I$6)),"x",""))</f>
        <v/>
      </c>
      <c r="T2699" s="561" t="str">
        <f>IF(ISERROR(FIND('112'!$M$9,G2699,1)),"",IF((AND(RIGHT(G2699,2)=RIGHT('112'!$M$9,2),B2699&lt;'112'!$N$8,$M2699='112'!$I$6)),"x",""))</f>
        <v/>
      </c>
      <c r="U2699" s="561" t="str">
        <f>IF(AND(B2699&gt;='IN-NX'!$P$3,B2699&lt;='IN-NX'!$Q$3,'IN-NX'!$D$7=D2699,OR(LEFT(L2699,2)="15",AND(LEFT(M2699,2)&lt;&gt;"15",LEFT(M2699,2)&lt;&gt;"33"))),"x","")</f>
        <v/>
      </c>
      <c r="V2699" s="561" t="str">
        <f>IF(AND(OR(LEFT(TH!L2699,2)="15",LEFT(TH!M2699,2)="15"),'152-CT'!$J$8=TH!F2699),"x","")</f>
        <v/>
      </c>
      <c r="W2699" s="561" t="str">
        <f>IF(AND(OR(LEFT(TH!L2699,2)="15",LEFT(TH!M2699,2)="15"),TK!$E$7=TH!F2699),"x","")</f>
        <v/>
      </c>
      <c r="X2699" s="561" t="str">
        <f>IF(AND('341-CT'!$E$9=H2699,OR(LEFT(L2699,3)=$X$7,LEFT(M2699,3)=$X$7)),"x","")</f>
        <v/>
      </c>
      <c r="Y2699" s="561" t="str">
        <f>IF(OR(TH!L2699=TH!$Y$7,M2699=TH!$Y$7),"x","")</f>
        <v/>
      </c>
      <c r="Z2699" s="561" t="str">
        <f>IF(AND(B2699&lt;=NKC!$N$8,B2699&gt;=NKC!$M$8),"x","")</f>
        <v/>
      </c>
      <c r="AA2699" s="572"/>
      <c r="AB2699" s="573"/>
    </row>
    <row r="2700" spans="1:30" s="539" customFormat="1" ht="15.75" customHeight="1">
      <c r="A2700" s="567" t="str">
        <f>IF(B2700&lt;&gt;"",IF(AND(B2700&gt;=_TM1,B2700&lt;=_TM2,OR(TH!L2700="1111",TH!M2700="1111")),TH!D2700,""),"")</f>
        <v/>
      </c>
      <c r="B2700" s="568" t="str">
        <f t="shared" si="165"/>
        <v/>
      </c>
      <c r="C2700" s="349"/>
      <c r="D2700" s="349"/>
      <c r="E2700" s="583"/>
      <c r="F2700" s="278"/>
      <c r="G2700" s="348"/>
      <c r="H2700" s="507"/>
      <c r="I2700" s="340"/>
      <c r="J2700" s="340"/>
      <c r="K2700" s="569"/>
      <c r="L2700" s="570"/>
      <c r="M2700" s="570"/>
      <c r="N2700" s="561" t="str">
        <f>IF(AND('331-CT'!$E$7=TH!H2700,OR(L2700="331",M2700="331")),"331",IF(AND(OR(L2700="131",M2700="131"),H2700='131-CT'!$E$7),"131",""))</f>
        <v/>
      </c>
      <c r="O2700" s="561" t="str">
        <f>IF(AND($B2700&gt;='111'!$N$11,$B2700&lt;='111'!$O$11,OR($L2700=$O$7,$M2700=$O$7)),"x","")</f>
        <v/>
      </c>
      <c r="P2700" s="561" t="str">
        <f>IF(AND($L2700=$O$7,$B2700&lt;'111'!$N$11),"x","")</f>
        <v/>
      </c>
      <c r="Q2700" s="561" t="str">
        <f>IF(AND($M2700=$O$7,$B2700&lt;'111'!$N$11),"x","")</f>
        <v/>
      </c>
      <c r="R2700" s="561" t="str">
        <f>IF(ISERROR(FIND('112'!$M$9,G2700,1)),"",IF((AND(FIND('112'!$M$9,G2700,1)&gt;=1,$B2700&gt;='112'!$N$8,$B2700&lt;='112'!$O$8,OR($L2700='112'!$I$6,$M2700='112'!$I$6))),"x",""))</f>
        <v/>
      </c>
      <c r="S2700" s="561" t="str">
        <f>IF(ISERROR(FIND('112'!$M$9,G2700,1)),"",IF((AND(LEFT(G2700,2)=LEFT('112'!$M$9,2),B2700&lt;'112'!$N$8,$L2700='112'!$I$6)),"x",""))</f>
        <v/>
      </c>
      <c r="T2700" s="561" t="str">
        <f>IF(ISERROR(FIND('112'!$M$9,G2700,1)),"",IF((AND(RIGHT(G2700,2)=RIGHT('112'!$M$9,2),B2700&lt;'112'!$N$8,$M2700='112'!$I$6)),"x",""))</f>
        <v/>
      </c>
      <c r="U2700" s="561" t="str">
        <f>IF(AND(B2700&gt;='IN-NX'!$P$3,B2700&lt;='IN-NX'!$Q$3,'IN-NX'!$D$7=D2700,OR(LEFT(L2700,2)="15",AND(LEFT(M2700,2)&lt;&gt;"15",LEFT(M2700,2)&lt;&gt;"33"))),"x","")</f>
        <v/>
      </c>
      <c r="V2700" s="561" t="str">
        <f>IF(AND(OR(LEFT(TH!L2700,2)="15",LEFT(TH!M2700,2)="15"),'152-CT'!$J$8=TH!F2700),"x","")</f>
        <v/>
      </c>
      <c r="W2700" s="561" t="str">
        <f>IF(AND(OR(LEFT(TH!L2700,2)="15",LEFT(TH!M2700,2)="15"),TK!$E$7=TH!F2700),"x","")</f>
        <v/>
      </c>
      <c r="X2700" s="561" t="str">
        <f>IF(AND('341-CT'!$E$9=H2700,OR(LEFT(L2700,3)=$X$7,LEFT(M2700,3)=$X$7)),"x","")</f>
        <v/>
      </c>
      <c r="Y2700" s="561" t="str">
        <f>IF(OR(TH!L2700=TH!$Y$7,M2700=TH!$Y$7),"x","")</f>
        <v/>
      </c>
      <c r="Z2700" s="561" t="str">
        <f>IF(AND(B2700&lt;=NKC!$N$8,B2700&gt;=NKC!$M$8),"x","")</f>
        <v/>
      </c>
      <c r="AA2700" s="572"/>
      <c r="AB2700" s="573"/>
    </row>
    <row r="2701" spans="1:30" s="539" customFormat="1" ht="15.75" customHeight="1">
      <c r="A2701" s="567" t="str">
        <f>IF(B2701&lt;&gt;"",IF(AND(B2701&gt;=_TM1,B2701&lt;=_TM2,OR(TH!L2701="1111",TH!M2701="1111")),TH!D2701,""),"")</f>
        <v/>
      </c>
      <c r="B2701" s="568" t="str">
        <f t="shared" si="165"/>
        <v/>
      </c>
      <c r="C2701" s="349"/>
      <c r="D2701" s="349"/>
      <c r="E2701" s="583"/>
      <c r="F2701" s="278"/>
      <c r="G2701" s="348"/>
      <c r="H2701" s="507"/>
      <c r="I2701" s="340"/>
      <c r="J2701" s="340"/>
      <c r="K2701" s="569"/>
      <c r="L2701" s="570"/>
      <c r="M2701" s="570"/>
      <c r="N2701" s="561" t="str">
        <f>IF(AND('331-CT'!$E$7=TH!H2701,OR(L2701="331",M2701="331")),"331",IF(AND(OR(L2701="131",M2701="131"),H2701='131-CT'!$E$7),"131",""))</f>
        <v/>
      </c>
      <c r="O2701" s="561" t="str">
        <f>IF(AND($B2701&gt;='111'!$N$11,$B2701&lt;='111'!$O$11,OR($L2701=$O$7,$M2701=$O$7)),"x","")</f>
        <v/>
      </c>
      <c r="P2701" s="561" t="str">
        <f>IF(AND($L2701=$O$7,$B2701&lt;'111'!$N$11),"x","")</f>
        <v/>
      </c>
      <c r="Q2701" s="561" t="str">
        <f>IF(AND($M2701=$O$7,$B2701&lt;'111'!$N$11),"x","")</f>
        <v/>
      </c>
      <c r="R2701" s="561" t="str">
        <f>IF(ISERROR(FIND('112'!$M$9,G2701,1)),"",IF((AND(FIND('112'!$M$9,G2701,1)&gt;=1,$B2701&gt;='112'!$N$8,$B2701&lt;='112'!$O$8,OR($L2701='112'!$I$6,$M2701='112'!$I$6))),"x",""))</f>
        <v/>
      </c>
      <c r="S2701" s="561" t="str">
        <f>IF(ISERROR(FIND('112'!$M$9,G2701,1)),"",IF((AND(LEFT(G2701,2)=LEFT('112'!$M$9,2),B2701&lt;'112'!$N$8,$L2701='112'!$I$6)),"x",""))</f>
        <v/>
      </c>
      <c r="T2701" s="561" t="str">
        <f>IF(ISERROR(FIND('112'!$M$9,G2701,1)),"",IF((AND(RIGHT(G2701,2)=RIGHT('112'!$M$9,2),B2701&lt;'112'!$N$8,$M2701='112'!$I$6)),"x",""))</f>
        <v/>
      </c>
      <c r="U2701" s="561" t="str">
        <f>IF(AND(B2701&gt;='IN-NX'!$P$3,B2701&lt;='IN-NX'!$Q$3,'IN-NX'!$D$7=D2701,OR(LEFT(L2701,2)="15",AND(LEFT(M2701,2)&lt;&gt;"15",LEFT(M2701,2)&lt;&gt;"33"))),"x","")</f>
        <v/>
      </c>
      <c r="V2701" s="561" t="str">
        <f>IF(AND(OR(LEFT(TH!L2701,2)="15",LEFT(TH!M2701,2)="15"),'152-CT'!$J$8=TH!F2701),"x","")</f>
        <v/>
      </c>
      <c r="W2701" s="561" t="str">
        <f>IF(AND(OR(LEFT(TH!L2701,2)="15",LEFT(TH!M2701,2)="15"),TK!$E$7=TH!F2701),"x","")</f>
        <v/>
      </c>
      <c r="X2701" s="561" t="str">
        <f>IF(AND('341-CT'!$E$9=H2701,OR(LEFT(L2701,3)=$X$7,LEFT(M2701,3)=$X$7)),"x","")</f>
        <v/>
      </c>
      <c r="Y2701" s="561" t="str">
        <f>IF(OR(TH!L2701=TH!$Y$7,M2701=TH!$Y$7),"x","")</f>
        <v/>
      </c>
      <c r="Z2701" s="561" t="str">
        <f>IF(AND(B2701&lt;=NKC!$N$8,B2701&gt;=NKC!$M$8),"x","")</f>
        <v/>
      </c>
      <c r="AA2701" s="572"/>
      <c r="AB2701" s="573"/>
      <c r="AD2701" s="573"/>
    </row>
    <row r="2702" spans="1:30" s="539" customFormat="1" ht="15.75" customHeight="1">
      <c r="A2702" s="567" t="str">
        <f>IF(B2702&lt;&gt;"",IF(AND(B2702&gt;=_TM1,B2702&lt;=_TM2,OR(TH!L2702="1111",TH!M2702="1111")),TH!D2702,""),"")</f>
        <v/>
      </c>
      <c r="B2702" s="568" t="str">
        <f t="shared" si="165"/>
        <v/>
      </c>
      <c r="C2702" s="349"/>
      <c r="D2702" s="349"/>
      <c r="E2702" s="583"/>
      <c r="F2702" s="278"/>
      <c r="G2702" s="348"/>
      <c r="H2702" s="507"/>
      <c r="I2702" s="340"/>
      <c r="J2702" s="340"/>
      <c r="K2702" s="569"/>
      <c r="L2702" s="570"/>
      <c r="M2702" s="570"/>
      <c r="N2702" s="561" t="str">
        <f>IF(AND('331-CT'!$E$7=TH!H2702,OR(L2702="331",M2702="331")),"331",IF(AND(OR(L2702="131",M2702="131"),H2702='131-CT'!$E$7),"131",""))</f>
        <v/>
      </c>
      <c r="O2702" s="561" t="str">
        <f>IF(AND($B2702&gt;='111'!$N$11,$B2702&lt;='111'!$O$11,OR($L2702=$O$7,$M2702=$O$7)),"x","")</f>
        <v/>
      </c>
      <c r="P2702" s="561" t="str">
        <f>IF(AND($L2702=$O$7,$B2702&lt;'111'!$N$11),"x","")</f>
        <v/>
      </c>
      <c r="Q2702" s="561" t="str">
        <f>IF(AND($M2702=$O$7,$B2702&lt;'111'!$N$11),"x","")</f>
        <v/>
      </c>
      <c r="R2702" s="561" t="str">
        <f>IF(ISERROR(FIND('112'!$M$9,G2702,1)),"",IF((AND(FIND('112'!$M$9,G2702,1)&gt;=1,$B2702&gt;='112'!$N$8,$B2702&lt;='112'!$O$8,OR($L2702='112'!$I$6,$M2702='112'!$I$6))),"x",""))</f>
        <v/>
      </c>
      <c r="S2702" s="561" t="str">
        <f>IF(ISERROR(FIND('112'!$M$9,G2702,1)),"",IF((AND(LEFT(G2702,2)=LEFT('112'!$M$9,2),B2702&lt;'112'!$N$8,$L2702='112'!$I$6)),"x",""))</f>
        <v/>
      </c>
      <c r="T2702" s="561" t="str">
        <f>IF(ISERROR(FIND('112'!$M$9,G2702,1)),"",IF((AND(RIGHT(G2702,2)=RIGHT('112'!$M$9,2),B2702&lt;'112'!$N$8,$M2702='112'!$I$6)),"x",""))</f>
        <v/>
      </c>
      <c r="U2702" s="561" t="str">
        <f>IF(AND(B2702&gt;='IN-NX'!$P$3,B2702&lt;='IN-NX'!$Q$3,'IN-NX'!$D$7=D2702,OR(LEFT(L2702,2)="15",AND(LEFT(M2702,2)&lt;&gt;"15",LEFT(M2702,2)&lt;&gt;"33"))),"x","")</f>
        <v/>
      </c>
      <c r="V2702" s="561" t="str">
        <f>IF(AND(OR(LEFT(TH!L2702,2)="15",LEFT(TH!M2702,2)="15"),'152-CT'!$J$8=TH!F2702),"x","")</f>
        <v/>
      </c>
      <c r="W2702" s="561" t="str">
        <f>IF(AND(OR(LEFT(TH!L2702,2)="15",LEFT(TH!M2702,2)="15"),TK!$E$7=TH!F2702),"x","")</f>
        <v/>
      </c>
      <c r="X2702" s="561" t="str">
        <f>IF(AND('341-CT'!$E$9=H2702,OR(LEFT(L2702,3)=$X$7,LEFT(M2702,3)=$X$7)),"x","")</f>
        <v/>
      </c>
      <c r="Y2702" s="561" t="str">
        <f>IF(OR(TH!L2702=TH!$Y$7,M2702=TH!$Y$7),"x","")</f>
        <v/>
      </c>
      <c r="Z2702" s="561" t="str">
        <f>IF(AND(B2702&lt;=NKC!$N$8,B2702&gt;=NKC!$M$8),"x","")</f>
        <v/>
      </c>
      <c r="AA2702" s="572"/>
      <c r="AB2702" s="573"/>
    </row>
    <row r="2703" spans="1:30" s="539" customFormat="1" ht="15.75" customHeight="1">
      <c r="A2703" s="567" t="str">
        <f>IF(B2703&lt;&gt;"",IF(AND(B2703&gt;=_TM1,B2703&lt;=_TM2,OR(TH!L2703="1111",TH!M2703="1111")),TH!D2703,""),"")</f>
        <v/>
      </c>
      <c r="B2703" s="568" t="str">
        <f t="shared" si="165"/>
        <v/>
      </c>
      <c r="C2703" s="349"/>
      <c r="D2703" s="349"/>
      <c r="E2703" s="583"/>
      <c r="F2703" s="278"/>
      <c r="G2703" s="348"/>
      <c r="H2703" s="507"/>
      <c r="I2703" s="340"/>
      <c r="J2703" s="340"/>
      <c r="K2703" s="569"/>
      <c r="L2703" s="570"/>
      <c r="M2703" s="570"/>
      <c r="N2703" s="561" t="str">
        <f>IF(AND('331-CT'!$E$7=TH!H2703,OR(L2703="331",M2703="331")),"331",IF(AND(OR(L2703="131",M2703="131"),H2703='131-CT'!$E$7),"131",""))</f>
        <v/>
      </c>
      <c r="O2703" s="561" t="str">
        <f>IF(AND($B2703&gt;='111'!$N$11,$B2703&lt;='111'!$O$11,OR($L2703=$O$7,$M2703=$O$7)),"x","")</f>
        <v/>
      </c>
      <c r="P2703" s="561" t="str">
        <f>IF(AND($L2703=$O$7,$B2703&lt;'111'!$N$11),"x","")</f>
        <v/>
      </c>
      <c r="Q2703" s="561" t="str">
        <f>IF(AND($M2703=$O$7,$B2703&lt;'111'!$N$11),"x","")</f>
        <v/>
      </c>
      <c r="R2703" s="561" t="str">
        <f>IF(ISERROR(FIND('112'!$M$9,G2703,1)),"",IF((AND(FIND('112'!$M$9,G2703,1)&gt;=1,$B2703&gt;='112'!$N$8,$B2703&lt;='112'!$O$8,OR($L2703='112'!$I$6,$M2703='112'!$I$6))),"x",""))</f>
        <v/>
      </c>
      <c r="S2703" s="561" t="str">
        <f>IF(ISERROR(FIND('112'!$M$9,G2703,1)),"",IF((AND(LEFT(G2703,2)=LEFT('112'!$M$9,2),B2703&lt;'112'!$N$8,$L2703='112'!$I$6)),"x",""))</f>
        <v/>
      </c>
      <c r="T2703" s="561" t="str">
        <f>IF(ISERROR(FIND('112'!$M$9,G2703,1)),"",IF((AND(RIGHT(G2703,2)=RIGHT('112'!$M$9,2),B2703&lt;'112'!$N$8,$M2703='112'!$I$6)),"x",""))</f>
        <v/>
      </c>
      <c r="U2703" s="561" t="str">
        <f>IF(AND(B2703&gt;='IN-NX'!$P$3,B2703&lt;='IN-NX'!$Q$3,'IN-NX'!$D$7=D2703,OR(LEFT(L2703,2)="15",AND(LEFT(M2703,2)&lt;&gt;"15",LEFT(M2703,2)&lt;&gt;"33"))),"x","")</f>
        <v/>
      </c>
      <c r="V2703" s="561" t="str">
        <f>IF(AND(OR(LEFT(TH!L2703,2)="15",LEFT(TH!M2703,2)="15"),'152-CT'!$J$8=TH!F2703),"x","")</f>
        <v/>
      </c>
      <c r="W2703" s="561" t="str">
        <f>IF(AND(OR(LEFT(TH!L2703,2)="15",LEFT(TH!M2703,2)="15"),TK!$E$7=TH!F2703),"x","")</f>
        <v/>
      </c>
      <c r="X2703" s="561" t="str">
        <f>IF(AND('341-CT'!$E$9=H2703,OR(LEFT(L2703,3)=$X$7,LEFT(M2703,3)=$X$7)),"x","")</f>
        <v/>
      </c>
      <c r="Y2703" s="561" t="str">
        <f>IF(OR(TH!L2703=TH!$Y$7,M2703=TH!$Y$7),"x","")</f>
        <v/>
      </c>
      <c r="Z2703" s="561" t="str">
        <f>IF(AND(B2703&lt;=NKC!$N$8,B2703&gt;=NKC!$M$8),"x","")</f>
        <v/>
      </c>
      <c r="AA2703" s="572"/>
      <c r="AB2703" s="573"/>
    </row>
    <row r="2704" spans="1:30" s="539" customFormat="1" ht="15.75" customHeight="1">
      <c r="A2704" s="567" t="str">
        <f>IF(B2704&lt;&gt;"",IF(AND(B2704&gt;=_TM1,B2704&lt;=_TM2,OR(TH!L2704="1111",TH!M2704="1111")),TH!D2704,""),"")</f>
        <v/>
      </c>
      <c r="B2704" s="568" t="str">
        <f t="shared" si="165"/>
        <v/>
      </c>
      <c r="C2704" s="349"/>
      <c r="D2704" s="349"/>
      <c r="E2704" s="583"/>
      <c r="F2704" s="278"/>
      <c r="G2704" s="348"/>
      <c r="H2704" s="507"/>
      <c r="I2704" s="340"/>
      <c r="J2704" s="340"/>
      <c r="K2704" s="569"/>
      <c r="L2704" s="570"/>
      <c r="M2704" s="570"/>
      <c r="N2704" s="561" t="str">
        <f>IF(AND('331-CT'!$E$7=TH!H2704,OR(L2704="331",M2704="331")),"331",IF(AND(OR(L2704="131",M2704="131"),H2704='131-CT'!$E$7),"131",""))</f>
        <v/>
      </c>
      <c r="O2704" s="561" t="str">
        <f>IF(AND($B2704&gt;='111'!$N$11,$B2704&lt;='111'!$O$11,OR($L2704=$O$7,$M2704=$O$7)),"x","")</f>
        <v/>
      </c>
      <c r="P2704" s="561" t="str">
        <f>IF(AND($L2704=$O$7,$B2704&lt;'111'!$N$11),"x","")</f>
        <v/>
      </c>
      <c r="Q2704" s="561" t="str">
        <f>IF(AND($M2704=$O$7,$B2704&lt;'111'!$N$11),"x","")</f>
        <v/>
      </c>
      <c r="R2704" s="561" t="str">
        <f>IF(ISERROR(FIND('112'!$M$9,G2704,1)),"",IF((AND(FIND('112'!$M$9,G2704,1)&gt;=1,$B2704&gt;='112'!$N$8,$B2704&lt;='112'!$O$8,OR($L2704='112'!$I$6,$M2704='112'!$I$6))),"x",""))</f>
        <v/>
      </c>
      <c r="S2704" s="561" t="str">
        <f>IF(ISERROR(FIND('112'!$M$9,G2704,1)),"",IF((AND(LEFT(G2704,2)=LEFT('112'!$M$9,2),B2704&lt;'112'!$N$8,$L2704='112'!$I$6)),"x",""))</f>
        <v/>
      </c>
      <c r="T2704" s="561" t="str">
        <f>IF(ISERROR(FIND('112'!$M$9,G2704,1)),"",IF((AND(RIGHT(G2704,2)=RIGHT('112'!$M$9,2),B2704&lt;'112'!$N$8,$M2704='112'!$I$6)),"x",""))</f>
        <v/>
      </c>
      <c r="U2704" s="561" t="str">
        <f>IF(AND(B2704&gt;='IN-NX'!$P$3,B2704&lt;='IN-NX'!$Q$3,'IN-NX'!$D$7=D2704,OR(LEFT(L2704,2)="15",AND(LEFT(M2704,2)&lt;&gt;"15",LEFT(M2704,2)&lt;&gt;"33"))),"x","")</f>
        <v/>
      </c>
      <c r="V2704" s="561" t="str">
        <f>IF(AND(OR(LEFT(TH!L2704,2)="15",LEFT(TH!M2704,2)="15"),'152-CT'!$J$8=TH!F2704),"x","")</f>
        <v/>
      </c>
      <c r="W2704" s="561" t="str">
        <f>IF(AND(OR(LEFT(TH!L2704,2)="15",LEFT(TH!M2704,2)="15"),TK!$E$7=TH!F2704),"x","")</f>
        <v/>
      </c>
      <c r="X2704" s="561" t="str">
        <f>IF(AND('341-CT'!$E$9=H2704,OR(LEFT(L2704,3)=$X$7,LEFT(M2704,3)=$X$7)),"x","")</f>
        <v/>
      </c>
      <c r="Y2704" s="561" t="str">
        <f>IF(OR(TH!L2704=TH!$Y$7,M2704=TH!$Y$7),"x","")</f>
        <v/>
      </c>
      <c r="Z2704" s="561" t="str">
        <f>IF(AND(B2704&lt;=NKC!$N$8,B2704&gt;=NKC!$M$8),"x","")</f>
        <v/>
      </c>
      <c r="AA2704" s="572"/>
      <c r="AB2704" s="573"/>
      <c r="AD2704" s="573"/>
    </row>
    <row r="2705" spans="1:31" s="539" customFormat="1" ht="15.75" customHeight="1">
      <c r="A2705" s="567" t="str">
        <f>IF(B2705&lt;&gt;"",IF(AND(B2705&gt;=_TM1,B2705&lt;=_TM2,OR(TH!L2705="1111",TH!M2705="1111")),TH!D2705,""),"")</f>
        <v/>
      </c>
      <c r="B2705" s="568" t="str">
        <f t="shared" si="165"/>
        <v/>
      </c>
      <c r="C2705" s="349"/>
      <c r="D2705" s="349"/>
      <c r="E2705" s="583"/>
      <c r="F2705" s="279"/>
      <c r="G2705" s="348"/>
      <c r="H2705" s="507"/>
      <c r="I2705" s="340"/>
      <c r="J2705" s="340"/>
      <c r="K2705" s="569"/>
      <c r="L2705" s="570"/>
      <c r="M2705" s="570"/>
      <c r="N2705" s="561" t="str">
        <f>IF(AND('331-CT'!$E$7=TH!H2705,OR(L2705="331",M2705="331")),"331",IF(AND(OR(L2705="131",M2705="131"),H2705='131-CT'!$E$7),"131",""))</f>
        <v/>
      </c>
      <c r="O2705" s="561" t="str">
        <f>IF(AND($B2705&gt;='111'!$N$11,$B2705&lt;='111'!$O$11,OR($L2705=$O$7,$M2705=$O$7)),"x","")</f>
        <v/>
      </c>
      <c r="P2705" s="561" t="str">
        <f>IF(AND($L2705=$O$7,$B2705&lt;'111'!$N$11),"x","")</f>
        <v/>
      </c>
      <c r="Q2705" s="561" t="str">
        <f>IF(AND($M2705=$O$7,$B2705&lt;'111'!$N$11),"x","")</f>
        <v/>
      </c>
      <c r="R2705" s="561" t="str">
        <f>IF(ISERROR(FIND('112'!$M$9,G2705,1)),"",IF((AND(FIND('112'!$M$9,G2705,1)&gt;=1,$B2705&gt;='112'!$N$8,$B2705&lt;='112'!$O$8,OR($L2705='112'!$I$6,$M2705='112'!$I$6))),"x",""))</f>
        <v/>
      </c>
      <c r="S2705" s="561" t="str">
        <f>IF(ISERROR(FIND('112'!$M$9,G2705,1)),"",IF((AND(LEFT(G2705,2)=LEFT('112'!$M$9,2),B2705&lt;'112'!$N$8,$L2705='112'!$I$6)),"x",""))</f>
        <v/>
      </c>
      <c r="T2705" s="561" t="str">
        <f>IF(ISERROR(FIND('112'!$M$9,G2705,1)),"",IF((AND(RIGHT(G2705,2)=RIGHT('112'!$M$9,2),B2705&lt;'112'!$N$8,$M2705='112'!$I$6)),"x",""))</f>
        <v/>
      </c>
      <c r="U2705" s="561" t="str">
        <f>IF(AND(B2705&gt;='IN-NX'!$P$3,B2705&lt;='IN-NX'!$Q$3,'IN-NX'!$D$7=D2705,OR(LEFT(L2705,2)="15",AND(LEFT(M2705,2)&lt;&gt;"15",LEFT(M2705,2)&lt;&gt;"33"))),"x","")</f>
        <v/>
      </c>
      <c r="V2705" s="561" t="str">
        <f>IF(AND(OR(LEFT(TH!L2705,2)="15",LEFT(TH!M2705,2)="15"),'152-CT'!$J$8=TH!F2705),"x","")</f>
        <v/>
      </c>
      <c r="W2705" s="561" t="str">
        <f>IF(AND(OR(LEFT(TH!L2705,2)="15",LEFT(TH!M2705,2)="15"),TK!$E$7=TH!F2705),"x","")</f>
        <v/>
      </c>
      <c r="X2705" s="561" t="str">
        <f>IF(AND('341-CT'!$E$9=H2705,OR(LEFT(L2705,3)=$X$7,LEFT(M2705,3)=$X$7)),"x","")</f>
        <v/>
      </c>
      <c r="Y2705" s="561" t="str">
        <f>IF(OR(TH!L2705=TH!$Y$7,M2705=TH!$Y$7),"x","")</f>
        <v/>
      </c>
      <c r="Z2705" s="561" t="str">
        <f>IF(AND(B2705&lt;=NKC!$N$8,B2705&gt;=NKC!$M$8),"x","")</f>
        <v/>
      </c>
      <c r="AA2705" s="572"/>
      <c r="AB2705" s="573"/>
    </row>
    <row r="2706" spans="1:31" s="539" customFormat="1" ht="15.75" customHeight="1">
      <c r="A2706" s="567" t="str">
        <f>IF(B2706&lt;&gt;"",IF(AND(B2706&gt;=_TM1,B2706&lt;=_TM2,OR(TH!L2706="1111",TH!M2706="1111")),TH!D2706,""),"")</f>
        <v/>
      </c>
      <c r="B2706" s="568" t="str">
        <f t="shared" si="165"/>
        <v/>
      </c>
      <c r="C2706" s="349"/>
      <c r="D2706" s="349"/>
      <c r="E2706" s="583"/>
      <c r="F2706" s="280"/>
      <c r="G2706" s="348"/>
      <c r="H2706" s="507"/>
      <c r="I2706" s="340"/>
      <c r="J2706" s="340"/>
      <c r="K2706" s="569"/>
      <c r="L2706" s="570"/>
      <c r="M2706" s="570"/>
      <c r="N2706" s="561" t="str">
        <f>IF(AND('331-CT'!$E$7=TH!H2706,OR(L2706="331",M2706="331")),"331",IF(AND(OR(L2706="131",M2706="131"),H2706='131-CT'!$E$7),"131",""))</f>
        <v/>
      </c>
      <c r="O2706" s="561" t="str">
        <f>IF(AND($B2706&gt;='111'!$N$11,$B2706&lt;='111'!$O$11,OR($L2706=$O$7,$M2706=$O$7)),"x","")</f>
        <v/>
      </c>
      <c r="P2706" s="561" t="str">
        <f>IF(AND($L2706=$O$7,$B2706&lt;'111'!$N$11),"x","")</f>
        <v/>
      </c>
      <c r="Q2706" s="561" t="str">
        <f>IF(AND($M2706=$O$7,$B2706&lt;'111'!$N$11),"x","")</f>
        <v/>
      </c>
      <c r="R2706" s="561" t="str">
        <f>IF(ISERROR(FIND('112'!$M$9,G2706,1)),"",IF((AND(FIND('112'!$M$9,G2706,1)&gt;=1,$B2706&gt;='112'!$N$8,$B2706&lt;='112'!$O$8,OR($L2706='112'!$I$6,$M2706='112'!$I$6))),"x",""))</f>
        <v/>
      </c>
      <c r="S2706" s="561" t="str">
        <f>IF(ISERROR(FIND('112'!$M$9,G2706,1)),"",IF((AND(LEFT(G2706,2)=LEFT('112'!$M$9,2),B2706&lt;'112'!$N$8,$L2706='112'!$I$6)),"x",""))</f>
        <v/>
      </c>
      <c r="T2706" s="561" t="str">
        <f>IF(ISERROR(FIND('112'!$M$9,G2706,1)),"",IF((AND(RIGHT(G2706,2)=RIGHT('112'!$M$9,2),B2706&lt;'112'!$N$8,$M2706='112'!$I$6)),"x",""))</f>
        <v/>
      </c>
      <c r="U2706" s="561" t="str">
        <f>IF(AND(B2706&gt;='IN-NX'!$P$3,B2706&lt;='IN-NX'!$Q$3,'IN-NX'!$D$7=D2706,OR(LEFT(L2706,2)="15",AND(LEFT(M2706,2)&lt;&gt;"15",LEFT(M2706,2)&lt;&gt;"33"))),"x","")</f>
        <v/>
      </c>
      <c r="V2706" s="561" t="str">
        <f>IF(AND(OR(LEFT(TH!L2706,2)="15",LEFT(TH!M2706,2)="15"),'152-CT'!$J$8=TH!F2706),"x","")</f>
        <v/>
      </c>
      <c r="W2706" s="561" t="str">
        <f>IF(AND(OR(LEFT(TH!L2706,2)="15",LEFT(TH!M2706,2)="15"),TK!$E$7=TH!F2706),"x","")</f>
        <v/>
      </c>
      <c r="X2706" s="561" t="str">
        <f>IF(AND('341-CT'!$E$9=H2706,OR(LEFT(L2706,3)=$X$7,LEFT(M2706,3)=$X$7)),"x","")</f>
        <v/>
      </c>
      <c r="Y2706" s="561" t="str">
        <f>IF(OR(TH!L2706=TH!$Y$7,M2706=TH!$Y$7),"x","")</f>
        <v/>
      </c>
      <c r="Z2706" s="561" t="str">
        <f>IF(AND(B2706&lt;=NKC!$N$8,B2706&gt;=NKC!$M$8),"x","")</f>
        <v/>
      </c>
      <c r="AA2706" s="572"/>
      <c r="AB2706" s="573"/>
    </row>
    <row r="2707" spans="1:31" s="539" customFormat="1" ht="15.75" customHeight="1">
      <c r="A2707" s="567" t="str">
        <f>IF(B2707&lt;&gt;"",IF(AND(B2707&gt;=_TM1,B2707&lt;=_TM2,OR(TH!L2707="1111",TH!M2707="1111")),TH!D2707,""),"")</f>
        <v/>
      </c>
      <c r="B2707" s="568" t="str">
        <f t="shared" si="165"/>
        <v/>
      </c>
      <c r="C2707" s="349"/>
      <c r="D2707" s="349"/>
      <c r="E2707" s="583"/>
      <c r="F2707" s="279"/>
      <c r="G2707" s="348"/>
      <c r="H2707" s="507"/>
      <c r="I2707" s="340"/>
      <c r="J2707" s="340"/>
      <c r="K2707" s="569"/>
      <c r="L2707" s="570"/>
      <c r="M2707" s="570"/>
      <c r="N2707" s="561" t="str">
        <f>IF(AND('331-CT'!$E$7=TH!H2707,OR(L2707="331",M2707="331")),"331",IF(AND(OR(L2707="131",M2707="131"),H2707='131-CT'!$E$7),"131",""))</f>
        <v/>
      </c>
      <c r="O2707" s="561" t="str">
        <f>IF(AND($B2707&gt;='111'!$N$11,$B2707&lt;='111'!$O$11,OR($L2707=$O$7,$M2707=$O$7)),"x","")</f>
        <v/>
      </c>
      <c r="P2707" s="561" t="str">
        <f>IF(AND($L2707=$O$7,$B2707&lt;'111'!$N$11),"x","")</f>
        <v/>
      </c>
      <c r="Q2707" s="561" t="str">
        <f>IF(AND($M2707=$O$7,$B2707&lt;'111'!$N$11),"x","")</f>
        <v/>
      </c>
      <c r="R2707" s="561" t="str">
        <f>IF(ISERROR(FIND('112'!$M$9,G2707,1)),"",IF((AND(FIND('112'!$M$9,G2707,1)&gt;=1,$B2707&gt;='112'!$N$8,$B2707&lt;='112'!$O$8,OR($L2707='112'!$I$6,$M2707='112'!$I$6))),"x",""))</f>
        <v/>
      </c>
      <c r="S2707" s="561" t="str">
        <f>IF(ISERROR(FIND('112'!$M$9,G2707,1)),"",IF((AND(LEFT(G2707,2)=LEFT('112'!$M$9,2),B2707&lt;'112'!$N$8,$L2707='112'!$I$6)),"x",""))</f>
        <v/>
      </c>
      <c r="T2707" s="561" t="str">
        <f>IF(ISERROR(FIND('112'!$M$9,G2707,1)),"",IF((AND(RIGHT(G2707,2)=RIGHT('112'!$M$9,2),B2707&lt;'112'!$N$8,$M2707='112'!$I$6)),"x",""))</f>
        <v/>
      </c>
      <c r="U2707" s="561" t="str">
        <f>IF(AND(B2707&gt;='IN-NX'!$P$3,B2707&lt;='IN-NX'!$Q$3,'IN-NX'!$D$7=D2707,OR(LEFT(L2707,2)="15",AND(LEFT(M2707,2)&lt;&gt;"15",LEFT(M2707,2)&lt;&gt;"33"))),"x","")</f>
        <v/>
      </c>
      <c r="V2707" s="561" t="str">
        <f>IF(AND(OR(LEFT(TH!L2707,2)="15",LEFT(TH!M2707,2)="15"),'152-CT'!$J$8=TH!F2707),"x","")</f>
        <v/>
      </c>
      <c r="W2707" s="561" t="str">
        <f>IF(AND(OR(LEFT(TH!L2707,2)="15",LEFT(TH!M2707,2)="15"),TK!$E$7=TH!F2707),"x","")</f>
        <v/>
      </c>
      <c r="X2707" s="561" t="str">
        <f>IF(AND('341-CT'!$E$9=H2707,OR(LEFT(L2707,3)=$X$7,LEFT(M2707,3)=$X$7)),"x","")</f>
        <v/>
      </c>
      <c r="Y2707" s="561" t="str">
        <f>IF(OR(TH!L2707=TH!$Y$7,M2707=TH!$Y$7),"x","")</f>
        <v/>
      </c>
      <c r="Z2707" s="561" t="str">
        <f>IF(AND(B2707&lt;=NKC!$N$8,B2707&gt;=NKC!$M$8),"x","")</f>
        <v/>
      </c>
      <c r="AA2707" s="572"/>
      <c r="AB2707" s="573"/>
      <c r="AD2707" s="573"/>
    </row>
    <row r="2708" spans="1:31" s="539" customFormat="1" ht="15.75" customHeight="1">
      <c r="A2708" s="567" t="str">
        <f>IF(B2708&lt;&gt;"",IF(AND(B2708&gt;=_TM1,B2708&lt;=_TM2,OR(TH!L2708="1111",TH!M2708="1111")),TH!D2708,""),"")</f>
        <v/>
      </c>
      <c r="B2708" s="568" t="str">
        <f t="shared" si="165"/>
        <v/>
      </c>
      <c r="C2708" s="349"/>
      <c r="D2708" s="349"/>
      <c r="E2708" s="583"/>
      <c r="F2708" s="279"/>
      <c r="G2708" s="578"/>
      <c r="H2708" s="507"/>
      <c r="I2708" s="340"/>
      <c r="J2708" s="340"/>
      <c r="K2708" s="569"/>
      <c r="L2708" s="576"/>
      <c r="M2708" s="576"/>
      <c r="N2708" s="561" t="str">
        <f>IF(AND('331-CT'!$E$7=TH!H2708,OR(L2708="331",M2708="331")),"331",IF(AND(OR(L2708="131",M2708="131"),H2708='131-CT'!$E$7),"131",""))</f>
        <v/>
      </c>
      <c r="O2708" s="561" t="str">
        <f>IF(AND($B2708&gt;='111'!$N$11,$B2708&lt;='111'!$O$11,OR($L2708=$O$7,$M2708=$O$7)),"x","")</f>
        <v/>
      </c>
      <c r="P2708" s="561" t="str">
        <f>IF(AND($L2708=$O$7,$B2708&lt;'111'!$N$11),"x","")</f>
        <v/>
      </c>
      <c r="Q2708" s="561" t="str">
        <f>IF(AND($M2708=$O$7,$B2708&lt;'111'!$N$11),"x","")</f>
        <v/>
      </c>
      <c r="R2708" s="561" t="str">
        <f>IF(ISERROR(FIND('112'!$M$9,G2708,1)),"",IF((AND(FIND('112'!$M$9,G2708,1)&gt;=1,$B2708&gt;='112'!$N$8,$B2708&lt;='112'!$O$8,OR($L2708='112'!$I$6,$M2708='112'!$I$6))),"x",""))</f>
        <v/>
      </c>
      <c r="S2708" s="561" t="str">
        <f>IF(ISERROR(FIND('112'!$M$9,G2708,1)),"",IF((AND(LEFT(G2708,2)=LEFT('112'!$M$9,2),B2708&lt;'112'!$N$8,$L2708='112'!$I$6)),"x",""))</f>
        <v/>
      </c>
      <c r="T2708" s="561" t="str">
        <f>IF(ISERROR(FIND('112'!$M$9,G2708,1)),"",IF((AND(RIGHT(G2708,2)=RIGHT('112'!$M$9,2),B2708&lt;'112'!$N$8,$M2708='112'!$I$6)),"x",""))</f>
        <v/>
      </c>
      <c r="U2708" s="561" t="str">
        <f>IF(AND(B2708&gt;='IN-NX'!$P$3,B2708&lt;='IN-NX'!$Q$3,'IN-NX'!$D$7=D2708,OR(LEFT(L2708,2)="15",AND(LEFT(M2708,2)&lt;&gt;"15",LEFT(M2708,2)&lt;&gt;"33"))),"x","")</f>
        <v/>
      </c>
      <c r="V2708" s="561" t="str">
        <f>IF(AND(OR(LEFT(TH!L2708,2)="15",LEFT(TH!M2708,2)="15"),'152-CT'!$J$8=TH!F2708),"x","")</f>
        <v/>
      </c>
      <c r="W2708" s="561" t="str">
        <f>IF(AND(OR(LEFT(TH!L2708,2)="15",LEFT(TH!M2708,2)="15"),TK!$E$7=TH!F2708),"x","")</f>
        <v/>
      </c>
      <c r="X2708" s="561" t="str">
        <f>IF(AND('341-CT'!$E$9=H2708,OR(LEFT(L2708,3)=$X$7,LEFT(M2708,3)=$X$7)),"x","")</f>
        <v/>
      </c>
      <c r="Y2708" s="561" t="str">
        <f>IF(OR(TH!L2708=TH!$Y$7,M2708=TH!$Y$7),"x","")</f>
        <v/>
      </c>
      <c r="Z2708" s="561" t="str">
        <f>IF(AND(B2708&lt;=NKC!$N$8,B2708&gt;=NKC!$M$8),"x","")</f>
        <v/>
      </c>
      <c r="AA2708" s="584"/>
      <c r="AB2708" s="573"/>
      <c r="AE2708" s="573"/>
    </row>
    <row r="2709" spans="1:31" s="539" customFormat="1" ht="15.75" customHeight="1">
      <c r="A2709" s="567" t="str">
        <f>IF(B2709&lt;&gt;"",IF(AND(B2709&gt;=_TM1,B2709&lt;=_TM2,OR(TH!L2709="1111",TH!M2709="1111")),TH!D2709,""),"")</f>
        <v/>
      </c>
      <c r="B2709" s="568" t="str">
        <f t="shared" si="165"/>
        <v/>
      </c>
      <c r="C2709" s="349"/>
      <c r="D2709" s="349"/>
      <c r="E2709" s="583"/>
      <c r="F2709" s="279"/>
      <c r="G2709" s="578"/>
      <c r="H2709" s="507"/>
      <c r="I2709" s="340"/>
      <c r="J2709" s="340"/>
      <c r="K2709" s="569"/>
      <c r="L2709" s="576"/>
      <c r="M2709" s="576"/>
      <c r="N2709" s="561" t="str">
        <f>IF(AND('331-CT'!$E$7=TH!H2709,OR(L2709="331",M2709="331")),"331",IF(AND(OR(L2709="131",M2709="131"),H2709='131-CT'!$E$7),"131",""))</f>
        <v/>
      </c>
      <c r="O2709" s="561" t="str">
        <f>IF(AND($B2709&gt;='111'!$N$11,$B2709&lt;='111'!$O$11,OR($L2709=$O$7,$M2709=$O$7)),"x","")</f>
        <v/>
      </c>
      <c r="P2709" s="561" t="str">
        <f>IF(AND($L2709=$O$7,$B2709&lt;'111'!$N$11),"x","")</f>
        <v/>
      </c>
      <c r="Q2709" s="561" t="str">
        <f>IF(AND($M2709=$O$7,$B2709&lt;'111'!$N$11),"x","")</f>
        <v/>
      </c>
      <c r="R2709" s="561" t="str">
        <f>IF(ISERROR(FIND('112'!$M$9,G2709,1)),"",IF((AND(FIND('112'!$M$9,G2709,1)&gt;=1,$B2709&gt;='112'!$N$8,$B2709&lt;='112'!$O$8,OR($L2709='112'!$I$6,$M2709='112'!$I$6))),"x",""))</f>
        <v/>
      </c>
      <c r="S2709" s="561" t="str">
        <f>IF(ISERROR(FIND('112'!$M$9,G2709,1)),"",IF((AND(LEFT(G2709,2)=LEFT('112'!$M$9,2),B2709&lt;'112'!$N$8,$L2709='112'!$I$6)),"x",""))</f>
        <v/>
      </c>
      <c r="T2709" s="561" t="str">
        <f>IF(ISERROR(FIND('112'!$M$9,G2709,1)),"",IF((AND(RIGHT(G2709,2)=RIGHT('112'!$M$9,2),B2709&lt;'112'!$N$8,$M2709='112'!$I$6)),"x",""))</f>
        <v/>
      </c>
      <c r="U2709" s="561" t="str">
        <f>IF(AND(B2709&gt;='IN-NX'!$P$3,B2709&lt;='IN-NX'!$Q$3,'IN-NX'!$D$7=D2709,OR(LEFT(L2709,2)="15",AND(LEFT(M2709,2)&lt;&gt;"15",LEFT(M2709,2)&lt;&gt;"33"))),"x","")</f>
        <v/>
      </c>
      <c r="V2709" s="561" t="str">
        <f>IF(AND(OR(LEFT(TH!L2709,2)="15",LEFT(TH!M2709,2)="15"),'152-CT'!$J$8=TH!F2709),"x","")</f>
        <v/>
      </c>
      <c r="W2709" s="561" t="str">
        <f>IF(AND(OR(LEFT(TH!L2709,2)="15",LEFT(TH!M2709,2)="15"),TK!$E$7=TH!F2709),"x","")</f>
        <v/>
      </c>
      <c r="X2709" s="561" t="str">
        <f>IF(AND('341-CT'!$E$9=H2709,OR(LEFT(L2709,3)=$X$7,LEFT(M2709,3)=$X$7)),"x","")</f>
        <v/>
      </c>
      <c r="Y2709" s="561" t="str">
        <f>IF(OR(TH!L2709=TH!$Y$7,M2709=TH!$Y$7),"x","")</f>
        <v/>
      </c>
      <c r="Z2709" s="561" t="str">
        <f>IF(AND(B2709&lt;=NKC!$N$8,B2709&gt;=NKC!$M$8),"x","")</f>
        <v/>
      </c>
      <c r="AA2709" s="584"/>
      <c r="AB2709" s="573"/>
      <c r="AE2709" s="573"/>
    </row>
    <row r="2710" spans="1:31" s="539" customFormat="1" ht="15.75" customHeight="1">
      <c r="A2710" s="567" t="str">
        <f>IF(B2710&lt;&gt;"",IF(AND(B2710&gt;=_TM1,B2710&lt;=_TM2,OR(TH!L2710="1111",TH!M2710="1111")),TH!D2710,""),"")</f>
        <v/>
      </c>
      <c r="B2710" s="568" t="str">
        <f t="shared" si="165"/>
        <v/>
      </c>
      <c r="C2710" s="349"/>
      <c r="D2710" s="581"/>
      <c r="E2710" s="583"/>
      <c r="F2710" s="279"/>
      <c r="G2710" s="578"/>
      <c r="H2710" s="506"/>
      <c r="I2710" s="340"/>
      <c r="J2710" s="340"/>
      <c r="K2710" s="569"/>
      <c r="L2710" s="576"/>
      <c r="M2710" s="576"/>
      <c r="N2710" s="561" t="str">
        <f>IF(AND('331-CT'!$E$7=TH!H2710,OR(L2710="331",M2710="331")),"331",IF(AND(OR(L2710="131",M2710="131"),H2710='131-CT'!$E$7),"131",""))</f>
        <v/>
      </c>
      <c r="O2710" s="561" t="str">
        <f>IF(AND($B2710&gt;='111'!$N$11,$B2710&lt;='111'!$O$11,OR($L2710=$O$7,$M2710=$O$7)),"x","")</f>
        <v/>
      </c>
      <c r="P2710" s="561" t="str">
        <f>IF(AND($L2710=$O$7,$B2710&lt;'111'!$N$11),"x","")</f>
        <v/>
      </c>
      <c r="Q2710" s="561" t="str">
        <f>IF(AND($M2710=$O$7,$B2710&lt;'111'!$N$11),"x","")</f>
        <v/>
      </c>
      <c r="R2710" s="561" t="str">
        <f>IF(ISERROR(FIND('112'!$M$9,G2710,1)),"",IF((AND(FIND('112'!$M$9,G2710,1)&gt;=1,$B2710&gt;='112'!$N$8,$B2710&lt;='112'!$O$8,OR($L2710='112'!$I$6,$M2710='112'!$I$6))),"x",""))</f>
        <v/>
      </c>
      <c r="S2710" s="561" t="str">
        <f>IF(ISERROR(FIND('112'!$M$9,G2710,1)),"",IF((AND(LEFT(G2710,2)=LEFT('112'!$M$9,2),B2710&lt;'112'!$N$8,$L2710='112'!$I$6)),"x",""))</f>
        <v/>
      </c>
      <c r="T2710" s="561" t="str">
        <f>IF(ISERROR(FIND('112'!$M$9,G2710,1)),"",IF((AND(RIGHT(G2710,2)=RIGHT('112'!$M$9,2),B2710&lt;'112'!$N$8,$M2710='112'!$I$6)),"x",""))</f>
        <v/>
      </c>
      <c r="U2710" s="561" t="str">
        <f>IF(AND(B2710&gt;='IN-NX'!$P$3,B2710&lt;='IN-NX'!$Q$3,'IN-NX'!$D$7=D2710,OR(LEFT(L2710,2)="15",AND(LEFT(M2710,2)&lt;&gt;"15",LEFT(M2710,2)&lt;&gt;"33"))),"x","")</f>
        <v/>
      </c>
      <c r="V2710" s="561" t="str">
        <f>IF(AND(OR(LEFT(TH!L2710,2)="15",LEFT(TH!M2710,2)="15"),'152-CT'!$J$8=TH!F2710),"x","")</f>
        <v/>
      </c>
      <c r="W2710" s="561" t="str">
        <f>IF(AND(OR(LEFT(TH!L2710,2)="15",LEFT(TH!M2710,2)="15"),TK!$E$7=TH!F2710),"x","")</f>
        <v/>
      </c>
      <c r="X2710" s="561" t="str">
        <f>IF(AND('341-CT'!$E$9=H2710,OR(LEFT(L2710,3)=$X$7,LEFT(M2710,3)=$X$7)),"x","")</f>
        <v/>
      </c>
      <c r="Y2710" s="561" t="str">
        <f>IF(OR(TH!L2710=TH!$Y$7,M2710=TH!$Y$7),"x","")</f>
        <v/>
      </c>
      <c r="Z2710" s="561" t="str">
        <f>IF(AND(B2710&lt;=NKC!$N$8,B2710&gt;=NKC!$M$8),"x","")</f>
        <v/>
      </c>
      <c r="AA2710" s="584"/>
      <c r="AB2710" s="573"/>
      <c r="AE2710" s="573"/>
    </row>
    <row r="2711" spans="1:31" s="539" customFormat="1" ht="15.75" customHeight="1">
      <c r="A2711" s="567" t="str">
        <f>IF(B2711&lt;&gt;"",IF(AND(B2711&gt;=_TM1,B2711&lt;=_TM2,OR(TH!L2711="1111",TH!M2711="1111")),TH!D2711,""),"")</f>
        <v/>
      </c>
      <c r="B2711" s="568" t="str">
        <f t="shared" si="165"/>
        <v/>
      </c>
      <c r="C2711" s="349"/>
      <c r="D2711" s="349"/>
      <c r="E2711" s="583"/>
      <c r="F2711" s="279"/>
      <c r="G2711" s="578"/>
      <c r="H2711" s="507"/>
      <c r="I2711" s="340"/>
      <c r="J2711" s="340"/>
      <c r="K2711" s="569"/>
      <c r="L2711" s="590"/>
      <c r="M2711" s="590"/>
      <c r="N2711" s="561" t="str">
        <f>IF(AND('331-CT'!$E$7=TH!H2711,OR(L2711="331",M2711="331")),"331",IF(AND(OR(L2711="131",M2711="131"),H2711='131-CT'!$E$7),"131",""))</f>
        <v/>
      </c>
      <c r="O2711" s="561" t="str">
        <f>IF(AND($B2711&gt;='111'!$N$11,$B2711&lt;='111'!$O$11,OR($L2711=$O$7,$M2711=$O$7)),"x","")</f>
        <v/>
      </c>
      <c r="P2711" s="561" t="str">
        <f>IF(AND($L2711=$O$7,$B2711&lt;'111'!$N$11),"x","")</f>
        <v/>
      </c>
      <c r="Q2711" s="561" t="str">
        <f>IF(AND($M2711=$O$7,$B2711&lt;'111'!$N$11),"x","")</f>
        <v/>
      </c>
      <c r="R2711" s="561" t="str">
        <f>IF(ISERROR(FIND('112'!$M$9,G2711,1)),"",IF((AND(FIND('112'!$M$9,G2711,1)&gt;=1,$B2711&gt;='112'!$N$8,$B2711&lt;='112'!$O$8,OR($L2711='112'!$I$6,$M2711='112'!$I$6))),"x",""))</f>
        <v/>
      </c>
      <c r="S2711" s="561" t="str">
        <f>IF(ISERROR(FIND('112'!$M$9,G2711,1)),"",IF((AND(LEFT(G2711,2)=LEFT('112'!$M$9,2),B2711&lt;'112'!$N$8,$L2711='112'!$I$6)),"x",""))</f>
        <v/>
      </c>
      <c r="T2711" s="561" t="str">
        <f>IF(ISERROR(FIND('112'!$M$9,G2711,1)),"",IF((AND(RIGHT(G2711,2)=RIGHT('112'!$M$9,2),B2711&lt;'112'!$N$8,$M2711='112'!$I$6)),"x",""))</f>
        <v/>
      </c>
      <c r="U2711" s="561" t="str">
        <f>IF(AND(B2711&gt;='IN-NX'!$P$3,B2711&lt;='IN-NX'!$Q$3,'IN-NX'!$D$7=D2711,OR(LEFT(L2711,2)="15",AND(LEFT(M2711,2)&lt;&gt;"15",LEFT(M2711,2)&lt;&gt;"33"))),"x","")</f>
        <v/>
      </c>
      <c r="V2711" s="561" t="str">
        <f>IF(AND(OR(LEFT(TH!L2711,2)="15",LEFT(TH!M2711,2)="15"),'152-CT'!$J$8=TH!F2711),"x","")</f>
        <v/>
      </c>
      <c r="W2711" s="561" t="str">
        <f>IF(AND(OR(LEFT(TH!L2711,2)="15",LEFT(TH!M2711,2)="15"),TK!$E$7=TH!F2711),"x","")</f>
        <v/>
      </c>
      <c r="X2711" s="561" t="str">
        <f>IF(AND('341-CT'!$E$9=H2711,OR(LEFT(L2711,3)=$X$7,LEFT(M2711,3)=$X$7)),"x","")</f>
        <v/>
      </c>
      <c r="Y2711" s="561" t="str">
        <f>IF(OR(TH!L2711=TH!$Y$7,M2711=TH!$Y$7),"x","")</f>
        <v/>
      </c>
      <c r="Z2711" s="561" t="str">
        <f>IF(AND(B2711&lt;=NKC!$N$8,B2711&gt;=NKC!$M$8),"x","")</f>
        <v/>
      </c>
      <c r="AA2711" s="584"/>
      <c r="AB2711" s="573"/>
      <c r="AE2711" s="573"/>
    </row>
    <row r="2712" spans="1:31" s="539" customFormat="1" ht="15.75" customHeight="1">
      <c r="A2712" s="567" t="str">
        <f>IF(B2712&lt;&gt;"",IF(AND(B2712&gt;=_TM1,B2712&lt;=_TM2,OR(TH!L2712="1111",TH!M2712="1111")),TH!D2712,""),"")</f>
        <v/>
      </c>
      <c r="B2712" s="568" t="str">
        <f t="shared" si="165"/>
        <v/>
      </c>
      <c r="C2712" s="349"/>
      <c r="D2712" s="349"/>
      <c r="E2712" s="583"/>
      <c r="F2712" s="279"/>
      <c r="G2712" s="578"/>
      <c r="H2712" s="507"/>
      <c r="I2712" s="340"/>
      <c r="J2712" s="340"/>
      <c r="K2712" s="569"/>
      <c r="L2712" s="576"/>
      <c r="M2712" s="591"/>
      <c r="N2712" s="561" t="str">
        <f>IF(AND('331-CT'!$E$7=TH!H2712,OR(L2712="331",M2712="331")),"331",IF(AND(OR(L2712="131",M2712="131"),H2712='131-CT'!$E$7),"131",""))</f>
        <v/>
      </c>
      <c r="O2712" s="561" t="str">
        <f>IF(AND($B2712&gt;='111'!$N$11,$B2712&lt;='111'!$O$11,OR($L2712=$O$7,$M2712=$O$7)),"x","")</f>
        <v/>
      </c>
      <c r="P2712" s="561" t="str">
        <f>IF(AND($L2712=$O$7,$B2712&lt;'111'!$N$11),"x","")</f>
        <v/>
      </c>
      <c r="Q2712" s="561" t="str">
        <f>IF(AND($M2712=$O$7,$B2712&lt;'111'!$N$11),"x","")</f>
        <v/>
      </c>
      <c r="R2712" s="561" t="str">
        <f>IF(ISERROR(FIND('112'!$M$9,G2712,1)),"",IF((AND(FIND('112'!$M$9,G2712,1)&gt;=1,$B2712&gt;='112'!$N$8,$B2712&lt;='112'!$O$8,OR($L2712='112'!$I$6,$M2712='112'!$I$6))),"x",""))</f>
        <v/>
      </c>
      <c r="S2712" s="561" t="str">
        <f>IF(ISERROR(FIND('112'!$M$9,G2712,1)),"",IF((AND(LEFT(G2712,2)=LEFT('112'!$M$9,2),B2712&lt;'112'!$N$8,$L2712='112'!$I$6)),"x",""))</f>
        <v/>
      </c>
      <c r="T2712" s="561" t="str">
        <f>IF(ISERROR(FIND('112'!$M$9,G2712,1)),"",IF((AND(RIGHT(G2712,2)=RIGHT('112'!$M$9,2),B2712&lt;'112'!$N$8,$M2712='112'!$I$6)),"x",""))</f>
        <v/>
      </c>
      <c r="U2712" s="561" t="str">
        <f>IF(AND(B2712&gt;='IN-NX'!$P$3,B2712&lt;='IN-NX'!$Q$3,'IN-NX'!$D$7=D2712,OR(LEFT(L2712,2)="15",AND(LEFT(M2712,2)&lt;&gt;"15",LEFT(M2712,2)&lt;&gt;"33"))),"x","")</f>
        <v/>
      </c>
      <c r="V2712" s="561" t="str">
        <f>IF(AND(OR(LEFT(TH!L2712,2)="15",LEFT(TH!M2712,2)="15"),'152-CT'!$J$8=TH!F2712),"x","")</f>
        <v/>
      </c>
      <c r="W2712" s="561" t="str">
        <f>IF(AND(OR(LEFT(TH!L2712,2)="15",LEFT(TH!M2712,2)="15"),TK!$E$7=TH!F2712),"x","")</f>
        <v/>
      </c>
      <c r="X2712" s="561" t="str">
        <f>IF(AND('341-CT'!$E$9=H2712,OR(LEFT(L2712,3)=$X$7,LEFT(M2712,3)=$X$7)),"x","")</f>
        <v/>
      </c>
      <c r="Y2712" s="561" t="str">
        <f>IF(OR(TH!L2712=TH!$Y$7,M2712=TH!$Y$7),"x","")</f>
        <v/>
      </c>
      <c r="Z2712" s="561" t="str">
        <f>IF(AND(B2712&lt;=NKC!$N$8,B2712&gt;=NKC!$M$8),"x","")</f>
        <v/>
      </c>
      <c r="AA2712" s="584"/>
      <c r="AB2712" s="573"/>
      <c r="AE2712" s="573"/>
    </row>
    <row r="2713" spans="1:31" s="539" customFormat="1" ht="15.75" customHeight="1">
      <c r="A2713" s="567" t="str">
        <f>IF(B2713&lt;&gt;"",IF(AND(B2713&gt;=_TM1,B2713&lt;=_TM2,OR(TH!L2713="1111",TH!M2713="1111")),TH!D2713,""),"")</f>
        <v/>
      </c>
      <c r="B2713" s="568" t="str">
        <f t="shared" si="165"/>
        <v/>
      </c>
      <c r="C2713" s="349"/>
      <c r="D2713" s="581"/>
      <c r="E2713" s="583"/>
      <c r="F2713" s="279"/>
      <c r="G2713" s="578"/>
      <c r="H2713" s="506"/>
      <c r="I2713" s="340"/>
      <c r="J2713" s="340"/>
      <c r="K2713" s="569"/>
      <c r="L2713" s="590"/>
      <c r="M2713" s="590"/>
      <c r="N2713" s="561" t="str">
        <f>IF(AND('331-CT'!$E$7=TH!H2713,OR(L2713="331",M2713="331")),"331",IF(AND(OR(L2713="131",M2713="131"),H2713='131-CT'!$E$7),"131",""))</f>
        <v/>
      </c>
      <c r="O2713" s="561" t="str">
        <f>IF(AND($B2713&gt;='111'!$N$11,$B2713&lt;='111'!$O$11,OR($L2713=$O$7,$M2713=$O$7)),"x","")</f>
        <v/>
      </c>
      <c r="P2713" s="561" t="str">
        <f>IF(AND($L2713=$O$7,$B2713&lt;'111'!$N$11),"x","")</f>
        <v/>
      </c>
      <c r="Q2713" s="561" t="str">
        <f>IF(AND($M2713=$O$7,$B2713&lt;'111'!$N$11),"x","")</f>
        <v/>
      </c>
      <c r="R2713" s="561" t="str">
        <f>IF(ISERROR(FIND('112'!$M$9,G2713,1)),"",IF((AND(FIND('112'!$M$9,G2713,1)&gt;=1,$B2713&gt;='112'!$N$8,$B2713&lt;='112'!$O$8,OR($L2713='112'!$I$6,$M2713='112'!$I$6))),"x",""))</f>
        <v/>
      </c>
      <c r="S2713" s="561" t="str">
        <f>IF(ISERROR(FIND('112'!$M$9,G2713,1)),"",IF((AND(LEFT(G2713,2)=LEFT('112'!$M$9,2),B2713&lt;'112'!$N$8,$L2713='112'!$I$6)),"x",""))</f>
        <v/>
      </c>
      <c r="T2713" s="561" t="str">
        <f>IF(ISERROR(FIND('112'!$M$9,G2713,1)),"",IF((AND(RIGHT(G2713,2)=RIGHT('112'!$M$9,2),B2713&lt;'112'!$N$8,$M2713='112'!$I$6)),"x",""))</f>
        <v/>
      </c>
      <c r="U2713" s="561" t="str">
        <f>IF(AND(B2713&gt;='IN-NX'!$P$3,B2713&lt;='IN-NX'!$Q$3,'IN-NX'!$D$7=D2713,OR(LEFT(L2713,2)="15",AND(LEFT(M2713,2)&lt;&gt;"15",LEFT(M2713,2)&lt;&gt;"33"))),"x","")</f>
        <v/>
      </c>
      <c r="V2713" s="561" t="str">
        <f>IF(AND(OR(LEFT(TH!L2713,2)="15",LEFT(TH!M2713,2)="15"),'152-CT'!$J$8=TH!F2713),"x","")</f>
        <v/>
      </c>
      <c r="W2713" s="561" t="str">
        <f>IF(AND(OR(LEFT(TH!L2713,2)="15",LEFT(TH!M2713,2)="15"),TK!$E$7=TH!F2713),"x","")</f>
        <v/>
      </c>
      <c r="X2713" s="561" t="str">
        <f>IF(AND('341-CT'!$E$9=H2713,OR(LEFT(L2713,3)=$X$7,LEFT(M2713,3)=$X$7)),"x","")</f>
        <v/>
      </c>
      <c r="Y2713" s="561" t="str">
        <f>IF(OR(TH!L2713=TH!$Y$7,M2713=TH!$Y$7),"x","")</f>
        <v/>
      </c>
      <c r="Z2713" s="561" t="str">
        <f>IF(AND(B2713&lt;=NKC!$N$8,B2713&gt;=NKC!$M$8),"x","")</f>
        <v/>
      </c>
      <c r="AA2713" s="584"/>
      <c r="AB2713" s="573"/>
      <c r="AE2713" s="573"/>
    </row>
    <row r="2714" spans="1:31" s="539" customFormat="1" ht="15.75" customHeight="1">
      <c r="A2714" s="567" t="str">
        <f>IF(B2714&lt;&gt;"",IF(AND(B2714&gt;=_TM1,B2714&lt;=_TM2,OR(TH!L2714="1111",TH!M2714="1111")),TH!D2714,""),"")</f>
        <v/>
      </c>
      <c r="B2714" s="568" t="str">
        <f t="shared" si="165"/>
        <v/>
      </c>
      <c r="C2714" s="349"/>
      <c r="D2714" s="349"/>
      <c r="E2714" s="583"/>
      <c r="F2714" s="279"/>
      <c r="G2714" s="578"/>
      <c r="H2714" s="507"/>
      <c r="I2714" s="340"/>
      <c r="J2714" s="340"/>
      <c r="K2714" s="569"/>
      <c r="L2714" s="576"/>
      <c r="M2714" s="590"/>
      <c r="N2714" s="561" t="str">
        <f>IF(AND('331-CT'!$E$7=TH!H2714,OR(L2714="331",M2714="331")),"331",IF(AND(OR(L2714="131",M2714="131"),H2714='131-CT'!$E$7),"131",""))</f>
        <v/>
      </c>
      <c r="O2714" s="561" t="str">
        <f>IF(AND($B2714&gt;='111'!$N$11,$B2714&lt;='111'!$O$11,OR($L2714=$O$7,$M2714=$O$7)),"x","")</f>
        <v/>
      </c>
      <c r="P2714" s="561" t="str">
        <f>IF(AND($L2714=$O$7,$B2714&lt;'111'!$N$11),"x","")</f>
        <v/>
      </c>
      <c r="Q2714" s="561" t="str">
        <f>IF(AND($M2714=$O$7,$B2714&lt;'111'!$N$11),"x","")</f>
        <v/>
      </c>
      <c r="R2714" s="561" t="str">
        <f>IF(ISERROR(FIND('112'!$M$9,G2714,1)),"",IF((AND(FIND('112'!$M$9,G2714,1)&gt;=1,$B2714&gt;='112'!$N$8,$B2714&lt;='112'!$O$8,OR($L2714='112'!$I$6,$M2714='112'!$I$6))),"x",""))</f>
        <v/>
      </c>
      <c r="S2714" s="561" t="str">
        <f>IF(ISERROR(FIND('112'!$M$9,G2714,1)),"",IF((AND(LEFT(G2714,2)=LEFT('112'!$M$9,2),B2714&lt;'112'!$N$8,$L2714='112'!$I$6)),"x",""))</f>
        <v/>
      </c>
      <c r="T2714" s="561" t="str">
        <f>IF(ISERROR(FIND('112'!$M$9,G2714,1)),"",IF((AND(RIGHT(G2714,2)=RIGHT('112'!$M$9,2),B2714&lt;'112'!$N$8,$M2714='112'!$I$6)),"x",""))</f>
        <v/>
      </c>
      <c r="U2714" s="561" t="str">
        <f>IF(AND(B2714&gt;='IN-NX'!$P$3,B2714&lt;='IN-NX'!$Q$3,'IN-NX'!$D$7=D2714,OR(LEFT(L2714,2)="15",AND(LEFT(M2714,2)&lt;&gt;"15",LEFT(M2714,2)&lt;&gt;"33"))),"x","")</f>
        <v/>
      </c>
      <c r="V2714" s="561" t="str">
        <f>IF(AND(OR(LEFT(TH!L2714,2)="15",LEFT(TH!M2714,2)="15"),'152-CT'!$J$8=TH!F2714),"x","")</f>
        <v/>
      </c>
      <c r="W2714" s="561" t="str">
        <f>IF(AND(OR(LEFT(TH!L2714,2)="15",LEFT(TH!M2714,2)="15"),TK!$E$7=TH!F2714),"x","")</f>
        <v/>
      </c>
      <c r="X2714" s="561" t="str">
        <f>IF(AND('341-CT'!$E$9=H2714,OR(LEFT(L2714,3)=$X$7,LEFT(M2714,3)=$X$7)),"x","")</f>
        <v/>
      </c>
      <c r="Y2714" s="561" t="str">
        <f>IF(OR(TH!L2714=TH!$Y$7,M2714=TH!$Y$7),"x","")</f>
        <v/>
      </c>
      <c r="Z2714" s="561" t="str">
        <f>IF(AND(B2714&lt;=NKC!$N$8,B2714&gt;=NKC!$M$8),"x","")</f>
        <v/>
      </c>
      <c r="AA2714" s="584"/>
      <c r="AB2714" s="573"/>
      <c r="AE2714" s="573"/>
    </row>
    <row r="2715" spans="1:31" s="539" customFormat="1" ht="15.75" customHeight="1">
      <c r="A2715" s="567" t="str">
        <f>IF(B2715&lt;&gt;"",IF(AND(B2715&gt;=_TM1,B2715&lt;=_TM2,OR(TH!L2715="1111",TH!M2715="1111")),TH!D2715,""),"")</f>
        <v/>
      </c>
      <c r="B2715" s="568" t="str">
        <f t="shared" si="165"/>
        <v/>
      </c>
      <c r="C2715" s="349"/>
      <c r="D2715" s="349"/>
      <c r="E2715" s="583"/>
      <c r="F2715" s="279"/>
      <c r="G2715" s="578"/>
      <c r="H2715" s="507"/>
      <c r="I2715" s="340"/>
      <c r="J2715" s="340"/>
      <c r="K2715" s="569"/>
      <c r="L2715" s="590"/>
      <c r="M2715" s="590"/>
      <c r="N2715" s="561" t="str">
        <f>IF(AND('331-CT'!$E$7=TH!H2715,OR(L2715="331",M2715="331")),"331",IF(AND(OR(L2715="131",M2715="131"),H2715='131-CT'!$E$7),"131",""))</f>
        <v/>
      </c>
      <c r="O2715" s="561" t="str">
        <f>IF(AND($B2715&gt;='111'!$N$11,$B2715&lt;='111'!$O$11,OR($L2715=$O$7,$M2715=$O$7)),"x","")</f>
        <v/>
      </c>
      <c r="P2715" s="561" t="str">
        <f>IF(AND($L2715=$O$7,$B2715&lt;'111'!$N$11),"x","")</f>
        <v/>
      </c>
      <c r="Q2715" s="561" t="str">
        <f>IF(AND($M2715=$O$7,$B2715&lt;'111'!$N$11),"x","")</f>
        <v/>
      </c>
      <c r="R2715" s="561" t="str">
        <f>IF(ISERROR(FIND('112'!$M$9,G2715,1)),"",IF((AND(FIND('112'!$M$9,G2715,1)&gt;=1,$B2715&gt;='112'!$N$8,$B2715&lt;='112'!$O$8,OR($L2715='112'!$I$6,$M2715='112'!$I$6))),"x",""))</f>
        <v/>
      </c>
      <c r="S2715" s="561" t="str">
        <f>IF(ISERROR(FIND('112'!$M$9,G2715,1)),"",IF((AND(LEFT(G2715,2)=LEFT('112'!$M$9,2),B2715&lt;'112'!$N$8,$L2715='112'!$I$6)),"x",""))</f>
        <v/>
      </c>
      <c r="T2715" s="561" t="str">
        <f>IF(ISERROR(FIND('112'!$M$9,G2715,1)),"",IF((AND(RIGHT(G2715,2)=RIGHT('112'!$M$9,2),B2715&lt;'112'!$N$8,$M2715='112'!$I$6)),"x",""))</f>
        <v/>
      </c>
      <c r="U2715" s="561" t="str">
        <f>IF(AND(B2715&gt;='IN-NX'!$P$3,B2715&lt;='IN-NX'!$Q$3,'IN-NX'!$D$7=D2715,OR(LEFT(L2715,2)="15",AND(LEFT(M2715,2)&lt;&gt;"15",LEFT(M2715,2)&lt;&gt;"33"))),"x","")</f>
        <v/>
      </c>
      <c r="V2715" s="561" t="str">
        <f>IF(AND(OR(LEFT(TH!L2715,2)="15",LEFT(TH!M2715,2)="15"),'152-CT'!$J$8=TH!F2715),"x","")</f>
        <v/>
      </c>
      <c r="W2715" s="561" t="str">
        <f>IF(AND(OR(LEFT(TH!L2715,2)="15",LEFT(TH!M2715,2)="15"),TK!$E$7=TH!F2715),"x","")</f>
        <v/>
      </c>
      <c r="X2715" s="561" t="str">
        <f>IF(AND('341-CT'!$E$9=H2715,OR(LEFT(L2715,3)=$X$7,LEFT(M2715,3)=$X$7)),"x","")</f>
        <v/>
      </c>
      <c r="Y2715" s="561" t="str">
        <f>IF(OR(TH!L2715=TH!$Y$7,M2715=TH!$Y$7),"x","")</f>
        <v/>
      </c>
      <c r="Z2715" s="561" t="str">
        <f>IF(AND(B2715&lt;=NKC!$N$8,B2715&gt;=NKC!$M$8),"x","")</f>
        <v/>
      </c>
      <c r="AA2715" s="584"/>
      <c r="AB2715" s="573"/>
      <c r="AE2715" s="573"/>
    </row>
    <row r="2716" spans="1:31" s="539" customFormat="1" ht="15.75" customHeight="1">
      <c r="A2716" s="567" t="str">
        <f>IF(B2716&lt;&gt;"",IF(AND(B2716&gt;=_TM1,B2716&lt;=_TM2,OR(TH!L2716="1111",TH!M2716="1111")),TH!D2716,""),"")</f>
        <v/>
      </c>
      <c r="B2716" s="568" t="str">
        <f t="shared" si="165"/>
        <v/>
      </c>
      <c r="C2716" s="349"/>
      <c r="D2716" s="581"/>
      <c r="E2716" s="583"/>
      <c r="F2716" s="279"/>
      <c r="G2716" s="578"/>
      <c r="H2716" s="506"/>
      <c r="I2716" s="340"/>
      <c r="J2716" s="340"/>
      <c r="K2716" s="569"/>
      <c r="L2716" s="590"/>
      <c r="M2716" s="590"/>
      <c r="N2716" s="561" t="str">
        <f>IF(AND('331-CT'!$E$7=TH!H2716,OR(L2716="331",M2716="331")),"331",IF(AND(OR(L2716="131",M2716="131"),H2716='131-CT'!$E$7),"131",""))</f>
        <v/>
      </c>
      <c r="O2716" s="561" t="str">
        <f>IF(AND($B2716&gt;='111'!$N$11,$B2716&lt;='111'!$O$11,OR($L2716=$O$7,$M2716=$O$7)),"x","")</f>
        <v/>
      </c>
      <c r="P2716" s="561" t="str">
        <f>IF(AND($L2716=$O$7,$B2716&lt;'111'!$N$11),"x","")</f>
        <v/>
      </c>
      <c r="Q2716" s="561" t="str">
        <f>IF(AND($M2716=$O$7,$B2716&lt;'111'!$N$11),"x","")</f>
        <v/>
      </c>
      <c r="R2716" s="561" t="str">
        <f>IF(ISERROR(FIND('112'!$M$9,G2716,1)),"",IF((AND(FIND('112'!$M$9,G2716,1)&gt;=1,$B2716&gt;='112'!$N$8,$B2716&lt;='112'!$O$8,OR($L2716='112'!$I$6,$M2716='112'!$I$6))),"x",""))</f>
        <v/>
      </c>
      <c r="S2716" s="561" t="str">
        <f>IF(ISERROR(FIND('112'!$M$9,G2716,1)),"",IF((AND(LEFT(G2716,2)=LEFT('112'!$M$9,2),B2716&lt;'112'!$N$8,$L2716='112'!$I$6)),"x",""))</f>
        <v/>
      </c>
      <c r="T2716" s="561" t="str">
        <f>IF(ISERROR(FIND('112'!$M$9,G2716,1)),"",IF((AND(RIGHT(G2716,2)=RIGHT('112'!$M$9,2),B2716&lt;'112'!$N$8,$M2716='112'!$I$6)),"x",""))</f>
        <v/>
      </c>
      <c r="U2716" s="561" t="str">
        <f>IF(AND(B2716&gt;='IN-NX'!$P$3,B2716&lt;='IN-NX'!$Q$3,'IN-NX'!$D$7=D2716,OR(LEFT(L2716,2)="15",AND(LEFT(M2716,2)&lt;&gt;"15",LEFT(M2716,2)&lt;&gt;"33"))),"x","")</f>
        <v/>
      </c>
      <c r="V2716" s="561" t="str">
        <f>IF(AND(OR(LEFT(TH!L2716,2)="15",LEFT(TH!M2716,2)="15"),'152-CT'!$J$8=TH!F2716),"x","")</f>
        <v/>
      </c>
      <c r="W2716" s="561" t="str">
        <f>IF(AND(OR(LEFT(TH!L2716,2)="15",LEFT(TH!M2716,2)="15"),TK!$E$7=TH!F2716),"x","")</f>
        <v/>
      </c>
      <c r="X2716" s="561" t="str">
        <f>IF(AND('341-CT'!$E$9=H2716,OR(LEFT(L2716,3)=$X$7,LEFT(M2716,3)=$X$7)),"x","")</f>
        <v/>
      </c>
      <c r="Y2716" s="561" t="str">
        <f>IF(OR(TH!L2716=TH!$Y$7,M2716=TH!$Y$7),"x","")</f>
        <v/>
      </c>
      <c r="Z2716" s="561" t="str">
        <f>IF(AND(B2716&lt;=NKC!$N$8,B2716&gt;=NKC!$M$8),"x","")</f>
        <v/>
      </c>
      <c r="AA2716" s="584"/>
      <c r="AB2716" s="573"/>
      <c r="AE2716" s="573"/>
    </row>
    <row r="2717" spans="1:31" s="539" customFormat="1" ht="15.75" customHeight="1">
      <c r="A2717" s="567" t="str">
        <f>IF(B2717&lt;&gt;"",IF(AND(B2717&gt;=_TM1,B2717&lt;=_TM2,OR(TH!L2717="1111",TH!M2717="1111")),TH!D2717,""),"")</f>
        <v/>
      </c>
      <c r="B2717" s="568" t="str">
        <f t="shared" si="165"/>
        <v/>
      </c>
      <c r="C2717" s="349"/>
      <c r="D2717" s="349"/>
      <c r="E2717" s="583"/>
      <c r="F2717" s="279"/>
      <c r="G2717" s="578"/>
      <c r="H2717" s="507"/>
      <c r="I2717" s="340"/>
      <c r="J2717" s="340"/>
      <c r="K2717" s="569"/>
      <c r="L2717" s="590"/>
      <c r="M2717" s="590"/>
      <c r="N2717" s="561" t="str">
        <f>IF(AND('331-CT'!$E$7=TH!H2717,OR(L2717="331",M2717="331")),"331",IF(AND(OR(L2717="131",M2717="131"),H2717='131-CT'!$E$7),"131",""))</f>
        <v/>
      </c>
      <c r="O2717" s="561" t="str">
        <f>IF(AND($B2717&gt;='111'!$N$11,$B2717&lt;='111'!$O$11,OR($L2717=$O$7,$M2717=$O$7)),"x","")</f>
        <v/>
      </c>
      <c r="P2717" s="561" t="str">
        <f>IF(AND($L2717=$O$7,$B2717&lt;'111'!$N$11),"x","")</f>
        <v/>
      </c>
      <c r="Q2717" s="561" t="str">
        <f>IF(AND($M2717=$O$7,$B2717&lt;'111'!$N$11),"x","")</f>
        <v/>
      </c>
      <c r="R2717" s="561" t="str">
        <f>IF(ISERROR(FIND('112'!$M$9,G2717,1)),"",IF((AND(FIND('112'!$M$9,G2717,1)&gt;=1,$B2717&gt;='112'!$N$8,$B2717&lt;='112'!$O$8,OR($L2717='112'!$I$6,$M2717='112'!$I$6))),"x",""))</f>
        <v/>
      </c>
      <c r="S2717" s="561" t="str">
        <f>IF(ISERROR(FIND('112'!$M$9,G2717,1)),"",IF((AND(LEFT(G2717,2)=LEFT('112'!$M$9,2),B2717&lt;'112'!$N$8,$L2717='112'!$I$6)),"x",""))</f>
        <v/>
      </c>
      <c r="T2717" s="561" t="str">
        <f>IF(ISERROR(FIND('112'!$M$9,G2717,1)),"",IF((AND(RIGHT(G2717,2)=RIGHT('112'!$M$9,2),B2717&lt;'112'!$N$8,$M2717='112'!$I$6)),"x",""))</f>
        <v/>
      </c>
      <c r="U2717" s="561" t="str">
        <f>IF(AND(B2717&gt;='IN-NX'!$P$3,B2717&lt;='IN-NX'!$Q$3,'IN-NX'!$D$7=D2717,OR(LEFT(L2717,2)="15",AND(LEFT(M2717,2)&lt;&gt;"15",LEFT(M2717,2)&lt;&gt;"33"))),"x","")</f>
        <v/>
      </c>
      <c r="V2717" s="561" t="str">
        <f>IF(AND(OR(LEFT(TH!L2717,2)="15",LEFT(TH!M2717,2)="15"),'152-CT'!$J$8=TH!F2717),"x","")</f>
        <v/>
      </c>
      <c r="W2717" s="561" t="str">
        <f>IF(AND(OR(LEFT(TH!L2717,2)="15",LEFT(TH!M2717,2)="15"),TK!$E$7=TH!F2717),"x","")</f>
        <v/>
      </c>
      <c r="X2717" s="561" t="str">
        <f>IF(AND('341-CT'!$E$9=H2717,OR(LEFT(L2717,3)=$X$7,LEFT(M2717,3)=$X$7)),"x","")</f>
        <v/>
      </c>
      <c r="Y2717" s="561" t="str">
        <f>IF(OR(TH!L2717=TH!$Y$7,M2717=TH!$Y$7),"x","")</f>
        <v/>
      </c>
      <c r="Z2717" s="561" t="str">
        <f>IF(AND(B2717&lt;=NKC!$N$8,B2717&gt;=NKC!$M$8),"x","")</f>
        <v/>
      </c>
      <c r="AA2717" s="584"/>
      <c r="AB2717" s="573"/>
      <c r="AE2717" s="573"/>
    </row>
    <row r="2718" spans="1:31" s="539" customFormat="1" ht="15.75" customHeight="1">
      <c r="A2718" s="567" t="str">
        <f>IF(B2718&lt;&gt;"",IF(AND(B2718&gt;=_TM1,B2718&lt;=_TM2,OR(TH!L2718="1111",TH!M2718="1111")),TH!D2718,""),"")</f>
        <v/>
      </c>
      <c r="B2718" s="568" t="str">
        <f t="shared" si="165"/>
        <v/>
      </c>
      <c r="C2718" s="349"/>
      <c r="D2718" s="349"/>
      <c r="E2718" s="583"/>
      <c r="F2718" s="279"/>
      <c r="G2718" s="578"/>
      <c r="H2718" s="507"/>
      <c r="I2718" s="340"/>
      <c r="J2718" s="340"/>
      <c r="K2718" s="569"/>
      <c r="L2718" s="576"/>
      <c r="M2718" s="590"/>
      <c r="N2718" s="561" t="str">
        <f>IF(AND('331-CT'!$E$7=TH!H2718,OR(L2718="331",M2718="331")),"331",IF(AND(OR(L2718="131",M2718="131"),H2718='131-CT'!$E$7),"131",""))</f>
        <v/>
      </c>
      <c r="O2718" s="561" t="str">
        <f>IF(AND($B2718&gt;='111'!$N$11,$B2718&lt;='111'!$O$11,OR($L2718=$O$7,$M2718=$O$7)),"x","")</f>
        <v/>
      </c>
      <c r="P2718" s="561" t="str">
        <f>IF(AND($L2718=$O$7,$B2718&lt;'111'!$N$11),"x","")</f>
        <v/>
      </c>
      <c r="Q2718" s="561" t="str">
        <f>IF(AND($M2718=$O$7,$B2718&lt;'111'!$N$11),"x","")</f>
        <v/>
      </c>
      <c r="R2718" s="561" t="str">
        <f>IF(ISERROR(FIND('112'!$M$9,G2718,1)),"",IF((AND(FIND('112'!$M$9,G2718,1)&gt;=1,$B2718&gt;='112'!$N$8,$B2718&lt;='112'!$O$8,OR($L2718='112'!$I$6,$M2718='112'!$I$6))),"x",""))</f>
        <v/>
      </c>
      <c r="S2718" s="561" t="str">
        <f>IF(ISERROR(FIND('112'!$M$9,G2718,1)),"",IF((AND(LEFT(G2718,2)=LEFT('112'!$M$9,2),B2718&lt;'112'!$N$8,$L2718='112'!$I$6)),"x",""))</f>
        <v/>
      </c>
      <c r="T2718" s="561" t="str">
        <f>IF(ISERROR(FIND('112'!$M$9,G2718,1)),"",IF((AND(RIGHT(G2718,2)=RIGHT('112'!$M$9,2),B2718&lt;'112'!$N$8,$M2718='112'!$I$6)),"x",""))</f>
        <v/>
      </c>
      <c r="U2718" s="561" t="str">
        <f>IF(AND(B2718&gt;='IN-NX'!$P$3,B2718&lt;='IN-NX'!$Q$3,'IN-NX'!$D$7=D2718,OR(LEFT(L2718,2)="15",AND(LEFT(M2718,2)&lt;&gt;"15",LEFT(M2718,2)&lt;&gt;"33"))),"x","")</f>
        <v/>
      </c>
      <c r="V2718" s="561" t="str">
        <f>IF(AND(OR(LEFT(TH!L2718,2)="15",LEFT(TH!M2718,2)="15"),'152-CT'!$J$8=TH!F2718),"x","")</f>
        <v/>
      </c>
      <c r="W2718" s="561" t="str">
        <f>IF(AND(OR(LEFT(TH!L2718,2)="15",LEFT(TH!M2718,2)="15"),TK!$E$7=TH!F2718),"x","")</f>
        <v/>
      </c>
      <c r="X2718" s="561" t="str">
        <f>IF(AND('341-CT'!$E$9=H2718,OR(LEFT(L2718,3)=$X$7,LEFT(M2718,3)=$X$7)),"x","")</f>
        <v/>
      </c>
      <c r="Y2718" s="561" t="str">
        <f>IF(OR(TH!L2718=TH!$Y$7,M2718=TH!$Y$7),"x","")</f>
        <v/>
      </c>
      <c r="Z2718" s="561" t="str">
        <f>IF(AND(B2718&lt;=NKC!$N$8,B2718&gt;=NKC!$M$8),"x","")</f>
        <v/>
      </c>
      <c r="AA2718" s="584"/>
      <c r="AB2718" s="573"/>
      <c r="AE2718" s="573"/>
    </row>
    <row r="2719" spans="1:31" s="539" customFormat="1" ht="15.75" customHeight="1">
      <c r="A2719" s="567" t="str">
        <f>IF(B2719&lt;&gt;"",IF(AND(B2719&gt;=_TM1,B2719&lt;=_TM2,OR(TH!L2719="1111",TH!M2719="1111")),TH!D2719,""),"")</f>
        <v/>
      </c>
      <c r="B2719" s="568" t="str">
        <f t="shared" si="165"/>
        <v/>
      </c>
      <c r="C2719" s="349"/>
      <c r="D2719" s="581"/>
      <c r="E2719" s="583"/>
      <c r="F2719" s="279"/>
      <c r="G2719" s="578"/>
      <c r="H2719" s="506"/>
      <c r="I2719" s="340"/>
      <c r="J2719" s="340"/>
      <c r="K2719" s="569"/>
      <c r="L2719" s="590"/>
      <c r="M2719" s="590"/>
      <c r="N2719" s="561" t="str">
        <f>IF(AND('331-CT'!$E$7=TH!H2719,OR(L2719="331",M2719="331")),"331",IF(AND(OR(L2719="131",M2719="131"),H2719='131-CT'!$E$7),"131",""))</f>
        <v/>
      </c>
      <c r="O2719" s="561" t="str">
        <f>IF(AND($B2719&gt;='111'!$N$11,$B2719&lt;='111'!$O$11,OR($L2719=$O$7,$M2719=$O$7)),"x","")</f>
        <v/>
      </c>
      <c r="P2719" s="561" t="str">
        <f>IF(AND($L2719=$O$7,$B2719&lt;'111'!$N$11),"x","")</f>
        <v/>
      </c>
      <c r="Q2719" s="561" t="str">
        <f>IF(AND($M2719=$O$7,$B2719&lt;'111'!$N$11),"x","")</f>
        <v/>
      </c>
      <c r="R2719" s="561" t="str">
        <f>IF(ISERROR(FIND('112'!$M$9,G2719,1)),"",IF((AND(FIND('112'!$M$9,G2719,1)&gt;=1,$B2719&gt;='112'!$N$8,$B2719&lt;='112'!$O$8,OR($L2719='112'!$I$6,$M2719='112'!$I$6))),"x",""))</f>
        <v/>
      </c>
      <c r="S2719" s="561" t="str">
        <f>IF(ISERROR(FIND('112'!$M$9,G2719,1)),"",IF((AND(LEFT(G2719,2)=LEFT('112'!$M$9,2),B2719&lt;'112'!$N$8,$L2719='112'!$I$6)),"x",""))</f>
        <v/>
      </c>
      <c r="T2719" s="561" t="str">
        <f>IF(ISERROR(FIND('112'!$M$9,G2719,1)),"",IF((AND(RIGHT(G2719,2)=RIGHT('112'!$M$9,2),B2719&lt;'112'!$N$8,$M2719='112'!$I$6)),"x",""))</f>
        <v/>
      </c>
      <c r="U2719" s="561" t="str">
        <f>IF(AND(B2719&gt;='IN-NX'!$P$3,B2719&lt;='IN-NX'!$Q$3,'IN-NX'!$D$7=D2719,OR(LEFT(L2719,2)="15",AND(LEFT(M2719,2)&lt;&gt;"15",LEFT(M2719,2)&lt;&gt;"33"))),"x","")</f>
        <v/>
      </c>
      <c r="V2719" s="561" t="str">
        <f>IF(AND(OR(LEFT(TH!L2719,2)="15",LEFT(TH!M2719,2)="15"),'152-CT'!$J$8=TH!F2719),"x","")</f>
        <v/>
      </c>
      <c r="W2719" s="561" t="str">
        <f>IF(AND(OR(LEFT(TH!L2719,2)="15",LEFT(TH!M2719,2)="15"),TK!$E$7=TH!F2719),"x","")</f>
        <v/>
      </c>
      <c r="X2719" s="561" t="str">
        <f>IF(AND('341-CT'!$E$9=H2719,OR(LEFT(L2719,3)=$X$7,LEFT(M2719,3)=$X$7)),"x","")</f>
        <v/>
      </c>
      <c r="Y2719" s="561" t="str">
        <f>IF(OR(TH!L2719=TH!$Y$7,M2719=TH!$Y$7),"x","")</f>
        <v/>
      </c>
      <c r="Z2719" s="561" t="str">
        <f>IF(AND(B2719&lt;=NKC!$N$8,B2719&gt;=NKC!$M$8),"x","")</f>
        <v/>
      </c>
      <c r="AA2719" s="584"/>
      <c r="AB2719" s="573"/>
      <c r="AE2719" s="573"/>
    </row>
    <row r="2720" spans="1:31" s="539" customFormat="1" ht="15.75" customHeight="1">
      <c r="A2720" s="567" t="str">
        <f>IF(B2720&lt;&gt;"",IF(AND(B2720&gt;=_TM1,B2720&lt;=_TM2,OR(TH!L2720="1111",TH!M2720="1111")),TH!D2720,""),"")</f>
        <v/>
      </c>
      <c r="B2720" s="568" t="str">
        <f t="shared" si="165"/>
        <v/>
      </c>
      <c r="C2720" s="349"/>
      <c r="D2720" s="349"/>
      <c r="E2720" s="583"/>
      <c r="F2720" s="279"/>
      <c r="G2720" s="578"/>
      <c r="H2720" s="507"/>
      <c r="I2720" s="340"/>
      <c r="J2720" s="340"/>
      <c r="K2720" s="569"/>
      <c r="L2720" s="590"/>
      <c r="M2720" s="590"/>
      <c r="N2720" s="561" t="str">
        <f>IF(AND('331-CT'!$E$7=TH!H2720,OR(L2720="331",M2720="331")),"331",IF(AND(OR(L2720="131",M2720="131"),H2720='131-CT'!$E$7),"131",""))</f>
        <v/>
      </c>
      <c r="O2720" s="561" t="str">
        <f>IF(AND($B2720&gt;='111'!$N$11,$B2720&lt;='111'!$O$11,OR($L2720=$O$7,$M2720=$O$7)),"x","")</f>
        <v/>
      </c>
      <c r="P2720" s="561" t="str">
        <f>IF(AND($L2720=$O$7,$B2720&lt;'111'!$N$11),"x","")</f>
        <v/>
      </c>
      <c r="Q2720" s="561" t="str">
        <f>IF(AND($M2720=$O$7,$B2720&lt;'111'!$N$11),"x","")</f>
        <v/>
      </c>
      <c r="R2720" s="561" t="str">
        <f>IF(ISERROR(FIND('112'!$M$9,G2720,1)),"",IF((AND(FIND('112'!$M$9,G2720,1)&gt;=1,$B2720&gt;='112'!$N$8,$B2720&lt;='112'!$O$8,OR($L2720='112'!$I$6,$M2720='112'!$I$6))),"x",""))</f>
        <v/>
      </c>
      <c r="S2720" s="561" t="str">
        <f>IF(ISERROR(FIND('112'!$M$9,G2720,1)),"",IF((AND(LEFT(G2720,2)=LEFT('112'!$M$9,2),B2720&lt;'112'!$N$8,$L2720='112'!$I$6)),"x",""))</f>
        <v/>
      </c>
      <c r="T2720" s="561" t="str">
        <f>IF(ISERROR(FIND('112'!$M$9,G2720,1)),"",IF((AND(RIGHT(G2720,2)=RIGHT('112'!$M$9,2),B2720&lt;'112'!$N$8,$M2720='112'!$I$6)),"x",""))</f>
        <v/>
      </c>
      <c r="U2720" s="561" t="str">
        <f>IF(AND(B2720&gt;='IN-NX'!$P$3,B2720&lt;='IN-NX'!$Q$3,'IN-NX'!$D$7=D2720,OR(LEFT(L2720,2)="15",AND(LEFT(M2720,2)&lt;&gt;"15",LEFT(M2720,2)&lt;&gt;"33"))),"x","")</f>
        <v/>
      </c>
      <c r="V2720" s="561" t="str">
        <f>IF(AND(OR(LEFT(TH!L2720,2)="15",LEFT(TH!M2720,2)="15"),'152-CT'!$J$8=TH!F2720),"x","")</f>
        <v/>
      </c>
      <c r="W2720" s="561" t="str">
        <f>IF(AND(OR(LEFT(TH!L2720,2)="15",LEFT(TH!M2720,2)="15"),TK!$E$7=TH!F2720),"x","")</f>
        <v/>
      </c>
      <c r="X2720" s="561" t="str">
        <f>IF(AND('341-CT'!$E$9=H2720,OR(LEFT(L2720,3)=$X$7,LEFT(M2720,3)=$X$7)),"x","")</f>
        <v/>
      </c>
      <c r="Y2720" s="561" t="str">
        <f>IF(OR(TH!L2720=TH!$Y$7,M2720=TH!$Y$7),"x","")</f>
        <v/>
      </c>
      <c r="Z2720" s="561" t="str">
        <f>IF(AND(B2720&lt;=NKC!$N$8,B2720&gt;=NKC!$M$8),"x","")</f>
        <v/>
      </c>
      <c r="AA2720" s="584"/>
      <c r="AB2720" s="573"/>
      <c r="AE2720" s="573"/>
    </row>
    <row r="2721" spans="1:31" s="539" customFormat="1" ht="15.75" customHeight="1">
      <c r="A2721" s="567" t="str">
        <f>IF(B2721&lt;&gt;"",IF(AND(B2721&gt;=_TM1,B2721&lt;=_TM2,OR(TH!L2721="1111",TH!M2721="1111")),TH!D2721,""),"")</f>
        <v/>
      </c>
      <c r="B2721" s="568" t="str">
        <f t="shared" si="165"/>
        <v/>
      </c>
      <c r="C2721" s="349"/>
      <c r="D2721" s="349"/>
      <c r="E2721" s="583"/>
      <c r="F2721" s="279"/>
      <c r="G2721" s="578"/>
      <c r="H2721" s="507"/>
      <c r="I2721" s="340"/>
      <c r="J2721" s="340"/>
      <c r="K2721" s="569"/>
      <c r="L2721" s="590"/>
      <c r="M2721" s="590"/>
      <c r="N2721" s="561" t="str">
        <f>IF(AND('331-CT'!$E$7=TH!H2721,OR(L2721="331",M2721="331")),"331",IF(AND(OR(L2721="131",M2721="131"),H2721='131-CT'!$E$7),"131",""))</f>
        <v/>
      </c>
      <c r="O2721" s="561" t="str">
        <f>IF(AND($B2721&gt;='111'!$N$11,$B2721&lt;='111'!$O$11,OR($L2721=$O$7,$M2721=$O$7)),"x","")</f>
        <v/>
      </c>
      <c r="P2721" s="561" t="str">
        <f>IF(AND($L2721=$O$7,$B2721&lt;'111'!$N$11),"x","")</f>
        <v/>
      </c>
      <c r="Q2721" s="561" t="str">
        <f>IF(AND($M2721=$O$7,$B2721&lt;'111'!$N$11),"x","")</f>
        <v/>
      </c>
      <c r="R2721" s="561" t="str">
        <f>IF(ISERROR(FIND('112'!$M$9,G2721,1)),"",IF((AND(FIND('112'!$M$9,G2721,1)&gt;=1,$B2721&gt;='112'!$N$8,$B2721&lt;='112'!$O$8,OR($L2721='112'!$I$6,$M2721='112'!$I$6))),"x",""))</f>
        <v/>
      </c>
      <c r="S2721" s="561" t="str">
        <f>IF(ISERROR(FIND('112'!$M$9,G2721,1)),"",IF((AND(LEFT(G2721,2)=LEFT('112'!$M$9,2),B2721&lt;'112'!$N$8,$L2721='112'!$I$6)),"x",""))</f>
        <v/>
      </c>
      <c r="T2721" s="561" t="str">
        <f>IF(ISERROR(FIND('112'!$M$9,G2721,1)),"",IF((AND(RIGHT(G2721,2)=RIGHT('112'!$M$9,2),B2721&lt;'112'!$N$8,$M2721='112'!$I$6)),"x",""))</f>
        <v/>
      </c>
      <c r="U2721" s="561" t="str">
        <f>IF(AND(B2721&gt;='IN-NX'!$P$3,B2721&lt;='IN-NX'!$Q$3,'IN-NX'!$D$7=D2721,OR(LEFT(L2721,2)="15",AND(LEFT(M2721,2)&lt;&gt;"15",LEFT(M2721,2)&lt;&gt;"33"))),"x","")</f>
        <v/>
      </c>
      <c r="V2721" s="561" t="str">
        <f>IF(AND(OR(LEFT(TH!L2721,2)="15",LEFT(TH!M2721,2)="15"),'152-CT'!$J$8=TH!F2721),"x","")</f>
        <v/>
      </c>
      <c r="W2721" s="561" t="str">
        <f>IF(AND(OR(LEFT(TH!L2721,2)="15",LEFT(TH!M2721,2)="15"),TK!$E$7=TH!F2721),"x","")</f>
        <v/>
      </c>
      <c r="X2721" s="561" t="str">
        <f>IF(AND('341-CT'!$E$9=H2721,OR(LEFT(L2721,3)=$X$7,LEFT(M2721,3)=$X$7)),"x","")</f>
        <v/>
      </c>
      <c r="Y2721" s="561" t="str">
        <f>IF(OR(TH!L2721=TH!$Y$7,M2721=TH!$Y$7),"x","")</f>
        <v/>
      </c>
      <c r="Z2721" s="561" t="str">
        <f>IF(AND(B2721&lt;=NKC!$N$8,B2721&gt;=NKC!$M$8),"x","")</f>
        <v/>
      </c>
      <c r="AA2721" s="584"/>
      <c r="AB2721" s="573"/>
      <c r="AE2721" s="573"/>
    </row>
    <row r="2722" spans="1:31" s="539" customFormat="1" ht="15.75" customHeight="1">
      <c r="A2722" s="567" t="str">
        <f>IF(B2722&lt;&gt;"",IF(AND(B2722&gt;=_TM1,B2722&lt;=_TM2,OR(TH!L2722="1111",TH!M2722="1111")),TH!D2722,""),"")</f>
        <v/>
      </c>
      <c r="B2722" s="568" t="str">
        <f t="shared" si="165"/>
        <v/>
      </c>
      <c r="C2722" s="349"/>
      <c r="D2722" s="581"/>
      <c r="E2722" s="583"/>
      <c r="F2722" s="279"/>
      <c r="G2722" s="578"/>
      <c r="H2722" s="506"/>
      <c r="I2722" s="340"/>
      <c r="J2722" s="340"/>
      <c r="K2722" s="569"/>
      <c r="L2722" s="576"/>
      <c r="M2722" s="590"/>
      <c r="N2722" s="561" t="str">
        <f>IF(AND('331-CT'!$E$7=TH!H2722,OR(L2722="331",M2722="331")),"331",IF(AND(OR(L2722="131",M2722="131"),H2722='131-CT'!$E$7),"131",""))</f>
        <v/>
      </c>
      <c r="O2722" s="561" t="str">
        <f>IF(AND($B2722&gt;='111'!$N$11,$B2722&lt;='111'!$O$11,OR($L2722=$O$7,$M2722=$O$7)),"x","")</f>
        <v/>
      </c>
      <c r="P2722" s="561" t="str">
        <f>IF(AND($L2722=$O$7,$B2722&lt;'111'!$N$11),"x","")</f>
        <v/>
      </c>
      <c r="Q2722" s="561" t="str">
        <f>IF(AND($M2722=$O$7,$B2722&lt;'111'!$N$11),"x","")</f>
        <v/>
      </c>
      <c r="R2722" s="561" t="str">
        <f>IF(ISERROR(FIND('112'!$M$9,G2722,1)),"",IF((AND(FIND('112'!$M$9,G2722,1)&gt;=1,$B2722&gt;='112'!$N$8,$B2722&lt;='112'!$O$8,OR($L2722='112'!$I$6,$M2722='112'!$I$6))),"x",""))</f>
        <v/>
      </c>
      <c r="S2722" s="561" t="str">
        <f>IF(ISERROR(FIND('112'!$M$9,G2722,1)),"",IF((AND(LEFT(G2722,2)=LEFT('112'!$M$9,2),B2722&lt;'112'!$N$8,$L2722='112'!$I$6)),"x",""))</f>
        <v/>
      </c>
      <c r="T2722" s="561" t="str">
        <f>IF(ISERROR(FIND('112'!$M$9,G2722,1)),"",IF((AND(RIGHT(G2722,2)=RIGHT('112'!$M$9,2),B2722&lt;'112'!$N$8,$M2722='112'!$I$6)),"x",""))</f>
        <v/>
      </c>
      <c r="U2722" s="561" t="str">
        <f>IF(AND(B2722&gt;='IN-NX'!$P$3,B2722&lt;='IN-NX'!$Q$3,'IN-NX'!$D$7=D2722,OR(LEFT(L2722,2)="15",AND(LEFT(M2722,2)&lt;&gt;"15",LEFT(M2722,2)&lt;&gt;"33"))),"x","")</f>
        <v/>
      </c>
      <c r="V2722" s="561" t="str">
        <f>IF(AND(OR(LEFT(TH!L2722,2)="15",LEFT(TH!M2722,2)="15"),'152-CT'!$J$8=TH!F2722),"x","")</f>
        <v/>
      </c>
      <c r="W2722" s="561" t="str">
        <f>IF(AND(OR(LEFT(TH!L2722,2)="15",LEFT(TH!M2722,2)="15"),TK!$E$7=TH!F2722),"x","")</f>
        <v/>
      </c>
      <c r="X2722" s="561" t="str">
        <f>IF(AND('341-CT'!$E$9=H2722,OR(LEFT(L2722,3)=$X$7,LEFT(M2722,3)=$X$7)),"x","")</f>
        <v/>
      </c>
      <c r="Y2722" s="561" t="str">
        <f>IF(OR(TH!L2722=TH!$Y$7,M2722=TH!$Y$7),"x","")</f>
        <v/>
      </c>
      <c r="Z2722" s="561" t="str">
        <f>IF(AND(B2722&lt;=NKC!$N$8,B2722&gt;=NKC!$M$8),"x","")</f>
        <v/>
      </c>
      <c r="AA2722" s="584"/>
      <c r="AB2722" s="573"/>
      <c r="AE2722" s="573"/>
    </row>
    <row r="2723" spans="1:31" s="539" customFormat="1" ht="15.75" customHeight="1">
      <c r="A2723" s="567" t="str">
        <f>IF(B2723&lt;&gt;"",IF(AND(B2723&gt;=_TM1,B2723&lt;=_TM2,OR(TH!L2723="1111",TH!M2723="1111")),TH!D2723,""),"")</f>
        <v/>
      </c>
      <c r="B2723" s="568" t="str">
        <f>IF(C2723&lt;&gt;"",MONTH(C2723),"")</f>
        <v/>
      </c>
      <c r="C2723" s="349"/>
      <c r="D2723" s="581"/>
      <c r="E2723" s="583"/>
      <c r="F2723" s="279"/>
      <c r="G2723" s="578"/>
      <c r="H2723" s="506"/>
      <c r="I2723" s="340"/>
      <c r="J2723" s="340"/>
      <c r="K2723" s="569"/>
      <c r="L2723" s="590"/>
      <c r="M2723" s="590"/>
      <c r="N2723" s="561" t="str">
        <f>IF(AND('331-CT'!$E$7=TH!H2723,OR(L2723="331",M2723="331")),"331",IF(AND(OR(L2723="131",M2723="131"),H2723='131-CT'!$E$7),"131",""))</f>
        <v/>
      </c>
      <c r="O2723" s="561" t="str">
        <f>IF(AND($B2723&gt;='111'!$N$11,$B2723&lt;='111'!$O$11,OR($L2723=$O$7,$M2723=$O$7)),"x","")</f>
        <v/>
      </c>
      <c r="P2723" s="561" t="str">
        <f>IF(AND($L2723=$O$7,$B2723&lt;'111'!$N$11),"x","")</f>
        <v/>
      </c>
      <c r="Q2723" s="561" t="str">
        <f>IF(AND($M2723=$O$7,$B2723&lt;'111'!$N$11),"x","")</f>
        <v/>
      </c>
      <c r="R2723" s="561" t="str">
        <f>IF(ISERROR(FIND('112'!$M$9,G2723,1)),"",IF((AND(FIND('112'!$M$9,G2723,1)&gt;=1,$B2723&gt;='112'!$N$8,$B2723&lt;='112'!$O$8,OR($L2723='112'!$I$6,$M2723='112'!$I$6))),"x",""))</f>
        <v/>
      </c>
      <c r="S2723" s="561" t="str">
        <f>IF(ISERROR(FIND('112'!$M$9,G2723,1)),"",IF((AND(LEFT(G2723,2)=LEFT('112'!$M$9,2),B2723&lt;'112'!$N$8,$L2723='112'!$I$6)),"x",""))</f>
        <v/>
      </c>
      <c r="T2723" s="561" t="str">
        <f>IF(ISERROR(FIND('112'!$M$9,G2723,1)),"",IF((AND(RIGHT(G2723,2)=RIGHT('112'!$M$9,2),B2723&lt;'112'!$N$8,$M2723='112'!$I$6)),"x",""))</f>
        <v/>
      </c>
      <c r="U2723" s="561" t="str">
        <f>IF(AND(B2723&gt;='IN-NX'!$P$3,B2723&lt;='IN-NX'!$Q$3,'IN-NX'!$D$7=D2723,OR(LEFT(L2723,2)="15",AND(LEFT(M2723,2)&lt;&gt;"15",LEFT(M2723,2)&lt;&gt;"33"))),"x","")</f>
        <v/>
      </c>
      <c r="V2723" s="561" t="str">
        <f>IF(AND(OR(LEFT(TH!L2723,2)="15",LEFT(TH!M2723,2)="15"),'152-CT'!$J$8=TH!F2723),"x","")</f>
        <v/>
      </c>
      <c r="W2723" s="561" t="str">
        <f>IF(AND(OR(LEFT(TH!L2723,2)="15",LEFT(TH!M2723,2)="15"),TK!$E$7=TH!F2723),"x","")</f>
        <v/>
      </c>
      <c r="X2723" s="561" t="str">
        <f>IF(AND('341-CT'!$E$9=H2723,OR(LEFT(L2723,3)=$X$7,LEFT(M2723,3)=$X$7)),"x","")</f>
        <v/>
      </c>
      <c r="Y2723" s="561" t="str">
        <f>IF(OR(TH!L2723=TH!$Y$7,M2723=TH!$Y$7),"x","")</f>
        <v/>
      </c>
      <c r="Z2723" s="561" t="str">
        <f>IF(AND(B2723&lt;=NKC!$N$8,B2723&gt;=NKC!$M$8),"x","")</f>
        <v/>
      </c>
      <c r="AA2723" s="584"/>
      <c r="AB2723" s="573"/>
      <c r="AE2723" s="573"/>
    </row>
    <row r="2724" spans="1:31" s="539" customFormat="1" ht="15.75" customHeight="1">
      <c r="A2724" s="567" t="str">
        <f>IF(B2724&lt;&gt;"",IF(AND(B2724&gt;=_TM1,B2724&lt;=_TM2,OR(TH!L2724="1111",TH!M2724="1111")),TH!D2724,""),"")</f>
        <v/>
      </c>
      <c r="B2724" s="568" t="str">
        <f>IF(C2724&lt;&gt;"",MONTH(C2724),"")</f>
        <v/>
      </c>
      <c r="C2724" s="349"/>
      <c r="D2724" s="574"/>
      <c r="E2724" s="310"/>
      <c r="F2724" s="280"/>
      <c r="G2724" s="575"/>
      <c r="H2724" s="587"/>
      <c r="I2724" s="340"/>
      <c r="J2724" s="340"/>
      <c r="K2724" s="569"/>
      <c r="L2724" s="576"/>
      <c r="M2724" s="571"/>
      <c r="N2724" s="561" t="str">
        <f>IF(AND('331-CT'!$E$7=TH!H2724,OR(L2724="331",M2724="331")),"331",IF(AND(OR(L2724="131",M2724="131"),H2724='131-CT'!$E$7),"131",""))</f>
        <v/>
      </c>
      <c r="O2724" s="561" t="str">
        <f>IF(AND($B2724&gt;='111'!$N$11,$B2724&lt;='111'!$O$11,OR($L2724=$O$7,$M2724=$O$7)),"x","")</f>
        <v/>
      </c>
      <c r="P2724" s="561" t="str">
        <f>IF(AND($L2724=$O$7,$B2724&lt;'111'!$N$11),"x","")</f>
        <v/>
      </c>
      <c r="Q2724" s="561" t="str">
        <f>IF(AND($M2724=$O$7,$B2724&lt;'111'!$N$11),"x","")</f>
        <v/>
      </c>
      <c r="R2724" s="561" t="str">
        <f>IF(ISERROR(FIND('112'!$M$9,G2724,1)),"",IF((AND(FIND('112'!$M$9,G2724,1)&gt;=1,$B2724&gt;='112'!$N$8,$B2724&lt;='112'!$O$8,OR($L2724='112'!$I$6,$M2724='112'!$I$6))),"x",""))</f>
        <v/>
      </c>
      <c r="S2724" s="561" t="str">
        <f>IF(ISERROR(FIND('112'!$M$9,G2724,1)),"",IF((AND(LEFT(G2724,2)=LEFT('112'!$M$9,2),B2724&lt;'112'!$N$8,$L2724='112'!$I$6)),"x",""))</f>
        <v/>
      </c>
      <c r="T2724" s="561" t="str">
        <f>IF(ISERROR(FIND('112'!$M$9,G2724,1)),"",IF((AND(RIGHT(G2724,2)=RIGHT('112'!$M$9,2),B2724&lt;'112'!$N$8,$M2724='112'!$I$6)),"x",""))</f>
        <v/>
      </c>
      <c r="U2724" s="561" t="str">
        <f>IF(AND(B2724&gt;='IN-NX'!$P$3,B2724&lt;='IN-NX'!$Q$3,'IN-NX'!$D$7=D2724,OR(LEFT(L2724,2)="15",AND(LEFT(M2724,2)&lt;&gt;"15",LEFT(M2724,2)&lt;&gt;"33"))),"x","")</f>
        <v/>
      </c>
      <c r="V2724" s="561" t="str">
        <f>IF(AND(OR(LEFT(TH!L2724,2)="15",LEFT(TH!M2724,2)="15"),'152-CT'!$J$8=TH!F2724),"x","")</f>
        <v/>
      </c>
      <c r="W2724" s="561" t="str">
        <f>IF(AND(OR(LEFT(TH!L2724,2)="15",LEFT(TH!M2724,2)="15"),TK!$E$7=TH!F2724),"x","")</f>
        <v/>
      </c>
      <c r="X2724" s="561" t="str">
        <f>IF(AND('341-CT'!$E$9=H2724,OR(LEFT(L2724,3)=$X$7,LEFT(M2724,3)=$X$7)),"x","")</f>
        <v/>
      </c>
      <c r="Y2724" s="561" t="str">
        <f>IF(OR(TH!L2724=TH!$Y$7,M2724=TH!$Y$7),"x","")</f>
        <v/>
      </c>
      <c r="Z2724" s="561" t="str">
        <f>IF(AND(B2724&lt;=NKC!$N$8,B2724&gt;=NKC!$M$8),"x","")</f>
        <v/>
      </c>
      <c r="AA2724" s="572"/>
    </row>
    <row r="2725" spans="1:31" s="539" customFormat="1" ht="15.75" customHeight="1">
      <c r="A2725" s="567" t="str">
        <f>IF(B2725&lt;&gt;"",IF(AND(B2725&gt;=_TM1,B2725&lt;=_TM2,OR(TH!L2725="1111",TH!M2725="1111")),TH!D2725,""),"")</f>
        <v/>
      </c>
      <c r="B2725" s="568" t="str">
        <f>IF(C2725&lt;&gt;"",MONTH(C2725),"")</f>
        <v/>
      </c>
      <c r="C2725" s="349"/>
      <c r="D2725" s="574"/>
      <c r="E2725" s="310"/>
      <c r="F2725" s="280"/>
      <c r="G2725" s="575"/>
      <c r="H2725" s="587"/>
      <c r="I2725" s="340"/>
      <c r="J2725" s="340"/>
      <c r="K2725" s="569"/>
      <c r="L2725" s="571"/>
      <c r="M2725" s="571"/>
      <c r="N2725" s="561" t="str">
        <f>IF(AND('331-CT'!$E$7=TH!H2725,OR(L2725="331",M2725="331")),"331",IF(AND(OR(L2725="131",M2725="131"),H2725='131-CT'!$E$7),"131",""))</f>
        <v/>
      </c>
      <c r="O2725" s="561" t="str">
        <f>IF(AND($B2725&gt;='111'!$N$11,$B2725&lt;='111'!$O$11,OR($L2725=$O$7,$M2725=$O$7)),"x","")</f>
        <v/>
      </c>
      <c r="P2725" s="561" t="str">
        <f>IF(AND($L2725=$O$7,$B2725&lt;'111'!$N$11),"x","")</f>
        <v/>
      </c>
      <c r="Q2725" s="561" t="str">
        <f>IF(AND($M2725=$O$7,$B2725&lt;'111'!$N$11),"x","")</f>
        <v/>
      </c>
      <c r="R2725" s="561" t="str">
        <f>IF(ISERROR(FIND('112'!$M$9,G2725,1)),"",IF((AND(FIND('112'!$M$9,G2725,1)&gt;=1,$B2725&gt;='112'!$N$8,$B2725&lt;='112'!$O$8,OR($L2725='112'!$I$6,$M2725='112'!$I$6))),"x",""))</f>
        <v/>
      </c>
      <c r="S2725" s="561" t="str">
        <f>IF(ISERROR(FIND('112'!$M$9,G2725,1)),"",IF((AND(LEFT(G2725,2)=LEFT('112'!$M$9,2),B2725&lt;'112'!$N$8,$L2725='112'!$I$6)),"x",""))</f>
        <v/>
      </c>
      <c r="T2725" s="561" t="str">
        <f>IF(ISERROR(FIND('112'!$M$9,G2725,1)),"",IF((AND(RIGHT(G2725,2)=RIGHT('112'!$M$9,2),B2725&lt;'112'!$N$8,$M2725='112'!$I$6)),"x",""))</f>
        <v/>
      </c>
      <c r="U2725" s="561" t="str">
        <f>IF(AND(B2725&gt;='IN-NX'!$P$3,B2725&lt;='IN-NX'!$Q$3,'IN-NX'!$D$7=D2725,OR(LEFT(L2725,2)="15",AND(LEFT(M2725,2)&lt;&gt;"15",LEFT(M2725,2)&lt;&gt;"33"))),"x","")</f>
        <v/>
      </c>
      <c r="V2725" s="561" t="str">
        <f>IF(AND(OR(LEFT(TH!L2725,2)="15",LEFT(TH!M2725,2)="15"),'152-CT'!$J$8=TH!F2725),"x","")</f>
        <v/>
      </c>
      <c r="W2725" s="561" t="str">
        <f>IF(AND(OR(LEFT(TH!L2725,2)="15",LEFT(TH!M2725,2)="15"),TK!$E$7=TH!F2725),"x","")</f>
        <v/>
      </c>
      <c r="X2725" s="561" t="str">
        <f>IF(AND('341-CT'!$E$9=H2725,OR(LEFT(L2725,3)=$X$7,LEFT(M2725,3)=$X$7)),"x","")</f>
        <v/>
      </c>
      <c r="Y2725" s="561" t="str">
        <f>IF(OR(TH!L2725=TH!$Y$7,M2725=TH!$Y$7),"x","")</f>
        <v/>
      </c>
      <c r="Z2725" s="561" t="str">
        <f>IF(AND(B2725&lt;=NKC!$N$8,B2725&gt;=NKC!$M$8),"x","")</f>
        <v/>
      </c>
      <c r="AA2725" s="572"/>
    </row>
    <row r="2726" spans="1:31" s="539" customFormat="1" ht="15.75" customHeight="1">
      <c r="A2726" s="567" t="str">
        <f>IF(B2726&lt;&gt;"",IF(AND(B2726&gt;=_TM1,B2726&lt;=_TM2,OR(TH!L2726="1111",TH!M2726="1111")),TH!D2726,""),"")</f>
        <v/>
      </c>
      <c r="B2726" s="568" t="str">
        <f>IF(C2726&lt;&gt;"",MONTH(C2726),"")</f>
        <v/>
      </c>
      <c r="C2726" s="349"/>
      <c r="D2726" s="574"/>
      <c r="E2726" s="310"/>
      <c r="F2726" s="280"/>
      <c r="G2726" s="348"/>
      <c r="H2726" s="506"/>
      <c r="I2726" s="340"/>
      <c r="J2726" s="340"/>
      <c r="K2726" s="569"/>
      <c r="L2726" s="576"/>
      <c r="M2726" s="571"/>
      <c r="N2726" s="561" t="str">
        <f>IF(AND('331-CT'!$E$7=TH!H2726,OR(L2726="331",M2726="331")),"331",IF(AND(OR(L2726="131",M2726="131"),H2726='131-CT'!$E$7),"131",""))</f>
        <v/>
      </c>
      <c r="O2726" s="561" t="str">
        <f>IF(AND($B2726&gt;='111'!$N$11,$B2726&lt;='111'!$O$11,OR($L2726=$O$7,$M2726=$O$7)),"x","")</f>
        <v/>
      </c>
      <c r="P2726" s="561" t="str">
        <f>IF(AND($L2726=$O$7,$B2726&lt;'111'!$N$11),"x","")</f>
        <v/>
      </c>
      <c r="Q2726" s="561" t="str">
        <f>IF(AND($M2726=$O$7,$B2726&lt;'111'!$N$11),"x","")</f>
        <v/>
      </c>
      <c r="R2726" s="561" t="str">
        <f>IF(ISERROR(FIND('112'!$M$9,G2726,1)),"",IF((AND(FIND('112'!$M$9,G2726,1)&gt;=1,$B2726&gt;='112'!$N$8,$B2726&lt;='112'!$O$8,OR($L2726='112'!$I$6,$M2726='112'!$I$6))),"x",""))</f>
        <v/>
      </c>
      <c r="S2726" s="561" t="str">
        <f>IF(ISERROR(FIND('112'!$M$9,G2726,1)),"",IF((AND(LEFT(G2726,2)=LEFT('112'!$M$9,2),B2726&lt;'112'!$N$8,$L2726='112'!$I$6)),"x",""))</f>
        <v/>
      </c>
      <c r="T2726" s="561" t="str">
        <f>IF(ISERROR(FIND('112'!$M$9,G2726,1)),"",IF((AND(RIGHT(G2726,2)=RIGHT('112'!$M$9,2),B2726&lt;'112'!$N$8,$M2726='112'!$I$6)),"x",""))</f>
        <v/>
      </c>
      <c r="U2726" s="561" t="str">
        <f>IF(AND(B2726&gt;='IN-NX'!$P$3,B2726&lt;='IN-NX'!$Q$3,'IN-NX'!$D$7=D2726,OR(LEFT(L2726,2)="15",AND(LEFT(M2726,2)&lt;&gt;"15",LEFT(M2726,2)&lt;&gt;"33"))),"x","")</f>
        <v/>
      </c>
      <c r="V2726" s="561" t="str">
        <f>IF(AND(OR(LEFT(TH!L2726,2)="15",LEFT(TH!M2726,2)="15"),'152-CT'!$J$8=TH!F2726),"x","")</f>
        <v/>
      </c>
      <c r="W2726" s="561" t="str">
        <f>IF(AND(OR(LEFT(TH!L2726,2)="15",LEFT(TH!M2726,2)="15"),TK!$E$7=TH!F2726),"x","")</f>
        <v/>
      </c>
      <c r="X2726" s="561" t="str">
        <f>IF(AND('341-CT'!$E$9=H2726,OR(LEFT(L2726,3)=$X$7,LEFT(M2726,3)=$X$7)),"x","")</f>
        <v/>
      </c>
      <c r="Y2726" s="561" t="str">
        <f>IF(OR(TH!L2726=TH!$Y$7,M2726=TH!$Y$7),"x","")</f>
        <v/>
      </c>
      <c r="Z2726" s="561" t="str">
        <f>IF(AND(B2726&lt;=NKC!$N$8,B2726&gt;=NKC!$M$8),"x","")</f>
        <v/>
      </c>
      <c r="AA2726" s="572"/>
    </row>
    <row r="2727" spans="1:31" s="539" customFormat="1" ht="15">
      <c r="A2727" s="541"/>
      <c r="G2727" s="596"/>
      <c r="H2727" s="597"/>
      <c r="I2727" s="597"/>
      <c r="J2727" s="597"/>
    </row>
    <row r="2728" spans="1:31" s="539" customFormat="1" ht="15">
      <c r="A2728" s="541"/>
      <c r="G2728" s="596"/>
      <c r="H2728" s="597"/>
      <c r="I2728" s="597"/>
      <c r="J2728" s="597"/>
      <c r="K2728" s="595">
        <f>SUBTOTAL(9,K10:K2726)</f>
        <v>27874710539.909092</v>
      </c>
      <c r="AC2728" s="599"/>
    </row>
    <row r="2729" spans="1:31">
      <c r="AC2729" s="670"/>
      <c r="AD2729" s="671"/>
    </row>
    <row r="2731" spans="1:31">
      <c r="AC2731" s="670"/>
    </row>
  </sheetData>
  <autoFilter ref="A9:AD2726"/>
  <sortState ref="A579:AE604">
    <sortCondition ref="C579:C604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79" t="s">
        <v>259</v>
      </c>
      <c r="G1" s="779"/>
      <c r="H1" s="779"/>
      <c r="I1" s="779"/>
      <c r="J1" s="215"/>
      <c r="K1" s="215"/>
      <c r="L1" s="215"/>
      <c r="M1" s="215"/>
      <c r="N1" s="215"/>
    </row>
    <row r="2" spans="1:14" ht="15">
      <c r="A2" s="777" t="str">
        <f>TH!A2</f>
        <v>Địa chỉ: Thửa đất số 144, tờ bản đồ số 12TĐH.1, tổ 1, khu phố Đông Tác, Phường Tân Đông Hiệp, Thị Xã Dĩ An, Tỉnh Bình Dương, Việt Nam</v>
      </c>
      <c r="B2" s="777"/>
      <c r="C2" s="777"/>
      <c r="D2" s="777"/>
      <c r="E2" s="777"/>
      <c r="F2" s="778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8"/>
      <c r="H2" s="778"/>
      <c r="I2" s="778"/>
      <c r="J2" s="215"/>
      <c r="K2" s="215"/>
      <c r="L2" s="215"/>
      <c r="M2" s="215"/>
      <c r="N2" s="215"/>
    </row>
    <row r="3" spans="1:14" ht="15">
      <c r="A3" s="777"/>
      <c r="B3" s="777"/>
      <c r="C3" s="777"/>
      <c r="D3" s="777"/>
      <c r="E3" s="777"/>
      <c r="F3" s="778"/>
      <c r="G3" s="778"/>
      <c r="H3" s="778"/>
      <c r="I3" s="778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81" t="s">
        <v>121</v>
      </c>
      <c r="I7" s="781"/>
      <c r="J7" s="214"/>
      <c r="K7" s="214"/>
      <c r="L7" s="215"/>
      <c r="M7" s="780" t="s">
        <v>254</v>
      </c>
      <c r="N7" s="780"/>
    </row>
    <row r="8" spans="1:14" ht="23.25" customHeight="1" thickBot="1">
      <c r="A8" s="782" t="s">
        <v>261</v>
      </c>
      <c r="B8" s="784" t="s">
        <v>1</v>
      </c>
      <c r="C8" s="785"/>
      <c r="D8" s="786" t="s">
        <v>0</v>
      </c>
      <c r="E8" s="782" t="s">
        <v>262</v>
      </c>
      <c r="F8" s="760" t="s">
        <v>92</v>
      </c>
      <c r="G8" s="760"/>
      <c r="H8" s="784" t="s">
        <v>21</v>
      </c>
      <c r="I8" s="785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83"/>
      <c r="B9" s="217" t="s">
        <v>15</v>
      </c>
      <c r="C9" s="217" t="s">
        <v>31</v>
      </c>
      <c r="D9" s="787"/>
      <c r="E9" s="783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3273996</v>
      </c>
      <c r="I23" s="208">
        <f ca="1">IF(ROWS($1:13)&gt;COUNT(Dong6),"",OFFSET(TH!K$1,SMALL(Dong6,ROWS($1:13)),))</f>
        <v>3273996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10000</v>
      </c>
      <c r="I24" s="208">
        <f ca="1">IF(ROWS($1:14)&gt;COUNT(Dong6),"",OFFSET(TH!K$1,SMALL(Dong6,ROWS($1:14)),))</f>
        <v>10000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1000</v>
      </c>
      <c r="I25" s="208">
        <f ca="1">IF(ROWS($1:15)&gt;COUNT(Dong6),"",OFFSET(TH!K$1,SMALL(Dong6,ROWS($1:15)),))</f>
        <v>1000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42739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42739</v>
      </c>
      <c r="D26" s="224" t="str">
        <f ca="1">IF(ROWS($1:16)&gt;COUNT(Dong6),"",OFFSET(TH!F$1,SMALL(Dong6,ROWS($1:16)),))</f>
        <v>Phí chuyển tiền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20000</v>
      </c>
      <c r="I26" s="208">
        <f ca="1">IF(ROWS($1:16)&gt;COUNT(Dong6),"",OFFSET(TH!K$1,SMALL(Dong6,ROWS($1:16)),))</f>
        <v>20000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42739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42739</v>
      </c>
      <c r="D27" s="224" t="str">
        <f ca="1">IF(ROWS($1:17)&gt;COUNT(Dong6),"",OFFSET(TH!F$1,SMALL(Dong6,ROWS($1:17)),))</f>
        <v>VAT Phí chuyển tiền</v>
      </c>
      <c r="E27" s="223">
        <f t="shared" ca="1" si="0"/>
        <v>17</v>
      </c>
      <c r="F27" s="225" t="str">
        <f ca="1">IF(ROWS($1:17)&gt;COUNT(Dong6),"",OFFSET(TH!L$1,SMALL(Dong6,ROWS($1:17)),))</f>
        <v>1331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2000</v>
      </c>
      <c r="I27" s="208">
        <f ca="1">IF(ROWS($1:17)&gt;COUNT(Dong6),"",OFFSET(TH!K$1,SMALL(Dong6,ROWS($1:17)),))</f>
        <v>2000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42740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42740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40200000</v>
      </c>
      <c r="I28" s="208">
        <f ca="1">IF(ROWS($1:18)&gt;COUNT(Dong6),"",OFFSET(TH!K$1,SMALL(Dong6,ROWS($1:18)),))</f>
        <v>40200000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42741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42741</v>
      </c>
      <c r="D29" s="224" t="str">
        <f ca="1">IF(ROWS($1:19)&gt;COUNT(Dong6),"",OFFSET(TH!F$1,SMALL(Dong6,ROWS($1:19)),))</f>
        <v>Rút tiền mặt</v>
      </c>
      <c r="E29" s="223">
        <f t="shared" ca="1" si="0"/>
        <v>19</v>
      </c>
      <c r="F29" s="225" t="str">
        <f ca="1">IF(ROWS($1:19)&gt;COUNT(Dong6),"",OFFSET(TH!L$1,SMALL(Dong6,ROWS($1:19)),))</f>
        <v>1111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287150000</v>
      </c>
      <c r="I29" s="208">
        <f ca="1">IF(ROWS($1:19)&gt;COUNT(Dong6),"",OFFSET(TH!K$1,SMALL(Dong6,ROWS($1:19)),))</f>
        <v>287150000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42744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42744</v>
      </c>
      <c r="D30" s="224" t="str">
        <f ca="1">IF(ROWS($1:20)&gt;COUNT(Dong6),"",OFFSET(TH!F$1,SMALL(Dong6,ROWS($1:20)),))</f>
        <v>Rút tiền mặt</v>
      </c>
      <c r="E30" s="223">
        <f t="shared" ca="1" si="0"/>
        <v>20</v>
      </c>
      <c r="F30" s="225" t="str">
        <f ca="1">IF(ROWS($1:20)&gt;COUNT(Dong6),"",OFFSET(TH!L$1,SMALL(Dong6,ROWS($1:20)),))</f>
        <v>1111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165100000</v>
      </c>
      <c r="I30" s="208">
        <f ca="1">IF(ROWS($1:20)&gt;COUNT(Dong6),"",OFFSET(TH!K$1,SMALL(Dong6,ROWS($1:20)),))</f>
        <v>165100000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2960425063</v>
      </c>
      <c r="I31" s="229">
        <f ca="1">SUBTOTAL(9,I10:I30)</f>
        <v>2960425063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91" t="s">
        <v>143</v>
      </c>
      <c r="H2" s="791"/>
      <c r="I2" s="791"/>
    </row>
    <row r="3" spans="1:9" s="3" customFormat="1" ht="15.75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F3" s="800"/>
      <c r="G3" s="792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92"/>
      <c r="I3" s="792"/>
    </row>
    <row r="4" spans="1:9" s="3" customFormat="1" ht="15">
      <c r="A4" s="800"/>
      <c r="B4" s="800"/>
      <c r="C4" s="800"/>
      <c r="D4" s="800"/>
      <c r="E4" s="800"/>
      <c r="F4" s="800"/>
      <c r="G4" s="792"/>
      <c r="H4" s="792"/>
      <c r="I4" s="792"/>
    </row>
    <row r="5" spans="1:9" s="3" customFormat="1" ht="31.5" customHeight="1">
      <c r="A5" s="793" t="s">
        <v>144</v>
      </c>
      <c r="B5" s="793"/>
      <c r="C5" s="793"/>
      <c r="D5" s="793"/>
      <c r="E5" s="793"/>
      <c r="F5" s="793"/>
      <c r="G5" s="793"/>
      <c r="H5" s="793"/>
      <c r="I5" s="793"/>
    </row>
    <row r="6" spans="1:9" s="3" customFormat="1" ht="15">
      <c r="A6" s="794" t="s">
        <v>145</v>
      </c>
      <c r="B6" s="788"/>
      <c r="C6" s="788"/>
      <c r="D6" s="788"/>
      <c r="E6" s="788"/>
      <c r="F6" s="788"/>
      <c r="G6" s="788"/>
      <c r="H6" s="788"/>
      <c r="I6" s="788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788" t="s">
        <v>29</v>
      </c>
      <c r="B9" s="795"/>
      <c r="C9" s="795"/>
      <c r="D9" s="795"/>
      <c r="E9" s="795"/>
      <c r="F9" s="795"/>
      <c r="G9" s="795"/>
      <c r="H9" s="795"/>
      <c r="I9" s="795"/>
    </row>
    <row r="10" spans="1:9" s="3" customFormat="1" ht="4.5" customHeight="1">
      <c r="A10" s="253"/>
      <c r="B10" s="253"/>
      <c r="C10" s="796"/>
      <c r="D10" s="797"/>
      <c r="E10" s="797"/>
      <c r="F10" s="797"/>
      <c r="G10" s="797"/>
      <c r="H10" s="797"/>
      <c r="I10" s="797"/>
    </row>
    <row r="11" spans="1:9" s="3" customFormat="1" ht="16.5" customHeight="1">
      <c r="A11" s="798" t="s">
        <v>20</v>
      </c>
      <c r="B11" s="789" t="s">
        <v>1</v>
      </c>
      <c r="C11" s="799"/>
      <c r="D11" s="798" t="s">
        <v>0</v>
      </c>
      <c r="E11" s="798" t="s">
        <v>14</v>
      </c>
      <c r="F11" s="789" t="s">
        <v>21</v>
      </c>
      <c r="G11" s="799"/>
      <c r="H11" s="789" t="s">
        <v>30</v>
      </c>
      <c r="I11" s="790"/>
    </row>
    <row r="12" spans="1:9" s="3" customFormat="1" ht="32.25" customHeight="1">
      <c r="A12" s="798"/>
      <c r="B12" s="438" t="s">
        <v>15</v>
      </c>
      <c r="C12" s="438" t="s">
        <v>31</v>
      </c>
      <c r="D12" s="798"/>
      <c r="E12" s="798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42766</v>
      </c>
      <c r="B15" s="445" t="str">
        <f ca="1">IF(ROWS($1:1)&gt;COUNT(Dong5),"",OFFSET(TH!D$1,SMALL(Dong5,ROWS($1:1)),))</f>
        <v>CTGS</v>
      </c>
      <c r="C15" s="445">
        <f ca="1">IF(ROWS($1:1)&gt;COUNT(Dong5),"",OFFSET(TH!E$1,SMALL(Dong5,ROWS($1:1)),))</f>
        <v>42766</v>
      </c>
      <c r="D15" s="446" t="str">
        <f ca="1">IF(ROWS($1:1)&gt;COUNT(Dong5),"",OFFSET(TH!F$1,SMALL(Dong5,ROWS($1:1)),))</f>
        <v>Lương bộ phận quản lý</v>
      </c>
      <c r="E15" s="445" t="str">
        <f ca="1">IF(ROWS($1:1)&gt;COUNT(Dong5),"",IF(OFFSET(TH!L$1,SMALL(Dong5,ROWS($1:1)),)=$E$7,OFFSET(TH!M$1,SMALL(Dong5,ROWS($1:1)),),OFFSET(TH!L$1,SMALL(Dong5,ROWS($1:1)),)))</f>
        <v>642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160060000</v>
      </c>
    </row>
    <row r="16" spans="1:9" s="3" customFormat="1" ht="22.5" customHeight="1">
      <c r="A16" s="445">
        <f ca="1">IF(ROWS($1:2)&gt;COUNT(Dong5),"",OFFSET(TH!C$1,SMALL(Dong5,ROWS($1:2)),))</f>
        <v>42766</v>
      </c>
      <c r="B16" s="445" t="str">
        <f ca="1">IF(ROWS($1:2)&gt;COUNT(Dong5),"",OFFSET(TH!D$1,SMALL(Dong5,ROWS($1:2)),))</f>
        <v>CTGS</v>
      </c>
      <c r="C16" s="445">
        <f ca="1">IF(ROWS($1:2)&gt;COUNT(Dong5),"",OFFSET(TH!E$1,SMALL(Dong5,ROWS($1:2)),))</f>
        <v>42766</v>
      </c>
      <c r="D16" s="446" t="str">
        <f ca="1">IF(ROWS($1:2)&gt;COUNT(Dong5),"",OFFSET(TH!F$1,SMALL(Dong5,ROWS($1:2)),))</f>
        <v>Lương bộ phận sản xuất</v>
      </c>
      <c r="E16" s="445" t="str">
        <f ca="1">IF(ROWS($1:2)&gt;COUNT(Dong5),"",IF(OFFSET(TH!L$1,SMALL(Dong5,ROWS($1:2)),)=$E$7,OFFSET(TH!M$1,SMALL(Dong5,ROWS($1:2)),),OFFSET(TH!L$1,SMALL(Dong5,ROWS($1:2)),)))</f>
        <v>154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0</v>
      </c>
      <c r="H16" s="448">
        <f t="shared" ca="1" si="0"/>
        <v>0</v>
      </c>
      <c r="I16" s="448">
        <f t="shared" ca="1" si="1"/>
        <v>160060000</v>
      </c>
    </row>
    <row r="17" spans="1:9" s="3" customFormat="1" ht="22.5" customHeight="1">
      <c r="A17" s="445">
        <f ca="1">IF(ROWS($1:3)&gt;COUNT(Dong5),"",OFFSET(TH!C$1,SMALL(Dong5,ROWS($1:3)),))</f>
        <v>42766</v>
      </c>
      <c r="B17" s="445" t="str">
        <f ca="1">IF(ROWS($1:3)&gt;COUNT(Dong5),"",OFFSET(TH!D$1,SMALL(Dong5,ROWS($1:3)),))</f>
        <v>C12</v>
      </c>
      <c r="C17" s="445">
        <f ca="1">IF(ROWS($1:3)&gt;COUNT(Dong5),"",OFFSET(TH!E$1,SMALL(Dong5,ROWS($1:3)),))</f>
        <v>42766</v>
      </c>
      <c r="D17" s="446" t="str">
        <f ca="1">IF(ROWS($1:3)&gt;COUNT(Dong5),"",OFFSET(TH!F$1,SMALL(Dong5,ROWS($1:3)),))</f>
        <v>Thanh toán lương T01/2017</v>
      </c>
      <c r="E17" s="445" t="str">
        <f ca="1">IF(ROWS($1:3)&gt;COUNT(Dong5),"",IF(OFFSET(TH!L$1,SMALL(Dong5,ROWS($1:3)),)=$E$7,OFFSET(TH!M$1,SMALL(Dong5,ROWS($1:3)),),OFFSET(TH!L$1,SMALL(Dong5,ROWS($1:3)),)))</f>
        <v>3341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0</v>
      </c>
      <c r="I17" s="448">
        <f t="shared" ca="1" si="1"/>
        <v>160060000</v>
      </c>
    </row>
    <row r="18" spans="1:9" s="3" customFormat="1" ht="22.5" customHeight="1">
      <c r="A18" s="445">
        <f ca="1">IF(ROWS($1:4)&gt;COUNT(Dong5),"",OFFSET(TH!C$1,SMALL(Dong5,ROWS($1:4)),))</f>
        <v>42766</v>
      </c>
      <c r="B18" s="445" t="str">
        <f ca="1">IF(ROWS($1:4)&gt;COUNT(Dong5),"",OFFSET(TH!D$1,SMALL(Dong5,ROWS($1:4)),))</f>
        <v>CTGS</v>
      </c>
      <c r="C18" s="445">
        <f ca="1">IF(ROWS($1:4)&gt;COUNT(Dong5),"",OFFSET(TH!E$1,SMALL(Dong5,ROWS($1:4)),))</f>
        <v>42766</v>
      </c>
      <c r="D18" s="446" t="str">
        <f ca="1">IF(ROWS($1:4)&gt;COUNT(Dong5),"",OFFSET(TH!F$1,SMALL(Dong5,ROWS($1:4)),))</f>
        <v>BHXH khấu trừ Văn Phòng</v>
      </c>
      <c r="E18" s="445" t="str">
        <f ca="1">IF(ROWS($1:4)&gt;COUNT(Dong5),"",IF(OFFSET(TH!L$1,SMALL(Dong5,ROWS($1:4)),)=$E$7,OFFSET(TH!M$1,SMALL(Dong5,ROWS($1:4)),),OFFSET(TH!L$1,SMALL(Dong5,ROWS($1:4)),)))</f>
        <v>3341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0</v>
      </c>
      <c r="H18" s="448">
        <f t="shared" ca="1" si="0"/>
        <v>0</v>
      </c>
      <c r="I18" s="448">
        <f t="shared" ca="1" si="1"/>
        <v>160060000</v>
      </c>
    </row>
    <row r="19" spans="1:9" s="3" customFormat="1" ht="22.5" customHeight="1">
      <c r="A19" s="445">
        <f ca="1">IF(ROWS($1:5)&gt;COUNT(Dong5),"",OFFSET(TH!C$1,SMALL(Dong5,ROWS($1:5)),))</f>
        <v>42766</v>
      </c>
      <c r="B19" s="445" t="str">
        <f ca="1">IF(ROWS($1:5)&gt;COUNT(Dong5),"",OFFSET(TH!D$1,SMALL(Dong5,ROWS($1:5)),))</f>
        <v>CTGS</v>
      </c>
      <c r="C19" s="445">
        <f ca="1">IF(ROWS($1:5)&gt;COUNT(Dong5),"",OFFSET(TH!E$1,SMALL(Dong5,ROWS($1:5)),))</f>
        <v>42766</v>
      </c>
      <c r="D19" s="446" t="str">
        <f ca="1">IF(ROWS($1:5)&gt;COUNT(Dong5),"",OFFSET(TH!F$1,SMALL(Dong5,ROWS($1:5)),))</f>
        <v>BHXH khấu trừ CN</v>
      </c>
      <c r="E19" s="445" t="str">
        <f ca="1">IF(ROWS($1:5)&gt;COUNT(Dong5),"",IF(OFFSET(TH!L$1,SMALL(Dong5,ROWS($1:5)),)=$E$7,OFFSET(TH!M$1,SMALL(Dong5,ROWS($1:5)),),OFFSET(TH!L$1,SMALL(Dong5,ROWS($1:5)),)))</f>
        <v>3341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0</v>
      </c>
      <c r="H19" s="448">
        <f t="shared" ca="1" si="0"/>
        <v>0</v>
      </c>
      <c r="I19" s="448">
        <f t="shared" ca="1" si="1"/>
        <v>160060000</v>
      </c>
    </row>
    <row r="20" spans="1:9" s="3" customFormat="1" ht="22.5" customHeight="1">
      <c r="A20" s="445">
        <f ca="1">IF(ROWS($1:6)&gt;COUNT(Dong5),"",OFFSET(TH!C$1,SMALL(Dong5,ROWS($1:6)),))</f>
        <v>42766</v>
      </c>
      <c r="B20" s="445" t="str">
        <f ca="1">IF(ROWS($1:6)&gt;COUNT(Dong5),"",OFFSET(TH!D$1,SMALL(Dong5,ROWS($1:6)),))</f>
        <v>CTGS</v>
      </c>
      <c r="C20" s="445">
        <f ca="1">IF(ROWS($1:6)&gt;COUNT(Dong5),"",OFFSET(TH!E$1,SMALL(Dong5,ROWS($1:6)),))</f>
        <v>42766</v>
      </c>
      <c r="D20" s="446" t="str">
        <f ca="1">IF(ROWS($1:6)&gt;COUNT(Dong5),"",OFFSET(TH!F$1,SMALL(Dong5,ROWS($1:6)),))</f>
        <v>BHXH phải trả cho Văn Phòng</v>
      </c>
      <c r="E20" s="445" t="str">
        <f ca="1">IF(ROWS($1:6)&gt;COUNT(Dong5),"",IF(OFFSET(TH!L$1,SMALL(Dong5,ROWS($1:6)),)=$E$7,OFFSET(TH!M$1,SMALL(Dong5,ROWS($1:6)),),OFFSET(TH!L$1,SMALL(Dong5,ROWS($1:6)),)))</f>
        <v>641</v>
      </c>
      <c r="F20" s="447">
        <f ca="1">IF(ROWS($1:6)&gt;COUNT(Dong5),0,IF(OFFSET(TH!L$1,SMALL(Dong5,ROWS($1:6)),)=$E$7,OFFSET(TH!K$1,SMALL(Dong5,ROWS($1:6)),),0))</f>
        <v>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160060000</v>
      </c>
    </row>
    <row r="21" spans="1:9" s="3" customFormat="1" ht="22.5" customHeight="1">
      <c r="A21" s="445">
        <f ca="1">IF(ROWS($1:7)&gt;COUNT(Dong5),"",OFFSET(TH!C$1,SMALL(Dong5,ROWS($1:7)),))</f>
        <v>42766</v>
      </c>
      <c r="B21" s="445" t="str">
        <f ca="1">IF(ROWS($1:7)&gt;COUNT(Dong5),"",OFFSET(TH!D$1,SMALL(Dong5,ROWS($1:7)),))</f>
        <v>CTGS</v>
      </c>
      <c r="C21" s="445">
        <f ca="1">IF(ROWS($1:7)&gt;COUNT(Dong5),"",OFFSET(TH!E$1,SMALL(Dong5,ROWS($1:7)),))</f>
        <v>42766</v>
      </c>
      <c r="D21" s="446" t="str">
        <f ca="1">IF(ROWS($1:7)&gt;COUNT(Dong5),"",OFFSET(TH!F$1,SMALL(Dong5,ROWS($1:7)),))</f>
        <v>BHXH phải trả cho CN</v>
      </c>
      <c r="E21" s="445" t="str">
        <f ca="1">IF(ROWS($1:7)&gt;COUNT(Dong5),"",IF(OFFSET(TH!L$1,SMALL(Dong5,ROWS($1:7)),)=$E$7,OFFSET(TH!M$1,SMALL(Dong5,ROWS($1:7)),),OFFSET(TH!L$1,SMALL(Dong5,ROWS($1:7)),)))</f>
        <v>154</v>
      </c>
      <c r="F21" s="447">
        <f ca="1">IF(ROWS($1:7)&gt;COUNT(Dong5),0,IF(OFFSET(TH!L$1,SMALL(Dong5,ROWS($1:7)),)=$E$7,OFFSET(TH!K$1,SMALL(Dong5,ROWS($1:7)),),0))</f>
        <v>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160060000</v>
      </c>
    </row>
    <row r="22" spans="1:9" s="3" customFormat="1" ht="22.5" customHeight="1">
      <c r="A22" s="445">
        <f ca="1">IF(ROWS($1:8)&gt;COUNT(Dong5),"",OFFSET(TH!C$1,SMALL(Dong5,ROWS($1:8)),))</f>
        <v>42766</v>
      </c>
      <c r="B22" s="445" t="str">
        <f ca="1">IF(ROWS($1:8)&gt;COUNT(Dong5),"",OFFSET(TH!D$1,SMALL(Dong5,ROWS($1:8)),))</f>
        <v>CTGS</v>
      </c>
      <c r="C22" s="445">
        <f ca="1">IF(ROWS($1:8)&gt;COUNT(Dong5),"",OFFSET(TH!E$1,SMALL(Dong5,ROWS($1:8)),))</f>
        <v>42766</v>
      </c>
      <c r="D22" s="446" t="str">
        <f ca="1">IF(ROWS($1:8)&gt;COUNT(Dong5),"",OFFSET(TH!F$1,SMALL(Dong5,ROWS($1:8)),))</f>
        <v>BHYT khấu trừ Văn Phòng</v>
      </c>
      <c r="E22" s="445" t="str">
        <f ca="1">IF(ROWS($1:8)&gt;COUNT(Dong5),"",IF(OFFSET(TH!L$1,SMALL(Dong5,ROWS($1:8)),)=$E$7,OFFSET(TH!M$1,SMALL(Dong5,ROWS($1:8)),),OFFSET(TH!L$1,SMALL(Dong5,ROWS($1:8)),)))</f>
        <v>3341</v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160060000</v>
      </c>
    </row>
    <row r="23" spans="1:9" s="3" customFormat="1" ht="22.5" customHeight="1">
      <c r="A23" s="445">
        <f ca="1">IF(ROWS($1:9)&gt;COUNT(Dong5),"",OFFSET(TH!C$1,SMALL(Dong5,ROWS($1:9)),))</f>
        <v>42766</v>
      </c>
      <c r="B23" s="445" t="str">
        <f ca="1">IF(ROWS($1:9)&gt;COUNT(Dong5),"",OFFSET(TH!D$1,SMALL(Dong5,ROWS($1:9)),))</f>
        <v>CTGS</v>
      </c>
      <c r="C23" s="445">
        <f ca="1">IF(ROWS($1:9)&gt;COUNT(Dong5),"",OFFSET(TH!E$1,SMALL(Dong5,ROWS($1:9)),))</f>
        <v>42766</v>
      </c>
      <c r="D23" s="446" t="str">
        <f ca="1">IF(ROWS($1:9)&gt;COUNT(Dong5),"",OFFSET(TH!F$1,SMALL(Dong5,ROWS($1:9)),))</f>
        <v>BHYT khấu trừ CN</v>
      </c>
      <c r="E23" s="445" t="str">
        <f ca="1">IF(ROWS($1:9)&gt;COUNT(Dong5),"",IF(OFFSET(TH!L$1,SMALL(Dong5,ROWS($1:9)),)=$E$7,OFFSET(TH!M$1,SMALL(Dong5,ROWS($1:9)),),OFFSET(TH!L$1,SMALL(Dong5,ROWS($1:9)),)))</f>
        <v>3341</v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160060000</v>
      </c>
    </row>
    <row r="24" spans="1:9" s="3" customFormat="1" ht="22.5" customHeight="1">
      <c r="A24" s="445">
        <f ca="1">IF(ROWS($1:10)&gt;COUNT(Dong5),"",OFFSET(TH!C$1,SMALL(Dong5,ROWS($1:10)),))</f>
        <v>42766</v>
      </c>
      <c r="B24" s="445" t="str">
        <f ca="1">IF(ROWS($1:10)&gt;COUNT(Dong5),"",OFFSET(TH!D$1,SMALL(Dong5,ROWS($1:10)),))</f>
        <v>CTGS</v>
      </c>
      <c r="C24" s="445">
        <f ca="1">IF(ROWS($1:10)&gt;COUNT(Dong5),"",OFFSET(TH!E$1,SMALL(Dong5,ROWS($1:10)),))</f>
        <v>42766</v>
      </c>
      <c r="D24" s="446" t="str">
        <f ca="1">IF(ROWS($1:10)&gt;COUNT(Dong5),"",OFFSET(TH!F$1,SMALL(Dong5,ROWS($1:10)),))</f>
        <v>BHYT phải trả cho Văn Phòng</v>
      </c>
      <c r="E24" s="445" t="str">
        <f ca="1">IF(ROWS($1:10)&gt;COUNT(Dong5),"",IF(OFFSET(TH!L$1,SMALL(Dong5,ROWS($1:10)),)=$E$7,OFFSET(TH!M$1,SMALL(Dong5,ROWS($1:10)),),OFFSET(TH!L$1,SMALL(Dong5,ROWS($1:10)),)))</f>
        <v>641</v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160060000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0</v>
      </c>
      <c r="G25" s="451">
        <f ca="1">SUM(G15:G24)</f>
        <v>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160060000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31/1/ 2017</v>
      </c>
      <c r="E29" s="253"/>
    </row>
    <row r="30" spans="1:9" s="3" customFormat="1" ht="13.5" customHeight="1">
      <c r="A30" s="253"/>
      <c r="B30" s="253"/>
      <c r="C30" s="253"/>
      <c r="E30" s="788" t="str">
        <f ca="1">"Ngày 31 tháng  12  năm  "&amp;YEAR($A$15)</f>
        <v>Ngày 31 tháng  12  năm  2017</v>
      </c>
      <c r="F30" s="788"/>
      <c r="G30" s="788"/>
      <c r="H30" s="788"/>
      <c r="I30" s="788"/>
    </row>
    <row r="31" spans="1:9" s="3" customFormat="1" ht="15">
      <c r="A31" s="788" t="s">
        <v>11</v>
      </c>
      <c r="B31" s="788"/>
      <c r="C31" s="788"/>
      <c r="D31" s="788"/>
      <c r="E31" s="788" t="s">
        <v>12</v>
      </c>
      <c r="F31" s="788"/>
      <c r="G31" s="788"/>
      <c r="H31" s="788"/>
      <c r="I31" s="788"/>
    </row>
    <row r="32" spans="1:9" s="3" customFormat="1" ht="15">
      <c r="A32" s="788" t="s">
        <v>13</v>
      </c>
      <c r="B32" s="788"/>
      <c r="C32" s="788"/>
      <c r="D32" s="788"/>
      <c r="E32" s="788" t="s">
        <v>13</v>
      </c>
      <c r="F32" s="788"/>
      <c r="G32" s="788"/>
      <c r="H32" s="788"/>
      <c r="I32" s="788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91" t="s">
        <v>117</v>
      </c>
      <c r="H1" s="791"/>
      <c r="I1" s="791"/>
      <c r="J1" s="791"/>
      <c r="K1" s="130"/>
      <c r="L1" s="130"/>
      <c r="M1" s="130"/>
      <c r="N1" s="130"/>
      <c r="O1" s="130"/>
      <c r="P1" s="130"/>
    </row>
    <row r="2" spans="1:16" ht="16.5" customHeight="1">
      <c r="A2" s="807" t="str">
        <f>TH!A2</f>
        <v>Địa chỉ: Thửa đất số 144, tờ bản đồ số 12TĐH.1, tổ 1, khu phố Đông Tác, Phường Tân Đông Hiệp, Thị Xã Dĩ An, Tỉnh Bình Dương, Việt Nam</v>
      </c>
      <c r="B2" s="807"/>
      <c r="C2" s="807"/>
      <c r="D2" s="807"/>
      <c r="E2" s="807"/>
      <c r="F2" s="807"/>
      <c r="G2" s="79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92"/>
      <c r="I2" s="792"/>
      <c r="J2" s="792"/>
      <c r="K2" s="130"/>
      <c r="L2" s="130"/>
      <c r="M2" s="130"/>
      <c r="N2" s="130"/>
      <c r="O2" s="130"/>
      <c r="P2" s="130"/>
    </row>
    <row r="3" spans="1:16" ht="16.5" customHeight="1">
      <c r="A3" s="807"/>
      <c r="B3" s="807"/>
      <c r="C3" s="807"/>
      <c r="D3" s="807"/>
      <c r="E3" s="807"/>
      <c r="F3" s="807"/>
      <c r="G3" s="792"/>
      <c r="H3" s="792"/>
      <c r="I3" s="792"/>
      <c r="J3" s="792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801" t="s">
        <v>118</v>
      </c>
      <c r="B5" s="801"/>
      <c r="C5" s="801"/>
      <c r="D5" s="801"/>
      <c r="E5" s="801"/>
      <c r="F5" s="801"/>
      <c r="G5" s="801"/>
      <c r="H5" s="801"/>
      <c r="I5" s="801"/>
      <c r="J5" s="801"/>
      <c r="K5" s="53"/>
      <c r="L5" s="53"/>
      <c r="M5" s="53"/>
      <c r="N5" s="53"/>
      <c r="O5" s="53"/>
      <c r="P5" s="53"/>
    </row>
    <row r="6" spans="1:16" ht="14.25" customHeight="1">
      <c r="A6" s="803" t="e">
        <f ca="1">$L$11&amp;" / "&amp;YEAR($A$14)</f>
        <v>#VALUE!</v>
      </c>
      <c r="B6" s="803"/>
      <c r="C6" s="803"/>
      <c r="D6" s="803"/>
      <c r="E6" s="803"/>
      <c r="F6" s="803"/>
      <c r="G6" s="803"/>
      <c r="H6" s="803"/>
      <c r="I6" s="803"/>
      <c r="J6" s="803"/>
      <c r="K6" s="53"/>
      <c r="L6" s="53"/>
      <c r="M6" s="53"/>
      <c r="N6" s="53"/>
      <c r="O6" s="53"/>
      <c r="P6" s="53"/>
    </row>
    <row r="7" spans="1:16" ht="15">
      <c r="A7" s="802" t="s">
        <v>119</v>
      </c>
      <c r="B7" s="802"/>
      <c r="C7" s="802"/>
      <c r="D7" s="802"/>
      <c r="E7" s="802"/>
      <c r="F7" s="802"/>
      <c r="G7" s="802"/>
      <c r="H7" s="802"/>
      <c r="I7" s="802"/>
      <c r="J7" s="802"/>
      <c r="K7" s="53"/>
      <c r="L7" s="53"/>
      <c r="M7" s="53"/>
      <c r="N7" s="53"/>
      <c r="O7" s="53"/>
      <c r="P7" s="53"/>
    </row>
    <row r="8" spans="1:16" ht="15">
      <c r="A8" s="802" t="s">
        <v>120</v>
      </c>
      <c r="B8" s="802"/>
      <c r="C8" s="802"/>
      <c r="D8" s="802"/>
      <c r="E8" s="802"/>
      <c r="F8" s="802"/>
      <c r="G8" s="802"/>
      <c r="H8" s="802"/>
      <c r="I8" s="802"/>
      <c r="J8" s="802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05" t="s">
        <v>20</v>
      </c>
      <c r="B10" s="805" t="s">
        <v>122</v>
      </c>
      <c r="C10" s="804" t="s">
        <v>123</v>
      </c>
      <c r="D10" s="804"/>
      <c r="E10" s="804" t="s">
        <v>0</v>
      </c>
      <c r="F10" s="805" t="s">
        <v>14</v>
      </c>
      <c r="G10" s="804" t="s">
        <v>21</v>
      </c>
      <c r="H10" s="804"/>
      <c r="I10" s="804" t="s">
        <v>124</v>
      </c>
      <c r="J10" s="804" t="s">
        <v>125</v>
      </c>
      <c r="K10" s="53"/>
      <c r="L10" s="254"/>
      <c r="M10" s="53"/>
      <c r="N10" s="780" t="s">
        <v>254</v>
      </c>
      <c r="O10" s="780"/>
      <c r="P10" s="53"/>
    </row>
    <row r="11" spans="1:16" ht="18" customHeight="1" thickBot="1">
      <c r="A11" s="806"/>
      <c r="B11" s="806"/>
      <c r="C11" s="255" t="s">
        <v>126</v>
      </c>
      <c r="D11" s="255" t="s">
        <v>127</v>
      </c>
      <c r="E11" s="804"/>
      <c r="F11" s="806"/>
      <c r="G11" s="255" t="s">
        <v>22</v>
      </c>
      <c r="H11" s="255" t="s">
        <v>23</v>
      </c>
      <c r="I11" s="804"/>
      <c r="J11" s="804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1900870445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1900870445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08" t="str">
        <f>TH!A2</f>
        <v>Địa chỉ: Thửa đất số 144, tờ bản đồ số 12TĐH.1, tổ 1, khu phố Đông Tác, Phường Tân Đông Hiệp, Thị Xã Dĩ An, Tỉnh Bình Dương, Việt Nam</v>
      </c>
      <c r="C2" s="808"/>
      <c r="D2" s="808"/>
      <c r="E2" s="808"/>
      <c r="F2" s="808"/>
      <c r="G2" s="808"/>
      <c r="H2" s="808"/>
      <c r="I2" s="808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08"/>
      <c r="C3" s="808"/>
      <c r="D3" s="808"/>
      <c r="E3" s="808"/>
      <c r="F3" s="808"/>
      <c r="G3" s="808"/>
      <c r="H3" s="808"/>
      <c r="I3" s="808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07" t="str">
        <f>TH!A2</f>
        <v>Địa chỉ: Thửa đất số 144, tờ bản đồ số 12TĐH.1, tổ 1, khu phố Đông Tác, Phường Tân Đông Hiệp, Thị Xã Dĩ An, Tỉnh Bình Dương, Việt Nam</v>
      </c>
      <c r="B2" s="807"/>
      <c r="C2" s="807"/>
      <c r="D2" s="807"/>
      <c r="E2" s="807"/>
      <c r="F2" s="809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09"/>
      <c r="H2" s="809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07"/>
      <c r="B3" s="807"/>
      <c r="C3" s="807"/>
      <c r="D3" s="807"/>
      <c r="E3" s="807"/>
      <c r="F3" s="809"/>
      <c r="G3" s="809"/>
      <c r="H3" s="809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12" t="s">
        <v>135</v>
      </c>
      <c r="B4" s="812"/>
      <c r="C4" s="812"/>
      <c r="D4" s="812"/>
      <c r="E4" s="812"/>
      <c r="F4" s="812"/>
      <c r="G4" s="812"/>
      <c r="H4" s="812"/>
      <c r="I4" s="812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13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13"/>
      <c r="C5" s="813"/>
      <c r="D5" s="813"/>
      <c r="E5" s="813"/>
      <c r="F5" s="813"/>
      <c r="G5" s="813"/>
      <c r="H5" s="813"/>
      <c r="I5" s="813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13" t="str">
        <f>IF($M$9="VCB","046 1000 435 129","943 827 58")</f>
        <v>943 827 58</v>
      </c>
      <c r="F6" s="813"/>
      <c r="G6" s="813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02" t="s">
        <v>254</v>
      </c>
      <c r="O6" s="802"/>
      <c r="P6" s="76"/>
      <c r="Q6" s="810" t="s">
        <v>247</v>
      </c>
      <c r="R6" s="810" t="s">
        <v>316</v>
      </c>
      <c r="S6" s="810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11"/>
      <c r="R7" s="811"/>
      <c r="S7" s="811"/>
      <c r="T7" s="76"/>
    </row>
    <row r="8" spans="1:20" ht="22.5" customHeight="1" thickBot="1">
      <c r="A8" s="816" t="s">
        <v>136</v>
      </c>
      <c r="B8" s="818" t="s">
        <v>1</v>
      </c>
      <c r="C8" s="819"/>
      <c r="D8" s="820" t="s">
        <v>0</v>
      </c>
      <c r="E8" s="822" t="s">
        <v>14</v>
      </c>
      <c r="F8" s="823" t="s">
        <v>137</v>
      </c>
      <c r="G8" s="823"/>
      <c r="H8" s="819"/>
      <c r="I8" s="814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817"/>
      <c r="B9" s="468" t="s">
        <v>15</v>
      </c>
      <c r="C9" s="469" t="s">
        <v>138</v>
      </c>
      <c r="D9" s="821"/>
      <c r="E9" s="822"/>
      <c r="F9" s="468" t="s">
        <v>139</v>
      </c>
      <c r="G9" s="470" t="s">
        <v>140</v>
      </c>
      <c r="H9" s="471" t="s">
        <v>141</v>
      </c>
      <c r="I9" s="815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25" t="s">
        <v>255</v>
      </c>
      <c r="B3" s="825"/>
      <c r="C3" s="825"/>
      <c r="D3" s="825"/>
      <c r="E3" s="825"/>
      <c r="F3" s="825"/>
      <c r="G3" s="825"/>
      <c r="H3" s="825"/>
    </row>
    <row r="4" spans="1:9" s="503" customFormat="1" ht="21" customHeight="1">
      <c r="A4" s="826" t="s">
        <v>33</v>
      </c>
      <c r="B4" s="828" t="s">
        <v>34</v>
      </c>
      <c r="C4" s="830" t="s">
        <v>35</v>
      </c>
      <c r="D4" s="831"/>
      <c r="E4" s="830" t="s">
        <v>36</v>
      </c>
      <c r="F4" s="831"/>
      <c r="G4" s="830" t="s">
        <v>39</v>
      </c>
      <c r="H4" s="831"/>
    </row>
    <row r="5" spans="1:9" s="503" customFormat="1" ht="21" customHeight="1">
      <c r="A5" s="827"/>
      <c r="B5" s="829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IF(ISNA(VLOOKUP(B6,'[2]131'!$B$4:$B$26,1,0)),"","x")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IF(ISNA(VLOOKUP(B7,'[2]131'!$B$4:$B$26,1,0)),"","x")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IF(ISNA(VLOOKUP(B9,'[2]131'!$B$4:$B$26,1,0)),"","x")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568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615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646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648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IF(ISNA(VLOOKUP(B32,'[2]131'!$B$4:$B$26,1,0)),"","x")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IF(ISNA(VLOOKUP(B35,'[2]131'!$B$4:$B$26,1,0)),"","x")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IF(ISNA(VLOOKUP(B37,'[2]131'!$B$4:$B$26,1,0)),"","x")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830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IF(ISNA(VLOOKUP(B67,'[2]131'!$B$4:$B$26,1,0)),"","x")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824" t="str">
        <f>"Ngày  31  tháng   12  năm   "&amp;YEAR(TH!$C$10)</f>
        <v>Ngày  31  tháng   12  năm   2017</v>
      </c>
      <c r="G70" s="824"/>
      <c r="H70" s="824"/>
    </row>
    <row r="71" spans="1:9">
      <c r="F71" s="824" t="s">
        <v>107</v>
      </c>
      <c r="G71" s="824"/>
      <c r="H71" s="824"/>
    </row>
    <row r="72" spans="1:9">
      <c r="E72" s="514"/>
      <c r="F72" s="824" t="s">
        <v>134</v>
      </c>
      <c r="G72" s="824"/>
      <c r="H72" s="824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91" t="s">
        <v>44</v>
      </c>
      <c r="H1" s="791"/>
      <c r="I1" s="791"/>
    </row>
    <row r="2" spans="1:9" ht="14.25" customHeight="1">
      <c r="A2" s="800" t="str">
        <f>TH!A2</f>
        <v>Địa chỉ: Thửa đất số 144, tờ bản đồ số 12TĐH.1, tổ 1, khu phố Đông Tác, Phường Tân Đông Hiệp, Thị Xã Dĩ An, Tỉnh Bình Dương, Việt Nam</v>
      </c>
      <c r="B2" s="800"/>
      <c r="C2" s="800"/>
      <c r="D2" s="800"/>
      <c r="E2" s="800"/>
      <c r="F2" s="800"/>
      <c r="G2" s="79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2"/>
      <c r="I2" s="792"/>
    </row>
    <row r="3" spans="1:9" ht="14.25" customHeight="1">
      <c r="A3" s="800"/>
      <c r="B3" s="800"/>
      <c r="C3" s="800"/>
      <c r="D3" s="800"/>
      <c r="E3" s="800"/>
      <c r="F3" s="800"/>
      <c r="G3" s="792"/>
      <c r="H3" s="792"/>
      <c r="I3" s="792"/>
    </row>
    <row r="4" spans="1:9" ht="33.75" customHeight="1">
      <c r="A4" s="793" t="s">
        <v>26</v>
      </c>
      <c r="B4" s="793"/>
      <c r="C4" s="793"/>
      <c r="D4" s="793"/>
      <c r="E4" s="793"/>
      <c r="F4" s="793"/>
      <c r="G4" s="793"/>
      <c r="H4" s="793"/>
      <c r="I4" s="793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35" t="s">
        <v>468</v>
      </c>
      <c r="F7" s="835"/>
      <c r="G7" s="835"/>
      <c r="H7" s="835"/>
      <c r="I7" s="835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797"/>
      <c r="D9" s="797"/>
      <c r="E9" s="797"/>
      <c r="F9" s="797"/>
      <c r="G9" s="797"/>
      <c r="H9" s="797"/>
      <c r="I9" s="797"/>
    </row>
    <row r="10" spans="1:9" ht="14.25" customHeight="1">
      <c r="A10" s="798" t="s">
        <v>20</v>
      </c>
      <c r="B10" s="832" t="s">
        <v>1</v>
      </c>
      <c r="C10" s="832"/>
      <c r="D10" s="798" t="s">
        <v>0</v>
      </c>
      <c r="E10" s="798" t="s">
        <v>14</v>
      </c>
      <c r="F10" s="833" t="s">
        <v>21</v>
      </c>
      <c r="G10" s="834"/>
      <c r="H10" s="833" t="s">
        <v>30</v>
      </c>
      <c r="I10" s="834"/>
    </row>
    <row r="11" spans="1:9" ht="38.25" customHeight="1">
      <c r="A11" s="798"/>
      <c r="B11" s="516" t="s">
        <v>15</v>
      </c>
      <c r="C11" s="516" t="s">
        <v>31</v>
      </c>
      <c r="D11" s="798"/>
      <c r="E11" s="798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9">
        <f ca="1">IF(ROWS($1:1)&gt;COUNT(Dong14),"",OFFSET(TH!C$1,SMALL(Dong14,ROWS($1:1)),))</f>
        <v>42796</v>
      </c>
      <c r="B14" s="519" t="str">
        <f ca="1">IF(ROWS($1:1)&gt;COUNT(Dong14),"",OFFSET(TH!D$1,SMALL(Dong14,ROWS($1:1)),))</f>
        <v>GBC</v>
      </c>
      <c r="C14" s="519">
        <f ca="1">IF(ROWS($1:1)&gt;COUNT(Dong14),"",OFFSET(TH!E$1,SMALL(Dong14,ROWS($1:1)),))</f>
        <v>42796</v>
      </c>
      <c r="D14" s="520" t="str">
        <f ca="1">IF(ROWS($1:1)&gt;COUNT(Dong14),"",OFFSET(TH!F$1,SMALL(Dong14,ROWS($1:1)),))</f>
        <v>Thu tiền hàng</v>
      </c>
      <c r="E14" s="521" t="str">
        <f ca="1">IF(ROWS($1:1)&gt;COUNT(Dong14),"",IF(OFFSET(TH!L$1,SMALL(Dong14,ROWS($1:1)),)="331",OFFSET(TH!M$1,SMALL(Dong14,ROWS($1:1)),),OFFSET(TH!L$1,SMALL(Dong14,ROWS($1:1)),)))</f>
        <v>1121</v>
      </c>
      <c r="F14" s="522">
        <f ca="1">IF(ROWS($1:1)&gt;COUNT(Dong14),"",IF(OFFSET(TH!L$1,SMALL(Dong14,ROWS($1:1)),)="131",OFFSET(TH!K$1,SMALL(Dong14,ROWS($1:1)),),0))</f>
        <v>0</v>
      </c>
      <c r="G14" s="522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9">
        <f ca="1">IF(ROWS($1:2)&gt;COUNT(Dong14),"",OFFSET(TH!C$1,SMALL(Dong14,ROWS($1:2)),))</f>
        <v>42815</v>
      </c>
      <c r="B15" s="519" t="str">
        <f ca="1">IF(ROWS($1:2)&gt;COUNT(Dong14),"",OFFSET(TH!D$1,SMALL(Dong14,ROWS($1:2)),))</f>
        <v>GBC</v>
      </c>
      <c r="C15" s="519">
        <f ca="1">IF(ROWS($1:2)&gt;COUNT(Dong14),"",OFFSET(TH!E$1,SMALL(Dong14,ROWS($1:2)),))</f>
        <v>42815</v>
      </c>
      <c r="D15" s="520" t="str">
        <f ca="1">IF(ROWS($1:2)&gt;COUNT(Dong14),"",OFFSET(TH!F$1,SMALL(Dong14,ROWS($1:2)),))</f>
        <v>Thu tiền hàng</v>
      </c>
      <c r="E15" s="521" t="str">
        <f ca="1">IF(ROWS($1:2)&gt;COUNT(Dong14),"",IF(OFFSET(TH!L$1,SMALL(Dong14,ROWS($1:2)),)="331",OFFSET(TH!M$1,SMALL(Dong14,ROWS($1:2)),),OFFSET(TH!L$1,SMALL(Dong14,ROWS($1:2)),)))</f>
        <v>1121</v>
      </c>
      <c r="F15" s="522">
        <f ca="1">IF(ROWS($1:2)&gt;COUNT(Dong14),"",IF(OFFSET(TH!L$1,SMALL(Dong14,ROWS($1:2)),)="131",OFFSET(TH!K$1,SMALL(Dong14,ROWS($1:2)),),0))</f>
        <v>0</v>
      </c>
      <c r="G15" s="522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9">
        <f ca="1">IF(ROWS($1:3)&gt;COUNT(Dong14),"",OFFSET(TH!C$1,SMALL(Dong14,ROWS($1:3)),))</f>
        <v>42746</v>
      </c>
      <c r="B16" s="519" t="str">
        <f ca="1">IF(ROWS($1:3)&gt;COUNT(Dong14),"",OFFSET(TH!D$1,SMALL(Dong14,ROWS($1:3)),))</f>
        <v>GBC</v>
      </c>
      <c r="C16" s="519">
        <f ca="1">IF(ROWS($1:3)&gt;COUNT(Dong14),"",OFFSET(TH!E$1,SMALL(Dong14,ROWS($1:3)),))</f>
        <v>42746</v>
      </c>
      <c r="D16" s="520" t="str">
        <f ca="1">IF(ROWS($1:3)&gt;COUNT(Dong14),"",OFFSET(TH!F$1,SMALL(Dong14,ROWS($1:3)),))</f>
        <v>Thu tiền hàng</v>
      </c>
      <c r="E16" s="521" t="str">
        <f ca="1">IF(ROWS($1:3)&gt;COUNT(Dong14),"",IF(OFFSET(TH!L$1,SMALL(Dong14,ROWS($1:3)),)="331",OFFSET(TH!M$1,SMALL(Dong14,ROWS($1:3)),),OFFSET(TH!L$1,SMALL(Dong14,ROWS($1:3)),)))</f>
        <v>1121</v>
      </c>
      <c r="F16" s="522">
        <f ca="1">IF(ROWS($1:3)&gt;COUNT(Dong14),"",IF(OFFSET(TH!L$1,SMALL(Dong14,ROWS($1:3)),)="131",OFFSET(TH!K$1,SMALL(Dong14,ROWS($1:3)),),0))</f>
        <v>0</v>
      </c>
      <c r="G16" s="522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9">
        <f ca="1">IF(ROWS($1:4)&gt;COUNT(Dong14),"",OFFSET(TH!C$1,SMALL(Dong14,ROWS($1:4)),))</f>
        <v>42741</v>
      </c>
      <c r="B17" s="519" t="str">
        <f ca="1">IF(ROWS($1:4)&gt;COUNT(Dong14),"",OFFSET(TH!D$1,SMALL(Dong14,ROWS($1:4)),))</f>
        <v>TP/X04</v>
      </c>
      <c r="C17" s="519">
        <f ca="1">IF(ROWS($1:4)&gt;COUNT(Dong14),"",OFFSET(TH!E$1,SMALL(Dong14,ROWS($1:4)),))</f>
        <v>42741</v>
      </c>
      <c r="D17" s="520" t="str">
        <f ca="1">IF(ROWS($1:4)&gt;COUNT(Dong14),"",OFFSET(TH!F$1,SMALL(Dong14,ROWS($1:4)),))</f>
        <v>Giấy cuộn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310800000</v>
      </c>
      <c r="G17" s="522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9">
        <f ca="1">IF(ROWS($1:5)&gt;COUNT(Dong14),"",OFFSET(TH!C$1,SMALL(Dong14,ROWS($1:5)),))</f>
        <v>42741</v>
      </c>
      <c r="B18" s="519" t="str">
        <f ca="1">IF(ROWS($1:5)&gt;COUNT(Dong14),"",OFFSET(TH!D$1,SMALL(Dong14,ROWS($1:5)),))</f>
        <v>TP/X04</v>
      </c>
      <c r="C18" s="519">
        <f ca="1">IF(ROWS($1:5)&gt;COUNT(Dong14),"",OFFSET(TH!E$1,SMALL(Dong14,ROWS($1:5)),))</f>
        <v>42741</v>
      </c>
      <c r="D18" s="520" t="str">
        <f ca="1">IF(ROWS($1:5)&gt;COUNT(Dong14),"",OFFSET(TH!F$1,SMALL(Dong14,ROWS($1:5)),))</f>
        <v>VAT Giấy cuộn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31080000</v>
      </c>
      <c r="G18" s="522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9">
        <f ca="1">IF(ROWS($1:6)&gt;COUNT(Dong14),"",OFFSET(TH!C$1,SMALL(Dong14,ROWS($1:6)),))</f>
        <v>42794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42794</v>
      </c>
      <c r="D19" s="520" t="str">
        <f ca="1">IF(ROWS($1:6)&gt;COUNT(Dong14),"",OFFSET(TH!F$1,SMALL(Dong14,ROWS($1:6)),))</f>
        <v>Giấy cuộn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352800000</v>
      </c>
      <c r="G19" s="522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9">
        <f ca="1">IF(ROWS($1:7)&gt;COUNT(Dong14),"",OFFSET(TH!C$1,SMALL(Dong14,ROWS($1:7)),))</f>
        <v>42794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42794</v>
      </c>
      <c r="D20" s="520" t="str">
        <f ca="1">IF(ROWS($1:7)&gt;COUNT(Dong14),"",OFFSET(TH!F$1,SMALL(Dong14,ROWS($1:7)),))</f>
        <v>VAT Giấy cuộn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35280000</v>
      </c>
      <c r="G20" s="522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9">
        <f ca="1">IF(ROWS($1:8)&gt;COUNT(Dong14),"",OFFSET(TH!C$1,SMALL(Dong14,ROWS($1:8)),))</f>
        <v>42825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42825</v>
      </c>
      <c r="D21" s="520" t="str">
        <f ca="1">IF(ROWS($1:8)&gt;COUNT(Dong14),"",OFFSET(TH!F$1,SMALL(Dong14,ROWS($1:8)),))</f>
        <v>Giấy cuộn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213360000</v>
      </c>
      <c r="G21" s="522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9">
        <f ca="1">IF(ROWS($1:9)&gt;COUNT(Dong14),"",OFFSET(TH!C$1,SMALL(Dong14,ROWS($1:9)),))</f>
        <v>42825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42825</v>
      </c>
      <c r="D22" s="520" t="str">
        <f ca="1">IF(ROWS($1:9)&gt;COUNT(Dong14),"",OFFSET(TH!F$1,SMALL(Dong14,ROWS($1:9)),))</f>
        <v>VAT Giấy cuộn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21336000</v>
      </c>
      <c r="G22" s="522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9" t="str">
        <f ca="1">IF(ROWS($1:10)&gt;COUNT(Dong14),"",OFFSET(TH!C$1,SMALL(Dong14,ROWS($1:10)),))</f>
        <v/>
      </c>
      <c r="B23" s="519" t="str">
        <f ca="1">IF(ROWS($1:10)&gt;COUNT(Dong14),"",OFFSET(TH!D$1,SMALL(Dong14,ROWS($1:10)),))</f>
        <v/>
      </c>
      <c r="C23" s="519" t="str">
        <f ca="1">IF(ROWS($1:10)&gt;COUNT(Dong14),"",OFFSET(TH!E$1,SMALL(Dong14,ROWS($1:10)),))</f>
        <v/>
      </c>
      <c r="D23" s="520" t="str">
        <f ca="1">IF(ROWS($1:10)&gt;COUNT(Dong14),"",OFFSET(TH!F$1,SMALL(Dong14,ROWS($1:10)),))</f>
        <v/>
      </c>
      <c r="E23" s="521" t="str">
        <f ca="1">IF(ROWS($1:10)&gt;COUNT(Dong14),"",IF(OFFSET(TH!L$1,SMALL(Dong14,ROWS($1:10)),)="331",OFFSET(TH!M$1,SMALL(Dong14,ROWS($1:10)),),OFFSET(TH!L$1,SMALL(Dong14,ROWS($1:10)),)))</f>
        <v/>
      </c>
      <c r="F23" s="522" t="str">
        <f ca="1">IF(ROWS($1:10)&gt;COUNT(Dong14),"",IF(OFFSET(TH!L$1,SMALL(Dong14,ROWS($1:10)),)="131",OFFSET(TH!K$1,SMALL(Dong14,ROWS($1:10)),),0))</f>
        <v/>
      </c>
      <c r="G23" s="522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9" t="str">
        <f ca="1">IF(ROWS($1:11)&gt;COUNT(Dong14),"",OFFSET(TH!C$1,SMALL(Dong14,ROWS($1:11)),))</f>
        <v/>
      </c>
      <c r="B24" s="519" t="str">
        <f ca="1">IF(ROWS($1:11)&gt;COUNT(Dong14),"",OFFSET(TH!D$1,SMALL(Dong14,ROWS($1:11)),))</f>
        <v/>
      </c>
      <c r="C24" s="519" t="str">
        <f ca="1">IF(ROWS($1:11)&gt;COUNT(Dong14),"",OFFSET(TH!E$1,SMALL(Dong14,ROWS($1:11)),))</f>
        <v/>
      </c>
      <c r="D24" s="520" t="str">
        <f ca="1">IF(ROWS($1:11)&gt;COUNT(Dong14),"",OFFSET(TH!F$1,SMALL(Dong14,ROWS($1:11)),))</f>
        <v/>
      </c>
      <c r="E24" s="521" t="str">
        <f ca="1">IF(ROWS($1:11)&gt;COUNT(Dong14),"",IF(OFFSET(TH!L$1,SMALL(Dong14,ROWS($1:11)),)="331",OFFSET(TH!M$1,SMALL(Dong14,ROWS($1:11)),),OFFSET(TH!L$1,SMALL(Dong14,ROWS($1:11)),)))</f>
        <v/>
      </c>
      <c r="F24" s="522" t="str">
        <f ca="1">IF(ROWS($1:11)&gt;COUNT(Dong14),"",IF(OFFSET(TH!L$1,SMALL(Dong14,ROWS($1:11)),)="131",OFFSET(TH!K$1,SMALL(Dong14,ROWS($1:11)),),0))</f>
        <v/>
      </c>
      <c r="G24" s="522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9" t="str">
        <f ca="1">IF(ROWS($1:12)&gt;COUNT(Dong14),"",OFFSET(TH!C$1,SMALL(Dong14,ROWS($1:12)),))</f>
        <v/>
      </c>
      <c r="B25" s="519" t="str">
        <f ca="1">IF(ROWS($1:12)&gt;COUNT(Dong14),"",OFFSET(TH!D$1,SMALL(Dong14,ROWS($1:12)),))</f>
        <v/>
      </c>
      <c r="C25" s="519" t="str">
        <f ca="1">IF(ROWS($1:12)&gt;COUNT(Dong14),"",OFFSET(TH!E$1,SMALL(Dong14,ROWS($1:12)),))</f>
        <v/>
      </c>
      <c r="D25" s="520" t="str">
        <f ca="1">IF(ROWS($1:12)&gt;COUNT(Dong14),"",OFFSET(TH!F$1,SMALL(Dong14,ROWS($1:12)),))</f>
        <v/>
      </c>
      <c r="E25" s="521" t="str">
        <f ca="1">IF(ROWS($1:12)&gt;COUNT(Dong14),"",IF(OFFSET(TH!L$1,SMALL(Dong14,ROWS($1:12)),)="331",OFFSET(TH!M$1,SMALL(Dong14,ROWS($1:12)),),OFFSET(TH!L$1,SMALL(Dong14,ROWS($1:12)),)))</f>
        <v/>
      </c>
      <c r="F25" s="522" t="str">
        <f ca="1">IF(ROWS($1:12)&gt;COUNT(Dong14),"",IF(OFFSET(TH!L$1,SMALL(Dong14,ROWS($1:12)),)="131",OFFSET(TH!K$1,SMALL(Dong14,ROWS($1:12)),),0))</f>
        <v/>
      </c>
      <c r="G25" s="522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9" t="str">
        <f ca="1">IF(ROWS($1:13)&gt;COUNT(Dong14),"",OFFSET(TH!C$1,SMALL(Dong14,ROWS($1:13)),))</f>
        <v/>
      </c>
      <c r="B26" s="519" t="str">
        <f ca="1">IF(ROWS($1:13)&gt;COUNT(Dong14),"",OFFSET(TH!D$1,SMALL(Dong14,ROWS($1:13)),))</f>
        <v/>
      </c>
      <c r="C26" s="519" t="str">
        <f ca="1">IF(ROWS($1:13)&gt;COUNT(Dong14),"",OFFSET(TH!E$1,SMALL(Dong14,ROWS($1:13)),))</f>
        <v/>
      </c>
      <c r="D26" s="520" t="str">
        <f ca="1">IF(ROWS($1:13)&gt;COUNT(Dong14),"",OFFSET(TH!F$1,SMALL(Dong14,ROWS($1:13)),))</f>
        <v/>
      </c>
      <c r="E26" s="521" t="str">
        <f ca="1">IF(ROWS($1:13)&gt;COUNT(Dong14),"",IF(OFFSET(TH!L$1,SMALL(Dong14,ROWS($1:13)),)="331",OFFSET(TH!M$1,SMALL(Dong14,ROWS($1:13)),),OFFSET(TH!L$1,SMALL(Dong14,ROWS($1:13)),)))</f>
        <v/>
      </c>
      <c r="F26" s="522" t="str">
        <f ca="1">IF(ROWS($1:13)&gt;COUNT(Dong14),"",IF(OFFSET(TH!L$1,SMALL(Dong14,ROWS($1:13)),)="131",OFFSET(TH!K$1,SMALL(Dong14,ROWS($1:13)),),0))</f>
        <v/>
      </c>
      <c r="G26" s="522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9" t="str">
        <f ca="1">IF(ROWS($1:14)&gt;COUNT(Dong14),"",OFFSET(TH!C$1,SMALL(Dong14,ROWS($1:14)),))</f>
        <v/>
      </c>
      <c r="B27" s="519" t="str">
        <f ca="1">IF(ROWS($1:14)&gt;COUNT(Dong14),"",OFFSET(TH!D$1,SMALL(Dong14,ROWS($1:14)),))</f>
        <v/>
      </c>
      <c r="C27" s="519" t="str">
        <f ca="1">IF(ROWS($1:14)&gt;COUNT(Dong14),"",OFFSET(TH!E$1,SMALL(Dong14,ROWS($1:14)),))</f>
        <v/>
      </c>
      <c r="D27" s="520" t="str">
        <f ca="1">IF(ROWS($1:14)&gt;COUNT(Dong14),"",OFFSET(TH!F$1,SMALL(Dong14,ROWS($1:14)),))</f>
        <v/>
      </c>
      <c r="E27" s="521" t="str">
        <f ca="1">IF(ROWS($1:14)&gt;COUNT(Dong14),"",IF(OFFSET(TH!L$1,SMALL(Dong14,ROWS($1:14)),)="331",OFFSET(TH!M$1,SMALL(Dong14,ROWS($1:14)),),OFFSET(TH!L$1,SMALL(Dong14,ROWS($1:14)),)))</f>
        <v/>
      </c>
      <c r="F27" s="522" t="str">
        <f ca="1">IF(ROWS($1:14)&gt;COUNT(Dong14),"",IF(OFFSET(TH!L$1,SMALL(Dong14,ROWS($1:14)),)="131",OFFSET(TH!K$1,SMALL(Dong14,ROWS($1:14)),),0))</f>
        <v/>
      </c>
      <c r="G27" s="522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9" t="str">
        <f ca="1">IF(ROWS($1:15)&gt;COUNT(Dong14),"",OFFSET(TH!C$1,SMALL(Dong14,ROWS($1:15)),))</f>
        <v/>
      </c>
      <c r="B28" s="519" t="str">
        <f ca="1">IF(ROWS($1:15)&gt;COUNT(Dong14),"",OFFSET(TH!D$1,SMALL(Dong14,ROWS($1:15)),))</f>
        <v/>
      </c>
      <c r="C28" s="519" t="str">
        <f ca="1">IF(ROWS($1:15)&gt;COUNT(Dong14),"",OFFSET(TH!E$1,SMALL(Dong14,ROWS($1:15)),))</f>
        <v/>
      </c>
      <c r="D28" s="520" t="str">
        <f ca="1">IF(ROWS($1:15)&gt;COUNT(Dong14),"",OFFSET(TH!F$1,SMALL(Dong14,ROWS($1:15)),))</f>
        <v/>
      </c>
      <c r="E28" s="521" t="str">
        <f ca="1">IF(ROWS($1:15)&gt;COUNT(Dong14),"",IF(OFFSET(TH!L$1,SMALL(Dong14,ROWS($1:15)),)="331",OFFSET(TH!M$1,SMALL(Dong14,ROWS($1:15)),),OFFSET(TH!L$1,SMALL(Dong14,ROWS($1:15)),)))</f>
        <v/>
      </c>
      <c r="F28" s="522" t="str">
        <f ca="1">IF(ROWS($1:15)&gt;COUNT(Dong14),"",IF(OFFSET(TH!L$1,SMALL(Dong14,ROWS($1:15)),)="131",OFFSET(TH!K$1,SMALL(Dong14,ROWS($1:15)),),0))</f>
        <v/>
      </c>
      <c r="G28" s="522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9" t="str">
        <f ca="1">IF(ROWS($1:16)&gt;COUNT(Dong14),"",OFFSET(TH!C$1,SMALL(Dong14,ROWS($1:16)),))</f>
        <v/>
      </c>
      <c r="B29" s="519" t="str">
        <f ca="1">IF(ROWS($1:16)&gt;COUNT(Dong14),"",OFFSET(TH!D$1,SMALL(Dong14,ROWS($1:16)),))</f>
        <v/>
      </c>
      <c r="C29" s="519" t="str">
        <f ca="1">IF(ROWS($1:16)&gt;COUNT(Dong14),"",OFFSET(TH!E$1,SMALL(Dong14,ROWS($1:16)),))</f>
        <v/>
      </c>
      <c r="D29" s="520" t="str">
        <f ca="1">IF(ROWS($1:16)&gt;COUNT(Dong14),"",OFFSET(TH!F$1,SMALL(Dong14,ROWS($1:16)),))</f>
        <v/>
      </c>
      <c r="E29" s="521" t="str">
        <f ca="1">IF(ROWS($1:16)&gt;COUNT(Dong14),"",IF(OFFSET(TH!L$1,SMALL(Dong14,ROWS($1:16)),)="331",OFFSET(TH!M$1,SMALL(Dong14,ROWS($1:16)),),OFFSET(TH!L$1,SMALL(Dong14,ROWS($1:16)),)))</f>
        <v/>
      </c>
      <c r="F29" s="522" t="str">
        <f ca="1">IF(ROWS($1:16)&gt;COUNT(Dong14),"",IF(OFFSET(TH!L$1,SMALL(Dong14,ROWS($1:16)),)="131",OFFSET(TH!K$1,SMALL(Dong14,ROWS($1:16)),),0))</f>
        <v/>
      </c>
      <c r="G29" s="522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9" t="str">
        <f ca="1">IF(ROWS($1:17)&gt;COUNT(Dong14),"",OFFSET(TH!C$1,SMALL(Dong14,ROWS($1:17)),))</f>
        <v/>
      </c>
      <c r="B30" s="519" t="str">
        <f ca="1">IF(ROWS($1:17)&gt;COUNT(Dong14),"",OFFSET(TH!D$1,SMALL(Dong14,ROWS($1:17)),))</f>
        <v/>
      </c>
      <c r="C30" s="519" t="str">
        <f ca="1">IF(ROWS($1:17)&gt;COUNT(Dong14),"",OFFSET(TH!E$1,SMALL(Dong14,ROWS($1:17)),))</f>
        <v/>
      </c>
      <c r="D30" s="520" t="str">
        <f ca="1">IF(ROWS($1:17)&gt;COUNT(Dong14),"",OFFSET(TH!F$1,SMALL(Dong14,ROWS($1:17)),))</f>
        <v/>
      </c>
      <c r="E30" s="521" t="str">
        <f ca="1">IF(ROWS($1:17)&gt;COUNT(Dong14),"",IF(OFFSET(TH!L$1,SMALL(Dong14,ROWS($1:17)),)="331",OFFSET(TH!M$1,SMALL(Dong14,ROWS($1:17)),),OFFSET(TH!L$1,SMALL(Dong14,ROWS($1:17)),)))</f>
        <v/>
      </c>
      <c r="F30" s="522" t="str">
        <f ca="1">IF(ROWS($1:17)&gt;COUNT(Dong14),"",IF(OFFSET(TH!L$1,SMALL(Dong14,ROWS($1:17)),)="131",OFFSET(TH!K$1,SMALL(Dong14,ROWS($1:17)),),0))</f>
        <v/>
      </c>
      <c r="G30" s="522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964656000</v>
      </c>
      <c r="G52" s="347">
        <f ca="1">SUM(G14:G51)</f>
        <v>651081896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>
        <f ca="1">MAX(H13+F52-G52-I13,0)</f>
        <v>828242104</v>
      </c>
      <c r="I53" s="347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788" t="str">
        <f ca="1">"Ngày 31 tháng  12  năm  "&amp;YEAR($A$14)</f>
        <v>Ngày 31 tháng  12  năm  2017</v>
      </c>
      <c r="F57" s="788"/>
      <c r="G57" s="788"/>
      <c r="H57" s="788"/>
      <c r="I57" s="788"/>
    </row>
    <row r="58" spans="1:9" ht="14.25" customHeight="1">
      <c r="A58" s="3"/>
      <c r="B58" s="3"/>
      <c r="C58" s="253" t="s">
        <v>11</v>
      </c>
      <c r="D58" s="3"/>
      <c r="E58" s="788" t="s">
        <v>12</v>
      </c>
      <c r="F58" s="788"/>
      <c r="G58" s="788"/>
      <c r="H58" s="788"/>
      <c r="I58" s="788"/>
    </row>
    <row r="59" spans="1:9" ht="14.25" customHeight="1">
      <c r="A59" s="3"/>
      <c r="B59" s="3"/>
      <c r="C59" s="253" t="s">
        <v>13</v>
      </c>
      <c r="D59" s="3"/>
      <c r="E59" s="788" t="s">
        <v>13</v>
      </c>
      <c r="F59" s="788"/>
      <c r="G59" s="788"/>
      <c r="H59" s="788"/>
      <c r="I59" s="788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25" t="s">
        <v>100</v>
      </c>
      <c r="B3" s="825"/>
      <c r="C3" s="825"/>
      <c r="D3" s="825"/>
      <c r="E3" s="825"/>
      <c r="F3" s="825"/>
      <c r="G3" s="825"/>
      <c r="H3" s="825"/>
    </row>
    <row r="4" spans="1:9" s="503" customFormat="1" ht="24.75" customHeight="1">
      <c r="A4" s="826" t="s">
        <v>33</v>
      </c>
      <c r="B4" s="828" t="s">
        <v>34</v>
      </c>
      <c r="C4" s="830" t="s">
        <v>35</v>
      </c>
      <c r="D4" s="831"/>
      <c r="E4" s="830" t="s">
        <v>36</v>
      </c>
      <c r="F4" s="831"/>
      <c r="G4" s="830" t="s">
        <v>39</v>
      </c>
      <c r="H4" s="831"/>
    </row>
    <row r="5" spans="1:9" s="503" customFormat="1" ht="24.75" customHeight="1">
      <c r="A5" s="827"/>
      <c r="B5" s="829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IF(ISNA(VLOOKUP(B6,'[2]331'!$B$4:$B$15,1,0)),"","x")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IF(ISNA(VLOOKUP(B7,'[2]331'!$B$4:$B$15,1,0)),"","x")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IF(ISNA(VLOOKUP(B8,'[2]331'!$B$4:$B$15,1,0)),"","x")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IF(ISNA(VLOOKUP(B9,'[2]331'!$B$4:$B$15,1,0)),"","x")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IF(ISNA(VLOOKUP(B10,'[2]331'!$B$4:$B$15,1,0)),"","x")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IF(ISNA(VLOOKUP(B11,'[2]331'!$B$4:$B$15,1,0)),"","x")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IF(ISNA(VLOOKUP(B12,'[2]331'!$B$4:$B$15,1,0)),"","x")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IF(ISNA(VLOOKUP(B13,'[2]331'!$B$4:$B$15,1,0)),"","x")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2266359189</v>
      </c>
      <c r="G14" s="312">
        <f>ROUND(MAX(C14+E14-D14-F14,0),2)</f>
        <v>0</v>
      </c>
      <c r="H14" s="312">
        <f>ROUND(MAX(D14+F14-C14-E14,0),2)</f>
        <v>2266359189</v>
      </c>
      <c r="I14" s="503" t="str">
        <f>IF(ISNA(VLOOKUP(B14,'[2]331'!$B$4:$B$15,1,0)),"","x")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IF(ISNA(VLOOKUP(B15,'[2]331'!$B$4:$B$15,1,0)),"","x")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2683471665</v>
      </c>
      <c r="G16" s="282">
        <f t="shared" si="3"/>
        <v>54376565</v>
      </c>
      <c r="H16" s="282">
        <f t="shared" si="3"/>
        <v>2453770990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824" t="str">
        <f>"Ngày  31  tháng   12  năm   "&amp;YEAR(TH!$C$10)</f>
        <v>Ngày  31  tháng   12  năm   2017</v>
      </c>
      <c r="G18" s="824"/>
      <c r="H18" s="824"/>
    </row>
    <row r="19" spans="5:8">
      <c r="F19" s="824" t="s">
        <v>107</v>
      </c>
      <c r="G19" s="824"/>
      <c r="H19" s="824"/>
    </row>
    <row r="20" spans="5:8">
      <c r="E20" s="514"/>
      <c r="F20" s="824" t="s">
        <v>134</v>
      </c>
      <c r="G20" s="824"/>
      <c r="H20" s="824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91" t="s">
        <v>44</v>
      </c>
      <c r="H1" s="791"/>
      <c r="I1" s="791"/>
    </row>
    <row r="2" spans="1:9" s="130" customFormat="1" ht="14.25" customHeight="1">
      <c r="A2" s="800" t="str">
        <f>TH!A2</f>
        <v>Địa chỉ: Thửa đất số 144, tờ bản đồ số 12TĐH.1, tổ 1, khu phố Đông Tác, Phường Tân Đông Hiệp, Thị Xã Dĩ An, Tỉnh Bình Dương, Việt Nam</v>
      </c>
      <c r="B2" s="800"/>
      <c r="C2" s="800"/>
      <c r="D2" s="800"/>
      <c r="E2" s="800"/>
      <c r="F2" s="800"/>
      <c r="G2" s="79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2"/>
      <c r="I2" s="792"/>
    </row>
    <row r="3" spans="1:9" s="130" customFormat="1" ht="14.25" customHeight="1">
      <c r="A3" s="800"/>
      <c r="B3" s="800"/>
      <c r="C3" s="800"/>
      <c r="D3" s="800"/>
      <c r="E3" s="800"/>
      <c r="F3" s="800"/>
      <c r="G3" s="792"/>
      <c r="H3" s="792"/>
      <c r="I3" s="792"/>
    </row>
    <row r="4" spans="1:9" s="3" customFormat="1" ht="31.5" customHeight="1">
      <c r="A4" s="793" t="s">
        <v>26</v>
      </c>
      <c r="B4" s="793"/>
      <c r="C4" s="793"/>
      <c r="D4" s="793"/>
      <c r="E4" s="793"/>
      <c r="F4" s="793"/>
      <c r="G4" s="793"/>
      <c r="H4" s="793"/>
      <c r="I4" s="793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35" t="s">
        <v>468</v>
      </c>
      <c r="F7" s="835"/>
      <c r="G7" s="835"/>
      <c r="H7" s="835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797"/>
      <c r="D9" s="797"/>
      <c r="E9" s="797"/>
      <c r="F9" s="797"/>
      <c r="G9" s="797"/>
      <c r="H9" s="797"/>
      <c r="I9" s="797"/>
    </row>
    <row r="10" spans="1:9" s="3" customFormat="1" ht="20.25" customHeight="1">
      <c r="A10" s="798" t="s">
        <v>20</v>
      </c>
      <c r="B10" s="832" t="s">
        <v>1</v>
      </c>
      <c r="C10" s="832"/>
      <c r="D10" s="798" t="s">
        <v>0</v>
      </c>
      <c r="E10" s="798" t="s">
        <v>14</v>
      </c>
      <c r="F10" s="833" t="s">
        <v>21</v>
      </c>
      <c r="G10" s="834"/>
      <c r="H10" s="833" t="s">
        <v>30</v>
      </c>
      <c r="I10" s="834"/>
    </row>
    <row r="11" spans="1:9" s="3" customFormat="1" ht="31.5" customHeight="1">
      <c r="A11" s="798"/>
      <c r="B11" s="516" t="s">
        <v>15</v>
      </c>
      <c r="C11" s="516" t="s">
        <v>31</v>
      </c>
      <c r="D11" s="798"/>
      <c r="E11" s="798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>
        <f ca="1">IF(ROWS($1:1)&gt;COUNT(Dong),"",OFFSET(TH!C$1,SMALL(Dong,ROWS($1:1)),))</f>
        <v>42794</v>
      </c>
      <c r="B14" s="519" t="str">
        <f ca="1">IF(ROWS($1:1)&gt;COUNT(Dong),"",OFFSET(TH!D$1,SMALL(Dong,ROWS($1:1)),))</f>
        <v>GBN</v>
      </c>
      <c r="C14" s="519">
        <f ca="1">IF(ROWS($1:1)&gt;COUNT(Dong),"",OFFSET(TH!E$1,SMALL(Dong,ROWS($1:1)),))</f>
        <v>42794</v>
      </c>
      <c r="D14" s="520" t="str">
        <f ca="1">IF(ROWS($1:1)&gt;COUNT(Dong),"",OFFSET(TH!F$1,SMALL(Dong,ROWS($1:1)),))</f>
        <v>Thanh toán tiền hàng</v>
      </c>
      <c r="E14" s="521" t="str">
        <f ca="1">IF(ROWS($1:1)&gt;COUNT(Dong),"",IF(OFFSET(TH!L$1,SMALL(Dong,ROWS($1:1)),)="331",OFFSET(TH!M$1,SMALL(Dong,ROWS($1:1)),),OFFSET(TH!L$1,SMALL(Dong,ROWS($1:1)),)))</f>
        <v>1121</v>
      </c>
      <c r="F14" s="522">
        <f ca="1">IF(ROWS($1:1)&gt;COUNT(Dong),"",IF(OFFSET(TH!L$1,SMALL(Dong,ROWS($1:1)),)="331",OFFSET(TH!K$1,SMALL(Dong,ROWS($1:1)),),0))</f>
        <v>39609680</v>
      </c>
      <c r="G14" s="522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9">
        <f ca="1">IF(ROWS($1:2)&gt;COUNT(Dong),"",OFFSET(TH!C$1,SMALL(Dong,ROWS($1:2)),))</f>
        <v>42795</v>
      </c>
      <c r="B15" s="519" t="str">
        <f ca="1">IF(ROWS($1:2)&gt;COUNT(Dong),"",OFFSET(TH!D$1,SMALL(Dong,ROWS($1:2)),))</f>
        <v>GBN</v>
      </c>
      <c r="C15" s="519">
        <f ca="1">IF(ROWS($1:2)&gt;COUNT(Dong),"",OFFSET(TH!E$1,SMALL(Dong,ROWS($1:2)),))</f>
        <v>42795</v>
      </c>
      <c r="D15" s="520" t="str">
        <f ca="1">IF(ROWS($1:2)&gt;COUNT(Dong),"",OFFSET(TH!F$1,SMALL(Dong,ROWS($1:2)),))</f>
        <v>Thanh toán tiền hàng</v>
      </c>
      <c r="E15" s="521" t="str">
        <f ca="1">IF(ROWS($1:2)&gt;COUNT(Dong),"",IF(OFFSET(TH!L$1,SMALL(Dong,ROWS($1:2)),)="331",OFFSET(TH!M$1,SMALL(Dong,ROWS($1:2)),),OFFSET(TH!L$1,SMALL(Dong,ROWS($1:2)),)))</f>
        <v>1121</v>
      </c>
      <c r="F15" s="522">
        <f ca="1">IF(ROWS($1:2)&gt;COUNT(Dong),"",IF(OFFSET(TH!L$1,SMALL(Dong,ROWS($1:2)),)="331",OFFSET(TH!K$1,SMALL(Dong,ROWS($1:2)),),0))</f>
        <v>87191366</v>
      </c>
      <c r="G15" s="522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9">
        <f ca="1">IF(ROWS($1:3)&gt;COUNT(Dong),"",OFFSET(TH!C$1,SMALL(Dong,ROWS($1:3)),))</f>
        <v>42814</v>
      </c>
      <c r="B16" s="519" t="str">
        <f ca="1">IF(ROWS($1:3)&gt;COUNT(Dong),"",OFFSET(TH!D$1,SMALL(Dong,ROWS($1:3)),))</f>
        <v>GBN</v>
      </c>
      <c r="C16" s="519">
        <f ca="1">IF(ROWS($1:3)&gt;COUNT(Dong),"",OFFSET(TH!E$1,SMALL(Dong,ROWS($1:3)),))</f>
        <v>42814</v>
      </c>
      <c r="D16" s="520" t="str">
        <f ca="1">IF(ROWS($1:3)&gt;COUNT(Dong),"",OFFSET(TH!F$1,SMALL(Dong,ROWS($1:3)),))</f>
        <v>Thanh toán tiền hàng</v>
      </c>
      <c r="E16" s="521" t="str">
        <f ca="1">IF(ROWS($1:3)&gt;COUNT(Dong),"",IF(OFFSET(TH!L$1,SMALL(Dong,ROWS($1:3)),)="331",OFFSET(TH!M$1,SMALL(Dong,ROWS($1:3)),),OFFSET(TH!L$1,SMALL(Dong,ROWS($1:3)),)))</f>
        <v>1121</v>
      </c>
      <c r="F16" s="522">
        <f ca="1">IF(ROWS($1:3)&gt;COUNT(Dong),"",IF(OFFSET(TH!L$1,SMALL(Dong,ROWS($1:3)),)="331",OFFSET(TH!K$1,SMALL(Dong,ROWS($1:3)),),0))</f>
        <v>63901530</v>
      </c>
      <c r="G16" s="522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9">
        <f ca="1">IF(ROWS($1:4)&gt;COUNT(Dong),"",OFFSET(TH!C$1,SMALL(Dong,ROWS($1:4)),))</f>
        <v>42783</v>
      </c>
      <c r="B17" s="519">
        <f ca="1">IF(ROWS($1:4)&gt;COUNT(Dong),"",OFFSET(TH!D$1,SMALL(Dong,ROWS($1:4)),))</f>
        <v>0</v>
      </c>
      <c r="C17" s="519">
        <f ca="1">IF(ROWS($1:4)&gt;COUNT(Dong),"",OFFSET(TH!E$1,SMALL(Dong,ROWS($1:4)),))</f>
        <v>42783</v>
      </c>
      <c r="D17" s="520" t="str">
        <f ca="1">IF(ROWS($1:4)&gt;COUNT(Dong),"",OFFSET(TH!F$1,SMALL(Dong,ROWS($1:4)),))</f>
        <v>Giấy 2 lớp</v>
      </c>
      <c r="E17" s="521" t="str">
        <f ca="1">IF(ROWS($1:4)&gt;COUNT(Dong),"",IF(OFFSET(TH!L$1,SMALL(Dong,ROWS($1:4)),)="331",OFFSET(TH!M$1,SMALL(Dong,ROWS($1:4)),),OFFSET(TH!L$1,SMALL(Dong,ROWS($1:4)),)))</f>
        <v>156</v>
      </c>
      <c r="F17" s="522">
        <f ca="1">IF(ROWS($1:4)&gt;COUNT(Dong),"",IF(OFFSET(TH!L$1,SMALL(Dong,ROWS($1:4)),)="331",OFFSET(TH!K$1,SMALL(Dong,ROWS($1:4)),),0))</f>
        <v>0</v>
      </c>
      <c r="G17" s="522">
        <f ca="1">IF(ROWS($1:4)&gt;COUNT(Dong),"",IF(OFFSET(TH!M$1,SMALL(Dong,ROWS($1:4)),)="331",OFFSET(TH!K$1,SMALL(Dong,ROWS($1:4)),),0))</f>
        <v>36008800</v>
      </c>
      <c r="H17" s="273">
        <f t="shared" ca="1" si="0"/>
        <v>154693776</v>
      </c>
      <c r="I17" s="273">
        <f t="shared" ca="1" si="1"/>
        <v>0</v>
      </c>
    </row>
    <row r="18" spans="1:9" s="3" customFormat="1" ht="20.25" customHeight="1">
      <c r="A18" s="519">
        <f ca="1">IF(ROWS($1:5)&gt;COUNT(Dong),"",OFFSET(TH!C$1,SMALL(Dong,ROWS($1:5)),))</f>
        <v>42783</v>
      </c>
      <c r="B18" s="519">
        <f ca="1">IF(ROWS($1:5)&gt;COUNT(Dong),"",OFFSET(TH!D$1,SMALL(Dong,ROWS($1:5)),))</f>
        <v>0</v>
      </c>
      <c r="C18" s="519">
        <f ca="1">IF(ROWS($1:5)&gt;COUNT(Dong),"",OFFSET(TH!E$1,SMALL(Dong,ROWS($1:5)),))</f>
        <v>42783</v>
      </c>
      <c r="D18" s="520" t="str">
        <f ca="1">IF(ROWS($1:5)&gt;COUNT(Dong),"",OFFSET(TH!F$1,SMALL(Dong,ROWS($1:5)),))</f>
        <v>VAT Giấy 2 lớp</v>
      </c>
      <c r="E18" s="521" t="str">
        <f ca="1">IF(ROWS($1:5)&gt;COUNT(Dong),"",IF(OFFSET(TH!L$1,SMALL(Dong,ROWS($1:5)),)="331",OFFSET(TH!M$1,SMALL(Dong,ROWS($1:5)),),OFFSET(TH!L$1,SMALL(Dong,ROWS($1:5)),)))</f>
        <v>1331</v>
      </c>
      <c r="F18" s="522">
        <f ca="1">IF(ROWS($1:5)&gt;COUNT(Dong),"",IF(OFFSET(TH!L$1,SMALL(Dong,ROWS($1:5)),)="331",OFFSET(TH!K$1,SMALL(Dong,ROWS($1:5)),),0))</f>
        <v>0</v>
      </c>
      <c r="G18" s="522">
        <f ca="1">IF(ROWS($1:5)&gt;COUNT(Dong),"",IF(OFFSET(TH!M$1,SMALL(Dong,ROWS($1:5)),)="331",OFFSET(TH!K$1,SMALL(Dong,ROWS($1:5)),),0))</f>
        <v>3600880</v>
      </c>
      <c r="H18" s="273">
        <f t="shared" ca="1" si="0"/>
        <v>151092896</v>
      </c>
      <c r="I18" s="273">
        <f t="shared" ca="1" si="1"/>
        <v>0</v>
      </c>
    </row>
    <row r="19" spans="1:9" s="3" customFormat="1" ht="20.25" customHeight="1">
      <c r="A19" s="519">
        <f ca="1">IF(ROWS($1:6)&gt;COUNT(Dong),"",OFFSET(TH!C$1,SMALL(Dong,ROWS($1:6)),))</f>
        <v>42794</v>
      </c>
      <c r="B19" s="519">
        <f ca="1">IF(ROWS($1:6)&gt;COUNT(Dong),"",OFFSET(TH!D$1,SMALL(Dong,ROWS($1:6)),))</f>
        <v>0</v>
      </c>
      <c r="C19" s="519">
        <f ca="1">IF(ROWS($1:6)&gt;COUNT(Dong),"",OFFSET(TH!E$1,SMALL(Dong,ROWS($1:6)),))</f>
        <v>42794</v>
      </c>
      <c r="D19" s="520" t="str">
        <f ca="1">IF(ROWS($1:6)&gt;COUNT(Dong),"",OFFSET(TH!F$1,SMALL(Dong,ROWS($1:6)),))</f>
        <v>Thùng 82x11.5x127</v>
      </c>
      <c r="E19" s="521" t="str">
        <f ca="1">IF(ROWS($1:6)&gt;COUNT(Dong),"",IF(OFFSET(TH!L$1,SMALL(Dong,ROWS($1:6)),)="331",OFFSET(TH!M$1,SMALL(Dong,ROWS($1:6)),),OFFSET(TH!L$1,SMALL(Dong,ROWS($1:6)),)))</f>
        <v>156</v>
      </c>
      <c r="F19" s="522">
        <f ca="1">IF(ROWS($1:6)&gt;COUNT(Dong),"",IF(OFFSET(TH!L$1,SMALL(Dong,ROWS($1:6)),)="331",OFFSET(TH!K$1,SMALL(Dong,ROWS($1:6)),),0))</f>
        <v>0</v>
      </c>
      <c r="G19" s="522">
        <f ca="1">IF(ROWS($1:6)&gt;COUNT(Dong),"",IF(OFFSET(TH!M$1,SMALL(Dong,ROWS($1:6)),)="331",OFFSET(TH!K$1,SMALL(Dong,ROWS($1:6)),),0))</f>
        <v>29437200</v>
      </c>
      <c r="H19" s="273">
        <f t="shared" ca="1" si="0"/>
        <v>121655696</v>
      </c>
      <c r="I19" s="273">
        <f t="shared" ca="1" si="1"/>
        <v>0</v>
      </c>
    </row>
    <row r="20" spans="1:9" s="3" customFormat="1" ht="20.25" customHeight="1">
      <c r="A20" s="519">
        <f ca="1">IF(ROWS($1:7)&gt;COUNT(Dong),"",OFFSET(TH!C$1,SMALL(Dong,ROWS($1:7)),))</f>
        <v>42794</v>
      </c>
      <c r="B20" s="519">
        <f ca="1">IF(ROWS($1:7)&gt;COUNT(Dong),"",OFFSET(TH!D$1,SMALL(Dong,ROWS($1:7)),))</f>
        <v>0</v>
      </c>
      <c r="C20" s="519">
        <f ca="1">IF(ROWS($1:7)&gt;COUNT(Dong),"",OFFSET(TH!E$1,SMALL(Dong,ROWS($1:7)),))</f>
        <v>42794</v>
      </c>
      <c r="D20" s="520" t="str">
        <f ca="1">IF(ROWS($1:7)&gt;COUNT(Dong),"",OFFSET(TH!F$1,SMALL(Dong,ROWS($1:7)),))</f>
        <v>Thùng 55x55x55</v>
      </c>
      <c r="E20" s="521" t="str">
        <f ca="1">IF(ROWS($1:7)&gt;COUNT(Dong),"",IF(OFFSET(TH!L$1,SMALL(Dong,ROWS($1:7)),)="331",OFFSET(TH!M$1,SMALL(Dong,ROWS($1:7)),),OFFSET(TH!L$1,SMALL(Dong,ROWS($1:7)),)))</f>
        <v>156</v>
      </c>
      <c r="F20" s="522">
        <f ca="1">IF(ROWS($1:7)&gt;COUNT(Dong),"",IF(OFFSET(TH!L$1,SMALL(Dong,ROWS($1:7)),)="331",OFFSET(TH!K$1,SMALL(Dong,ROWS($1:7)),),0))</f>
        <v>0</v>
      </c>
      <c r="G20" s="522">
        <f ca="1">IF(ROWS($1:7)&gt;COUNT(Dong),"",IF(OFFSET(TH!M$1,SMALL(Dong,ROWS($1:7)),)="331",OFFSET(TH!K$1,SMALL(Dong,ROWS($1:7)),),0))</f>
        <v>11424348</v>
      </c>
      <c r="H20" s="273">
        <f t="shared" ca="1" si="0"/>
        <v>110231348</v>
      </c>
      <c r="I20" s="273">
        <f t="shared" ca="1" si="1"/>
        <v>0</v>
      </c>
    </row>
    <row r="21" spans="1:9" s="3" customFormat="1" ht="20.25" customHeight="1">
      <c r="A21" s="519">
        <f ca="1">IF(ROWS($1:8)&gt;COUNT(Dong),"",OFFSET(TH!C$1,SMALL(Dong,ROWS($1:8)),))</f>
        <v>42794</v>
      </c>
      <c r="B21" s="519">
        <f ca="1">IF(ROWS($1:8)&gt;COUNT(Dong),"",OFFSET(TH!D$1,SMALL(Dong,ROWS($1:8)),))</f>
        <v>0</v>
      </c>
      <c r="C21" s="519">
        <f ca="1">IF(ROWS($1:8)&gt;COUNT(Dong),"",OFFSET(TH!E$1,SMALL(Dong,ROWS($1:8)),))</f>
        <v>42794</v>
      </c>
      <c r="D21" s="520" t="str">
        <f ca="1">IF(ROWS($1:8)&gt;COUNT(Dong),"",OFFSET(TH!F$1,SMALL(Dong,ROWS($1:8)),))</f>
        <v>Thùng 132x132x54</v>
      </c>
      <c r="E21" s="521" t="str">
        <f ca="1">IF(ROWS($1:8)&gt;COUNT(Dong),"",IF(OFFSET(TH!L$1,SMALL(Dong,ROWS($1:8)),)="331",OFFSET(TH!M$1,SMALL(Dong,ROWS($1:8)),),OFFSET(TH!L$1,SMALL(Dong,ROWS($1:8)),)))</f>
        <v>156</v>
      </c>
      <c r="F21" s="522">
        <f ca="1">IF(ROWS($1:8)&gt;COUNT(Dong),"",IF(OFFSET(TH!L$1,SMALL(Dong,ROWS($1:8)),)="331",OFFSET(TH!K$1,SMALL(Dong,ROWS($1:8)),),0))</f>
        <v>0</v>
      </c>
      <c r="G21" s="522">
        <f ca="1">IF(ROWS($1:8)&gt;COUNT(Dong),"",IF(OFFSET(TH!M$1,SMALL(Dong,ROWS($1:8)),)="331",OFFSET(TH!K$1,SMALL(Dong,ROWS($1:8)),),0))</f>
        <v>841732</v>
      </c>
      <c r="H21" s="273">
        <f t="shared" ca="1" si="0"/>
        <v>109389616</v>
      </c>
      <c r="I21" s="273">
        <f t="shared" ca="1" si="1"/>
        <v>0</v>
      </c>
    </row>
    <row r="22" spans="1:9" s="3" customFormat="1" ht="20.25" customHeight="1">
      <c r="A22" s="519">
        <f ca="1">IF(ROWS($1:9)&gt;COUNT(Dong),"",OFFSET(TH!C$1,SMALL(Dong,ROWS($1:9)),))</f>
        <v>42794</v>
      </c>
      <c r="B22" s="519">
        <f ca="1">IF(ROWS($1:9)&gt;COUNT(Dong),"",OFFSET(TH!D$1,SMALL(Dong,ROWS($1:9)),))</f>
        <v>0</v>
      </c>
      <c r="C22" s="519">
        <f ca="1">IF(ROWS($1:9)&gt;COUNT(Dong),"",OFFSET(TH!E$1,SMALL(Dong,ROWS($1:9)),))</f>
        <v>42794</v>
      </c>
      <c r="D22" s="520" t="str">
        <f ca="1">IF(ROWS($1:9)&gt;COUNT(Dong),"",OFFSET(TH!F$1,SMALL(Dong,ROWS($1:9)),))</f>
        <v>Thùng 58x51x20</v>
      </c>
      <c r="E22" s="521" t="str">
        <f ca="1">IF(ROWS($1:9)&gt;COUNT(Dong),"",IF(OFFSET(TH!L$1,SMALL(Dong,ROWS($1:9)),)="331",OFFSET(TH!M$1,SMALL(Dong,ROWS($1:9)),),OFFSET(TH!L$1,SMALL(Dong,ROWS($1:9)),)))</f>
        <v>156</v>
      </c>
      <c r="F22" s="522">
        <f ca="1">IF(ROWS($1:9)&gt;COUNT(Dong),"",IF(OFFSET(TH!L$1,SMALL(Dong,ROWS($1:9)),)="331",OFFSET(TH!K$1,SMALL(Dong,ROWS($1:9)),),0))</f>
        <v>0</v>
      </c>
      <c r="G22" s="522">
        <f ca="1">IF(ROWS($1:9)&gt;COUNT(Dong),"",IF(OFFSET(TH!M$1,SMALL(Dong,ROWS($1:9)),)="331",OFFSET(TH!K$1,SMALL(Dong,ROWS($1:9)),),0))</f>
        <v>3184100</v>
      </c>
      <c r="H22" s="273">
        <f t="shared" ca="1" si="0"/>
        <v>106205516</v>
      </c>
      <c r="I22" s="273">
        <f t="shared" ca="1" si="1"/>
        <v>0</v>
      </c>
    </row>
    <row r="23" spans="1:9" s="3" customFormat="1" ht="20.25" customHeight="1">
      <c r="A23" s="519">
        <f ca="1">IF(ROWS($1:10)&gt;COUNT(Dong),"",OFFSET(TH!C$1,SMALL(Dong,ROWS($1:10)),))</f>
        <v>42794</v>
      </c>
      <c r="B23" s="519">
        <f ca="1">IF(ROWS($1:10)&gt;COUNT(Dong),"",OFFSET(TH!D$1,SMALL(Dong,ROWS($1:10)),))</f>
        <v>0</v>
      </c>
      <c r="C23" s="519">
        <f ca="1">IF(ROWS($1:10)&gt;COUNT(Dong),"",OFFSET(TH!E$1,SMALL(Dong,ROWS($1:10)),))</f>
        <v>42794</v>
      </c>
      <c r="D23" s="520" t="str">
        <f ca="1">IF(ROWS($1:10)&gt;COUNT(Dong),"",OFFSET(TH!F$1,SMALL(Dong,ROWS($1:10)),))</f>
        <v>Thùng 45x45x50</v>
      </c>
      <c r="E23" s="521" t="str">
        <f ca="1">IF(ROWS($1:10)&gt;COUNT(Dong),"",IF(OFFSET(TH!L$1,SMALL(Dong,ROWS($1:10)),)="331",OFFSET(TH!M$1,SMALL(Dong,ROWS($1:10)),),OFFSET(TH!L$1,SMALL(Dong,ROWS($1:10)),)))</f>
        <v>156</v>
      </c>
      <c r="F23" s="522">
        <f ca="1">IF(ROWS($1:10)&gt;COUNT(Dong),"",IF(OFFSET(TH!L$1,SMALL(Dong,ROWS($1:10)),)="331",OFFSET(TH!K$1,SMALL(Dong,ROWS($1:10)),),0))</f>
        <v>0</v>
      </c>
      <c r="G23" s="522">
        <f ca="1">IF(ROWS($1:10)&gt;COUNT(Dong),"",IF(OFFSET(TH!M$1,SMALL(Dong,ROWS($1:10)),)="331",OFFSET(TH!K$1,SMALL(Dong,ROWS($1:10)),),0))</f>
        <v>2849200</v>
      </c>
      <c r="H23" s="273">
        <f t="shared" ca="1" si="0"/>
        <v>103356316</v>
      </c>
      <c r="I23" s="273">
        <f t="shared" ca="1" si="1"/>
        <v>0</v>
      </c>
    </row>
    <row r="24" spans="1:9" s="3" customFormat="1" ht="20.25" customHeight="1">
      <c r="A24" s="519">
        <f ca="1">IF(ROWS($1:11)&gt;COUNT(Dong),"",OFFSET(TH!C$1,SMALL(Dong,ROWS($1:11)),))</f>
        <v>42794</v>
      </c>
      <c r="B24" s="519">
        <f ca="1">IF(ROWS($1:11)&gt;COUNT(Dong),"",OFFSET(TH!D$1,SMALL(Dong,ROWS($1:11)),))</f>
        <v>0</v>
      </c>
      <c r="C24" s="519">
        <f ca="1">IF(ROWS($1:11)&gt;COUNT(Dong),"",OFFSET(TH!E$1,SMALL(Dong,ROWS($1:11)),))</f>
        <v>42794</v>
      </c>
      <c r="D24" s="520" t="str">
        <f ca="1">IF(ROWS($1:11)&gt;COUNT(Dong),"",OFFSET(TH!F$1,SMALL(Dong,ROWS($1:11)),))</f>
        <v>Thùng 58x42.5x55</v>
      </c>
      <c r="E24" s="521" t="str">
        <f ca="1">IF(ROWS($1:11)&gt;COUNT(Dong),"",IF(OFFSET(TH!L$1,SMALL(Dong,ROWS($1:11)),)="331",OFFSET(TH!M$1,SMALL(Dong,ROWS($1:11)),),OFFSET(TH!L$1,SMALL(Dong,ROWS($1:11)),)))</f>
        <v>156</v>
      </c>
      <c r="F24" s="522">
        <f ca="1">IF(ROWS($1:11)&gt;COUNT(Dong),"",IF(OFFSET(TH!L$1,SMALL(Dong,ROWS($1:11)),)="331",OFFSET(TH!K$1,SMALL(Dong,ROWS($1:11)),),0))</f>
        <v>0</v>
      </c>
      <c r="G24" s="522">
        <f ca="1">IF(ROWS($1:11)&gt;COUNT(Dong),"",IF(OFFSET(TH!M$1,SMALL(Dong,ROWS($1:11)),)="331",OFFSET(TH!K$1,SMALL(Dong,ROWS($1:11)),),0))</f>
        <v>370440</v>
      </c>
      <c r="H24" s="273">
        <f t="shared" ca="1" si="0"/>
        <v>102985876</v>
      </c>
      <c r="I24" s="273">
        <f t="shared" ca="1" si="1"/>
        <v>0</v>
      </c>
    </row>
    <row r="25" spans="1:9" s="3" customFormat="1" ht="20.25" customHeight="1">
      <c r="A25" s="519">
        <f ca="1">IF(ROWS($1:12)&gt;COUNT(Dong),"",OFFSET(TH!C$1,SMALL(Dong,ROWS($1:12)),))</f>
        <v>42794</v>
      </c>
      <c r="B25" s="519">
        <f ca="1">IF(ROWS($1:12)&gt;COUNT(Dong),"",OFFSET(TH!D$1,SMALL(Dong,ROWS($1:12)),))</f>
        <v>0</v>
      </c>
      <c r="C25" s="519">
        <f ca="1">IF(ROWS($1:12)&gt;COUNT(Dong),"",OFFSET(TH!E$1,SMALL(Dong,ROWS($1:12)),))</f>
        <v>42794</v>
      </c>
      <c r="D25" s="520" t="str">
        <f ca="1">IF(ROWS($1:12)&gt;COUNT(Dong),"",OFFSET(TH!F$1,SMALL(Dong,ROWS($1:12)),))</f>
        <v>Thùng 37x37x49</v>
      </c>
      <c r="E25" s="521" t="str">
        <f ca="1">IF(ROWS($1:12)&gt;COUNT(Dong),"",IF(OFFSET(TH!L$1,SMALL(Dong,ROWS($1:12)),)="331",OFFSET(TH!M$1,SMALL(Dong,ROWS($1:12)),),OFFSET(TH!L$1,SMALL(Dong,ROWS($1:12)),)))</f>
        <v>156</v>
      </c>
      <c r="F25" s="522">
        <f ca="1">IF(ROWS($1:12)&gt;COUNT(Dong),"",IF(OFFSET(TH!L$1,SMALL(Dong,ROWS($1:12)),)="331",OFFSET(TH!K$1,SMALL(Dong,ROWS($1:12)),),0))</f>
        <v>0</v>
      </c>
      <c r="G25" s="522">
        <f ca="1">IF(ROWS($1:12)&gt;COUNT(Dong),"",IF(OFFSET(TH!M$1,SMALL(Dong,ROWS($1:12)),)="331",OFFSET(TH!K$1,SMALL(Dong,ROWS($1:12)),),0))</f>
        <v>1552500</v>
      </c>
      <c r="H25" s="273">
        <f t="shared" ca="1" si="0"/>
        <v>101433376</v>
      </c>
      <c r="I25" s="273">
        <f t="shared" ca="1" si="1"/>
        <v>0</v>
      </c>
    </row>
    <row r="26" spans="1:9" s="3" customFormat="1" ht="20.25" customHeight="1">
      <c r="A26" s="519">
        <f ca="1">IF(ROWS($1:13)&gt;COUNT(Dong),"",OFFSET(TH!C$1,SMALL(Dong,ROWS($1:13)),))</f>
        <v>42794</v>
      </c>
      <c r="B26" s="519">
        <f ca="1">IF(ROWS($1:13)&gt;COUNT(Dong),"",OFFSET(TH!D$1,SMALL(Dong,ROWS($1:13)),))</f>
        <v>0</v>
      </c>
      <c r="C26" s="519">
        <f ca="1">IF(ROWS($1:13)&gt;COUNT(Dong),"",OFFSET(TH!E$1,SMALL(Dong,ROWS($1:13)),))</f>
        <v>42794</v>
      </c>
      <c r="D26" s="520" t="str">
        <f ca="1">IF(ROWS($1:13)&gt;COUNT(Dong),"",OFFSET(TH!F$1,SMALL(Dong,ROWS($1:13)),))</f>
        <v>Thùng 48x48x52</v>
      </c>
      <c r="E26" s="521" t="str">
        <f ca="1">IF(ROWS($1:13)&gt;COUNT(Dong),"",IF(OFFSET(TH!L$1,SMALL(Dong,ROWS($1:13)),)="331",OFFSET(TH!M$1,SMALL(Dong,ROWS($1:13)),),OFFSET(TH!L$1,SMALL(Dong,ROWS($1:13)),)))</f>
        <v>156</v>
      </c>
      <c r="F26" s="522">
        <f ca="1">IF(ROWS($1:13)&gt;COUNT(Dong),"",IF(OFFSET(TH!L$1,SMALL(Dong,ROWS($1:13)),)="331",OFFSET(TH!K$1,SMALL(Dong,ROWS($1:13)),),0))</f>
        <v>0</v>
      </c>
      <c r="G26" s="522">
        <f ca="1">IF(ROWS($1:13)&gt;COUNT(Dong),"",IF(OFFSET(TH!M$1,SMALL(Dong,ROWS($1:13)),)="331",OFFSET(TH!K$1,SMALL(Dong,ROWS($1:13)),),0))</f>
        <v>968424</v>
      </c>
      <c r="H26" s="273">
        <f t="shared" ca="1" si="0"/>
        <v>100464952</v>
      </c>
      <c r="I26" s="273">
        <f t="shared" ca="1" si="1"/>
        <v>0</v>
      </c>
    </row>
    <row r="27" spans="1:9" s="3" customFormat="1" ht="20.25" customHeight="1">
      <c r="A27" s="519">
        <f ca="1">IF(ROWS($1:14)&gt;COUNT(Dong),"",OFFSET(TH!C$1,SMALL(Dong,ROWS($1:14)),))</f>
        <v>42794</v>
      </c>
      <c r="B27" s="519">
        <f ca="1">IF(ROWS($1:14)&gt;COUNT(Dong),"",OFFSET(TH!D$1,SMALL(Dong,ROWS($1:14)),))</f>
        <v>0</v>
      </c>
      <c r="C27" s="519">
        <f ca="1">IF(ROWS($1:14)&gt;COUNT(Dong),"",OFFSET(TH!E$1,SMALL(Dong,ROWS($1:14)),))</f>
        <v>42794</v>
      </c>
      <c r="D27" s="520" t="str">
        <f ca="1">IF(ROWS($1:14)&gt;COUNT(Dong),"",OFFSET(TH!F$1,SMALL(Dong,ROWS($1:14)),))</f>
        <v>Thùng 55x53x52</v>
      </c>
      <c r="E27" s="521" t="str">
        <f ca="1">IF(ROWS($1:14)&gt;COUNT(Dong),"",IF(OFFSET(TH!L$1,SMALL(Dong,ROWS($1:14)),)="331",OFFSET(TH!M$1,SMALL(Dong,ROWS($1:14)),),OFFSET(TH!L$1,SMALL(Dong,ROWS($1:14)),)))</f>
        <v>156</v>
      </c>
      <c r="F27" s="522">
        <f ca="1">IF(ROWS($1:14)&gt;COUNT(Dong),"",IF(OFFSET(TH!L$1,SMALL(Dong,ROWS($1:14)),)="331",OFFSET(TH!K$1,SMALL(Dong,ROWS($1:14)),),0))</f>
        <v>0</v>
      </c>
      <c r="G27" s="522">
        <f ca="1">IF(ROWS($1:14)&gt;COUNT(Dong),"",IF(OFFSET(TH!M$1,SMALL(Dong,ROWS($1:14)),)="331",OFFSET(TH!K$1,SMALL(Dong,ROWS($1:14)),),0))</f>
        <v>1158504</v>
      </c>
      <c r="H27" s="273">
        <f t="shared" ca="1" si="0"/>
        <v>99306448</v>
      </c>
      <c r="I27" s="273">
        <f t="shared" ca="1" si="1"/>
        <v>0</v>
      </c>
    </row>
    <row r="28" spans="1:9" s="3" customFormat="1" ht="20.25" customHeight="1">
      <c r="A28" s="519">
        <f ca="1">IF(ROWS($1:15)&gt;COUNT(Dong),"",OFFSET(TH!C$1,SMALL(Dong,ROWS($1:15)),))</f>
        <v>42794</v>
      </c>
      <c r="B28" s="519">
        <f ca="1">IF(ROWS($1:15)&gt;COUNT(Dong),"",OFFSET(TH!D$1,SMALL(Dong,ROWS($1:15)),))</f>
        <v>0</v>
      </c>
      <c r="C28" s="519">
        <f ca="1">IF(ROWS($1:15)&gt;COUNT(Dong),"",OFFSET(TH!E$1,SMALL(Dong,ROWS($1:15)),))</f>
        <v>42794</v>
      </c>
      <c r="D28" s="520" t="str">
        <f ca="1">IF(ROWS($1:15)&gt;COUNT(Dong),"",OFFSET(TH!F$1,SMALL(Dong,ROWS($1:15)),))</f>
        <v>Thùng 27x27x27</v>
      </c>
      <c r="E28" s="521" t="str">
        <f ca="1">IF(ROWS($1:15)&gt;COUNT(Dong),"",IF(OFFSET(TH!L$1,SMALL(Dong,ROWS($1:15)),)="331",OFFSET(TH!M$1,SMALL(Dong,ROWS($1:15)),),OFFSET(TH!L$1,SMALL(Dong,ROWS($1:15)),)))</f>
        <v>156</v>
      </c>
      <c r="F28" s="522">
        <f ca="1">IF(ROWS($1:15)&gt;COUNT(Dong),"",IF(OFFSET(TH!L$1,SMALL(Dong,ROWS($1:15)),)="331",OFFSET(TH!K$1,SMALL(Dong,ROWS($1:15)),),0))</f>
        <v>0</v>
      </c>
      <c r="G28" s="522">
        <f ca="1">IF(ROWS($1:15)&gt;COUNT(Dong),"",IF(OFFSET(TH!M$1,SMALL(Dong,ROWS($1:15)),)="331",OFFSET(TH!K$1,SMALL(Dong,ROWS($1:15)),),0))</f>
        <v>394992</v>
      </c>
      <c r="H28" s="273">
        <f t="shared" ca="1" si="0"/>
        <v>98911456</v>
      </c>
      <c r="I28" s="273">
        <f t="shared" ca="1" si="1"/>
        <v>0</v>
      </c>
    </row>
    <row r="29" spans="1:9" s="3" customFormat="1" ht="20.25" customHeight="1">
      <c r="A29" s="519">
        <f ca="1">IF(ROWS($1:16)&gt;COUNT(Dong),"",OFFSET(TH!C$1,SMALL(Dong,ROWS($1:16)),))</f>
        <v>42794</v>
      </c>
      <c r="B29" s="519">
        <f ca="1">IF(ROWS($1:16)&gt;COUNT(Dong),"",OFFSET(TH!D$1,SMALL(Dong,ROWS($1:16)),))</f>
        <v>0</v>
      </c>
      <c r="C29" s="519">
        <f ca="1">IF(ROWS($1:16)&gt;COUNT(Dong),"",OFFSET(TH!E$1,SMALL(Dong,ROWS($1:16)),))</f>
        <v>42794</v>
      </c>
      <c r="D29" s="520" t="str">
        <f ca="1">IF(ROWS($1:16)&gt;COUNT(Dong),"",OFFSET(TH!F$1,SMALL(Dong,ROWS($1:16)),))</f>
        <v>Thùng 27x27x14</v>
      </c>
      <c r="E29" s="521" t="str">
        <f ca="1">IF(ROWS($1:16)&gt;COUNT(Dong),"",IF(OFFSET(TH!L$1,SMALL(Dong,ROWS($1:16)),)="331",OFFSET(TH!M$1,SMALL(Dong,ROWS($1:16)),),OFFSET(TH!L$1,SMALL(Dong,ROWS($1:16)),)))</f>
        <v>156</v>
      </c>
      <c r="F29" s="522">
        <f ca="1">IF(ROWS($1:16)&gt;COUNT(Dong),"",IF(OFFSET(TH!L$1,SMALL(Dong,ROWS($1:16)),)="331",OFFSET(TH!K$1,SMALL(Dong,ROWS($1:16)),),0))</f>
        <v>0</v>
      </c>
      <c r="G29" s="522">
        <f ca="1">IF(ROWS($1:16)&gt;COUNT(Dong),"",IF(OFFSET(TH!M$1,SMALL(Dong,ROWS($1:16)),)="331",OFFSET(TH!K$1,SMALL(Dong,ROWS($1:16)),),0))</f>
        <v>919440</v>
      </c>
      <c r="H29" s="273">
        <f t="shared" ca="1" si="0"/>
        <v>97992016</v>
      </c>
      <c r="I29" s="273">
        <f t="shared" ca="1" si="1"/>
        <v>0</v>
      </c>
    </row>
    <row r="30" spans="1:9" s="3" customFormat="1" ht="20.25" customHeight="1">
      <c r="A30" s="519">
        <f ca="1">IF(ROWS($1:17)&gt;COUNT(Dong),"",OFFSET(TH!C$1,SMALL(Dong,ROWS($1:17)),))</f>
        <v>42794</v>
      </c>
      <c r="B30" s="519">
        <f ca="1">IF(ROWS($1:17)&gt;COUNT(Dong),"",OFFSET(TH!D$1,SMALL(Dong,ROWS($1:17)),))</f>
        <v>0</v>
      </c>
      <c r="C30" s="519">
        <f ca="1">IF(ROWS($1:17)&gt;COUNT(Dong),"",OFFSET(TH!E$1,SMALL(Dong,ROWS($1:17)),))</f>
        <v>42794</v>
      </c>
      <c r="D30" s="520" t="str">
        <f ca="1">IF(ROWS($1:17)&gt;COUNT(Dong),"",OFFSET(TH!F$1,SMALL(Dong,ROWS($1:17)),))</f>
        <v>Thùng 33x33x17</v>
      </c>
      <c r="E30" s="521" t="str">
        <f ca="1">IF(ROWS($1:17)&gt;COUNT(Dong),"",IF(OFFSET(TH!L$1,SMALL(Dong,ROWS($1:17)),)="331",OFFSET(TH!M$1,SMALL(Dong,ROWS($1:17)),),OFFSET(TH!L$1,SMALL(Dong,ROWS($1:17)),)))</f>
        <v>156</v>
      </c>
      <c r="F30" s="522">
        <f ca="1">IF(ROWS($1:17)&gt;COUNT(Dong),"",IF(OFFSET(TH!L$1,SMALL(Dong,ROWS($1:17)),)="331",OFFSET(TH!K$1,SMALL(Dong,ROWS($1:17)),),0))</f>
        <v>0</v>
      </c>
      <c r="G30" s="522">
        <f ca="1">IF(ROWS($1:17)&gt;COUNT(Dong),"",IF(OFFSET(TH!M$1,SMALL(Dong,ROWS($1:17)),)="331",OFFSET(TH!K$1,SMALL(Dong,ROWS($1:17)),),0))</f>
        <v>1001700</v>
      </c>
      <c r="H30" s="273">
        <f t="shared" ref="H30:H93" ca="1" si="2">IF(D30&lt;&gt;"",MAX(H29+F30-G30-I29,0),0)</f>
        <v>96990316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9">
        <f ca="1">IF(ROWS($1:18)&gt;COUNT(Dong),"",OFFSET(TH!C$1,SMALL(Dong,ROWS($1:18)),))</f>
        <v>42794</v>
      </c>
      <c r="B31" s="519">
        <f ca="1">IF(ROWS($1:18)&gt;COUNT(Dong),"",OFFSET(TH!D$1,SMALL(Dong,ROWS($1:18)),))</f>
        <v>0</v>
      </c>
      <c r="C31" s="519">
        <f ca="1">IF(ROWS($1:18)&gt;COUNT(Dong),"",OFFSET(TH!E$1,SMALL(Dong,ROWS($1:18)),))</f>
        <v>42794</v>
      </c>
      <c r="D31" s="520" t="str">
        <f ca="1">IF(ROWS($1:18)&gt;COUNT(Dong),"",OFFSET(TH!F$1,SMALL(Dong,ROWS($1:18)),))</f>
        <v>Thùng 145x45x45</v>
      </c>
      <c r="E31" s="521" t="str">
        <f ca="1">IF(ROWS($1:18)&gt;COUNT(Dong),"",IF(OFFSET(TH!L$1,SMALL(Dong,ROWS($1:18)),)="331",OFFSET(TH!M$1,SMALL(Dong,ROWS($1:18)),),OFFSET(TH!L$1,SMALL(Dong,ROWS($1:18)),)))</f>
        <v>156</v>
      </c>
      <c r="F31" s="522">
        <f ca="1">IF(ROWS($1:18)&gt;COUNT(Dong),"",IF(OFFSET(TH!L$1,SMALL(Dong,ROWS($1:18)),)="331",OFFSET(TH!K$1,SMALL(Dong,ROWS($1:18)),),0))</f>
        <v>0</v>
      </c>
      <c r="G31" s="522">
        <f ca="1">IF(ROWS($1:18)&gt;COUNT(Dong),"",IF(OFFSET(TH!M$1,SMALL(Dong,ROWS($1:18)),)="331",OFFSET(TH!K$1,SMALL(Dong,ROWS($1:18)),),0))</f>
        <v>603568</v>
      </c>
      <c r="H31" s="273">
        <f t="shared" ca="1" si="2"/>
        <v>96386748</v>
      </c>
      <c r="I31" s="273">
        <f t="shared" ca="1" si="3"/>
        <v>0</v>
      </c>
    </row>
    <row r="32" spans="1:9" s="3" customFormat="1" ht="20.25" customHeight="1">
      <c r="A32" s="519">
        <f ca="1">IF(ROWS($1:19)&gt;COUNT(Dong),"",OFFSET(TH!C$1,SMALL(Dong,ROWS($1:19)),))</f>
        <v>42794</v>
      </c>
      <c r="B32" s="519">
        <f ca="1">IF(ROWS($1:19)&gt;COUNT(Dong),"",OFFSET(TH!D$1,SMALL(Dong,ROWS($1:19)),))</f>
        <v>0</v>
      </c>
      <c r="C32" s="519">
        <f ca="1">IF(ROWS($1:19)&gt;COUNT(Dong),"",OFFSET(TH!E$1,SMALL(Dong,ROWS($1:19)),))</f>
        <v>42794</v>
      </c>
      <c r="D32" s="520" t="str">
        <f ca="1">IF(ROWS($1:19)&gt;COUNT(Dong),"",OFFSET(TH!F$1,SMALL(Dong,ROWS($1:19)),))</f>
        <v>Thùng 55x55x48</v>
      </c>
      <c r="E32" s="521" t="str">
        <f ca="1">IF(ROWS($1:19)&gt;COUNT(Dong),"",IF(OFFSET(TH!L$1,SMALL(Dong,ROWS($1:19)),)="331",OFFSET(TH!M$1,SMALL(Dong,ROWS($1:19)),),OFFSET(TH!L$1,SMALL(Dong,ROWS($1:19)),)))</f>
        <v>156</v>
      </c>
      <c r="F32" s="522">
        <f ca="1">IF(ROWS($1:19)&gt;COUNT(Dong),"",IF(OFFSET(TH!L$1,SMALL(Dong,ROWS($1:19)),)="331",OFFSET(TH!K$1,SMALL(Dong,ROWS($1:19)),),0))</f>
        <v>0</v>
      </c>
      <c r="G32" s="522">
        <f ca="1">IF(ROWS($1:19)&gt;COUNT(Dong),"",IF(OFFSET(TH!M$1,SMALL(Dong,ROWS($1:19)),)="331",OFFSET(TH!K$1,SMALL(Dong,ROWS($1:19)),),0))</f>
        <v>1157376</v>
      </c>
      <c r="H32" s="273">
        <f t="shared" ca="1" si="2"/>
        <v>95229372</v>
      </c>
      <c r="I32" s="273">
        <f t="shared" ca="1" si="3"/>
        <v>0</v>
      </c>
    </row>
    <row r="33" spans="1:9" s="3" customFormat="1" ht="20.25" customHeight="1">
      <c r="A33" s="519">
        <f ca="1">IF(ROWS($1:20)&gt;COUNT(Dong),"",OFFSET(TH!C$1,SMALL(Dong,ROWS($1:20)),))</f>
        <v>42794</v>
      </c>
      <c r="B33" s="519">
        <f ca="1">IF(ROWS($1:20)&gt;COUNT(Dong),"",OFFSET(TH!D$1,SMALL(Dong,ROWS($1:20)),))</f>
        <v>0</v>
      </c>
      <c r="C33" s="519">
        <f ca="1">IF(ROWS($1:20)&gt;COUNT(Dong),"",OFFSET(TH!E$1,SMALL(Dong,ROWS($1:20)),))</f>
        <v>42794</v>
      </c>
      <c r="D33" s="520" t="str">
        <f ca="1">IF(ROWS($1:20)&gt;COUNT(Dong),"",OFFSET(TH!F$1,SMALL(Dong,ROWS($1:20)),))</f>
        <v>Thùng 43x43x24</v>
      </c>
      <c r="E33" s="521" t="str">
        <f ca="1">IF(ROWS($1:20)&gt;COUNT(Dong),"",IF(OFFSET(TH!L$1,SMALL(Dong,ROWS($1:20)),)="331",OFFSET(TH!M$1,SMALL(Dong,ROWS($1:20)),),OFFSET(TH!L$1,SMALL(Dong,ROWS($1:20)),)))</f>
        <v>156</v>
      </c>
      <c r="F33" s="522">
        <f ca="1">IF(ROWS($1:20)&gt;COUNT(Dong),"",IF(OFFSET(TH!L$1,SMALL(Dong,ROWS($1:20)),)="331",OFFSET(TH!K$1,SMALL(Dong,ROWS($1:20)),),0))</f>
        <v>0</v>
      </c>
      <c r="G33" s="522">
        <f ca="1">IF(ROWS($1:20)&gt;COUNT(Dong),"",IF(OFFSET(TH!M$1,SMALL(Dong,ROWS($1:20)),)="331",OFFSET(TH!K$1,SMALL(Dong,ROWS($1:20)),),0))</f>
        <v>786450</v>
      </c>
      <c r="H33" s="273">
        <f t="shared" ca="1" si="2"/>
        <v>94442922</v>
      </c>
      <c r="I33" s="273">
        <f t="shared" ca="1" si="3"/>
        <v>0</v>
      </c>
    </row>
    <row r="34" spans="1:9" s="3" customFormat="1" ht="20.25" customHeight="1">
      <c r="A34" s="519">
        <f ca="1">IF(ROWS($1:21)&gt;COUNT(Dong),"",OFFSET(TH!C$1,SMALL(Dong,ROWS($1:21)),))</f>
        <v>42794</v>
      </c>
      <c r="B34" s="519">
        <f ca="1">IF(ROWS($1:21)&gt;COUNT(Dong),"",OFFSET(TH!D$1,SMALL(Dong,ROWS($1:21)),))</f>
        <v>0</v>
      </c>
      <c r="C34" s="519">
        <f ca="1">IF(ROWS($1:21)&gt;COUNT(Dong),"",OFFSET(TH!E$1,SMALL(Dong,ROWS($1:21)),))</f>
        <v>42794</v>
      </c>
      <c r="D34" s="520" t="str">
        <f ca="1">IF(ROWS($1:21)&gt;COUNT(Dong),"",OFFSET(TH!F$1,SMALL(Dong,ROWS($1:21)),))</f>
        <v>Thùng 36x36x14</v>
      </c>
      <c r="E34" s="521" t="str">
        <f ca="1">IF(ROWS($1:21)&gt;COUNT(Dong),"",IF(OFFSET(TH!L$1,SMALL(Dong,ROWS($1:21)),)="331",OFFSET(TH!M$1,SMALL(Dong,ROWS($1:21)),),OFFSET(TH!L$1,SMALL(Dong,ROWS($1:21)),)))</f>
        <v>156</v>
      </c>
      <c r="F34" s="522">
        <f ca="1">IF(ROWS($1:21)&gt;COUNT(Dong),"",IF(OFFSET(TH!L$1,SMALL(Dong,ROWS($1:21)),)="331",OFFSET(TH!K$1,SMALL(Dong,ROWS($1:21)),),0))</f>
        <v>0</v>
      </c>
      <c r="G34" s="522">
        <f ca="1">IF(ROWS($1:21)&gt;COUNT(Dong),"",IF(OFFSET(TH!M$1,SMALL(Dong,ROWS($1:21)),)="331",OFFSET(TH!K$1,SMALL(Dong,ROWS($1:21)),),0))</f>
        <v>1179477</v>
      </c>
      <c r="H34" s="273">
        <f t="shared" ca="1" si="2"/>
        <v>93263445</v>
      </c>
      <c r="I34" s="273">
        <f t="shared" ca="1" si="3"/>
        <v>0</v>
      </c>
    </row>
    <row r="35" spans="1:9" s="3" customFormat="1" ht="20.25" customHeight="1">
      <c r="A35" s="519">
        <f ca="1">IF(ROWS($1:22)&gt;COUNT(Dong),"",OFFSET(TH!C$1,SMALL(Dong,ROWS($1:22)),))</f>
        <v>42794</v>
      </c>
      <c r="B35" s="519">
        <f ca="1">IF(ROWS($1:22)&gt;COUNT(Dong),"",OFFSET(TH!D$1,SMALL(Dong,ROWS($1:22)),))</f>
        <v>0</v>
      </c>
      <c r="C35" s="519">
        <f ca="1">IF(ROWS($1:22)&gt;COUNT(Dong),"",OFFSET(TH!E$1,SMALL(Dong,ROWS($1:22)),))</f>
        <v>42794</v>
      </c>
      <c r="D35" s="520" t="str">
        <f ca="1">IF(ROWS($1:22)&gt;COUNT(Dong),"",OFFSET(TH!F$1,SMALL(Dong,ROWS($1:22)),))</f>
        <v>Thùng 45x45x45</v>
      </c>
      <c r="E35" s="521" t="str">
        <f ca="1">IF(ROWS($1:22)&gt;COUNT(Dong),"",IF(OFFSET(TH!L$1,SMALL(Dong,ROWS($1:22)),)="331",OFFSET(TH!M$1,SMALL(Dong,ROWS($1:22)),),OFFSET(TH!L$1,SMALL(Dong,ROWS($1:22)),)))</f>
        <v>156</v>
      </c>
      <c r="F35" s="522">
        <f ca="1">IF(ROWS($1:22)&gt;COUNT(Dong),"",IF(OFFSET(TH!L$1,SMALL(Dong,ROWS($1:22)),)="331",OFFSET(TH!K$1,SMALL(Dong,ROWS($1:22)),),0))</f>
        <v>0</v>
      </c>
      <c r="G35" s="522">
        <f ca="1">IF(ROWS($1:22)&gt;COUNT(Dong),"",IF(OFFSET(TH!M$1,SMALL(Dong,ROWS($1:22)),)="331",OFFSET(TH!K$1,SMALL(Dong,ROWS($1:22)),),0))</f>
        <v>1627800</v>
      </c>
      <c r="H35" s="273">
        <f t="shared" ca="1" si="2"/>
        <v>91635645</v>
      </c>
      <c r="I35" s="273">
        <f t="shared" ca="1" si="3"/>
        <v>0</v>
      </c>
    </row>
    <row r="36" spans="1:9" s="3" customFormat="1" ht="20.25" customHeight="1">
      <c r="A36" s="519">
        <f ca="1">IF(ROWS($1:23)&gt;COUNT(Dong),"",OFFSET(TH!C$1,SMALL(Dong,ROWS($1:23)),))</f>
        <v>42794</v>
      </c>
      <c r="B36" s="519">
        <f ca="1">IF(ROWS($1:23)&gt;COUNT(Dong),"",OFFSET(TH!D$1,SMALL(Dong,ROWS($1:23)),))</f>
        <v>0</v>
      </c>
      <c r="C36" s="519">
        <f ca="1">IF(ROWS($1:23)&gt;COUNT(Dong),"",OFFSET(TH!E$1,SMALL(Dong,ROWS($1:23)),))</f>
        <v>42794</v>
      </c>
      <c r="D36" s="520" t="str">
        <f ca="1">IF(ROWS($1:23)&gt;COUNT(Dong),"",OFFSET(TH!F$1,SMALL(Dong,ROWS($1:23)),))</f>
        <v>Thùng 55x55x76</v>
      </c>
      <c r="E36" s="521" t="str">
        <f ca="1">IF(ROWS($1:23)&gt;COUNT(Dong),"",IF(OFFSET(TH!L$1,SMALL(Dong,ROWS($1:23)),)="331",OFFSET(TH!M$1,SMALL(Dong,ROWS($1:23)),),OFFSET(TH!L$1,SMALL(Dong,ROWS($1:23)),)))</f>
        <v>156</v>
      </c>
      <c r="F36" s="522">
        <f ca="1">IF(ROWS($1:23)&gt;COUNT(Dong),"",IF(OFFSET(TH!L$1,SMALL(Dong,ROWS($1:23)),)="331",OFFSET(TH!K$1,SMALL(Dong,ROWS($1:23)),),0))</f>
        <v>0</v>
      </c>
      <c r="G36" s="522">
        <f ca="1">IF(ROWS($1:23)&gt;COUNT(Dong),"",IF(OFFSET(TH!M$1,SMALL(Dong,ROWS($1:23)),)="331",OFFSET(TH!K$1,SMALL(Dong,ROWS($1:23)),),0))</f>
        <v>1507155</v>
      </c>
      <c r="H36" s="273">
        <f t="shared" ca="1" si="2"/>
        <v>90128490</v>
      </c>
      <c r="I36" s="273">
        <f t="shared" ca="1" si="3"/>
        <v>0</v>
      </c>
    </row>
    <row r="37" spans="1:9" s="3" customFormat="1" ht="20.25" customHeight="1">
      <c r="A37" s="519">
        <f ca="1">IF(ROWS($1:24)&gt;COUNT(Dong),"",OFFSET(TH!C$1,SMALL(Dong,ROWS($1:24)),))</f>
        <v>42794</v>
      </c>
      <c r="B37" s="519">
        <f ca="1">IF(ROWS($1:24)&gt;COUNT(Dong),"",OFFSET(TH!D$1,SMALL(Dong,ROWS($1:24)),))</f>
        <v>0</v>
      </c>
      <c r="C37" s="519">
        <f ca="1">IF(ROWS($1:24)&gt;COUNT(Dong),"",OFFSET(TH!E$1,SMALL(Dong,ROWS($1:24)),))</f>
        <v>42794</v>
      </c>
      <c r="D37" s="520" t="str">
        <f ca="1">IF(ROWS($1:24)&gt;COUNT(Dong),"",OFFSET(TH!F$1,SMALL(Dong,ROWS($1:24)),))</f>
        <v>Thùng 42x42x48</v>
      </c>
      <c r="E37" s="521" t="str">
        <f ca="1">IF(ROWS($1:24)&gt;COUNT(Dong),"",IF(OFFSET(TH!L$1,SMALL(Dong,ROWS($1:24)),)="331",OFFSET(TH!M$1,SMALL(Dong,ROWS($1:24)),),OFFSET(TH!L$1,SMALL(Dong,ROWS($1:24)),)))</f>
        <v>156</v>
      </c>
      <c r="F37" s="522">
        <f ca="1">IF(ROWS($1:24)&gt;COUNT(Dong),"",IF(OFFSET(TH!L$1,SMALL(Dong,ROWS($1:24)),)="331",OFFSET(TH!K$1,SMALL(Dong,ROWS($1:24)),),0))</f>
        <v>0</v>
      </c>
      <c r="G37" s="522">
        <f ca="1">IF(ROWS($1:24)&gt;COUNT(Dong),"",IF(OFFSET(TH!M$1,SMALL(Dong,ROWS($1:24)),)="331",OFFSET(TH!K$1,SMALL(Dong,ROWS($1:24)),),0))</f>
        <v>244284</v>
      </c>
      <c r="H37" s="273">
        <f t="shared" ca="1" si="2"/>
        <v>89884206</v>
      </c>
      <c r="I37" s="273">
        <f t="shared" ca="1" si="3"/>
        <v>0</v>
      </c>
    </row>
    <row r="38" spans="1:9" s="3" customFormat="1" ht="20.25" customHeight="1">
      <c r="A38" s="519">
        <f ca="1">IF(ROWS($1:25)&gt;COUNT(Dong),"",OFFSET(TH!C$1,SMALL(Dong,ROWS($1:25)),))</f>
        <v>42794</v>
      </c>
      <c r="B38" s="519">
        <f ca="1">IF(ROWS($1:25)&gt;COUNT(Dong),"",OFFSET(TH!D$1,SMALL(Dong,ROWS($1:25)),))</f>
        <v>0</v>
      </c>
      <c r="C38" s="519">
        <f ca="1">IF(ROWS($1:25)&gt;COUNT(Dong),"",OFFSET(TH!E$1,SMALL(Dong,ROWS($1:25)),))</f>
        <v>42794</v>
      </c>
      <c r="D38" s="520" t="str">
        <f ca="1">IF(ROWS($1:25)&gt;COUNT(Dong),"",OFFSET(TH!F$1,SMALL(Dong,ROWS($1:25)),))</f>
        <v>Thùng 95x35x80</v>
      </c>
      <c r="E38" s="521" t="str">
        <f ca="1">IF(ROWS($1:25)&gt;COUNT(Dong),"",IF(OFFSET(TH!L$1,SMALL(Dong,ROWS($1:25)),)="331",OFFSET(TH!M$1,SMALL(Dong,ROWS($1:25)),),OFFSET(TH!L$1,SMALL(Dong,ROWS($1:25)),)))</f>
        <v>156</v>
      </c>
      <c r="F38" s="522">
        <f ca="1">IF(ROWS($1:25)&gt;COUNT(Dong),"",IF(OFFSET(TH!L$1,SMALL(Dong,ROWS($1:25)),)="331",OFFSET(TH!K$1,SMALL(Dong,ROWS($1:25)),),0))</f>
        <v>0</v>
      </c>
      <c r="G38" s="522">
        <f ca="1">IF(ROWS($1:25)&gt;COUNT(Dong),"",IF(OFFSET(TH!M$1,SMALL(Dong,ROWS($1:25)),)="331",OFFSET(TH!K$1,SMALL(Dong,ROWS($1:25)),),0))</f>
        <v>2871648</v>
      </c>
      <c r="H38" s="273">
        <f t="shared" ca="1" si="2"/>
        <v>87012558</v>
      </c>
      <c r="I38" s="273">
        <f t="shared" ca="1" si="3"/>
        <v>0</v>
      </c>
    </row>
    <row r="39" spans="1:9" s="3" customFormat="1" ht="20.25" customHeight="1">
      <c r="A39" s="519">
        <f ca="1">IF(ROWS($1:26)&gt;COUNT(Dong),"",OFFSET(TH!C$1,SMALL(Dong,ROWS($1:26)),))</f>
        <v>42794</v>
      </c>
      <c r="B39" s="519">
        <f ca="1">IF(ROWS($1:26)&gt;COUNT(Dong),"",OFFSET(TH!D$1,SMALL(Dong,ROWS($1:26)),))</f>
        <v>0</v>
      </c>
      <c r="C39" s="519">
        <f ca="1">IF(ROWS($1:26)&gt;COUNT(Dong),"",OFFSET(TH!E$1,SMALL(Dong,ROWS($1:26)),))</f>
        <v>42794</v>
      </c>
      <c r="D39" s="520" t="str">
        <f ca="1">IF(ROWS($1:26)&gt;COUNT(Dong),"",OFFSET(TH!F$1,SMALL(Dong,ROWS($1:26)),))</f>
        <v>Thùng 125x45x80</v>
      </c>
      <c r="E39" s="521" t="str">
        <f ca="1">IF(ROWS($1:26)&gt;COUNT(Dong),"",IF(OFFSET(TH!L$1,SMALL(Dong,ROWS($1:26)),)="331",OFFSET(TH!M$1,SMALL(Dong,ROWS($1:26)),),OFFSET(TH!L$1,SMALL(Dong,ROWS($1:26)),)))</f>
        <v>156</v>
      </c>
      <c r="F39" s="522">
        <f ca="1">IF(ROWS($1:26)&gt;COUNT(Dong),"",IF(OFFSET(TH!L$1,SMALL(Dong,ROWS($1:26)),)="331",OFFSET(TH!K$1,SMALL(Dong,ROWS($1:26)),),0))</f>
        <v>0</v>
      </c>
      <c r="G39" s="522">
        <f ca="1">IF(ROWS($1:26)&gt;COUNT(Dong),"",IF(OFFSET(TH!M$1,SMALL(Dong,ROWS($1:26)),)="331",OFFSET(TH!K$1,SMALL(Dong,ROWS($1:26)),),0))</f>
        <v>1261020</v>
      </c>
      <c r="H39" s="273">
        <f t="shared" ca="1" si="2"/>
        <v>85751538</v>
      </c>
      <c r="I39" s="273">
        <f t="shared" ca="1" si="3"/>
        <v>0</v>
      </c>
    </row>
    <row r="40" spans="1:9" s="3" customFormat="1" ht="20.25" customHeight="1">
      <c r="A40" s="519">
        <f ca="1">IF(ROWS($1:27)&gt;COUNT(Dong),"",OFFSET(TH!C$1,SMALL(Dong,ROWS($1:27)),))</f>
        <v>42794</v>
      </c>
      <c r="B40" s="519">
        <f ca="1">IF(ROWS($1:27)&gt;COUNT(Dong),"",OFFSET(TH!D$1,SMALL(Dong,ROWS($1:27)),))</f>
        <v>0</v>
      </c>
      <c r="C40" s="519">
        <f ca="1">IF(ROWS($1:27)&gt;COUNT(Dong),"",OFFSET(TH!E$1,SMALL(Dong,ROWS($1:27)),))</f>
        <v>42794</v>
      </c>
      <c r="D40" s="520" t="str">
        <f ca="1">IF(ROWS($1:27)&gt;COUNT(Dong),"",OFFSET(TH!F$1,SMALL(Dong,ROWS($1:27)),))</f>
        <v>Thùng 125x45x52</v>
      </c>
      <c r="E40" s="521" t="str">
        <f ca="1">IF(ROWS($1:27)&gt;COUNT(Dong),"",IF(OFFSET(TH!L$1,SMALL(Dong,ROWS($1:27)),)="331",OFFSET(TH!M$1,SMALL(Dong,ROWS($1:27)),),OFFSET(TH!L$1,SMALL(Dong,ROWS($1:27)),)))</f>
        <v>156</v>
      </c>
      <c r="F40" s="522">
        <f ca="1">IF(ROWS($1:27)&gt;COUNT(Dong),"",IF(OFFSET(TH!L$1,SMALL(Dong,ROWS($1:27)),)="331",OFFSET(TH!K$1,SMALL(Dong,ROWS($1:27)),),0))</f>
        <v>0</v>
      </c>
      <c r="G40" s="522">
        <f ca="1">IF(ROWS($1:27)&gt;COUNT(Dong),"",IF(OFFSET(TH!M$1,SMALL(Dong,ROWS($1:27)),)="331",OFFSET(TH!K$1,SMALL(Dong,ROWS($1:27)),),0))</f>
        <v>789864</v>
      </c>
      <c r="H40" s="273">
        <f t="shared" ca="1" si="2"/>
        <v>84961674</v>
      </c>
      <c r="I40" s="273">
        <f t="shared" ca="1" si="3"/>
        <v>0</v>
      </c>
    </row>
    <row r="41" spans="1:9" s="3" customFormat="1" ht="20.25" customHeight="1">
      <c r="A41" s="519">
        <f ca="1">IF(ROWS($1:28)&gt;COUNT(Dong),"",OFFSET(TH!C$1,SMALL(Dong,ROWS($1:28)),))</f>
        <v>42794</v>
      </c>
      <c r="B41" s="519">
        <f ca="1">IF(ROWS($1:28)&gt;COUNT(Dong),"",OFFSET(TH!D$1,SMALL(Dong,ROWS($1:28)),))</f>
        <v>0</v>
      </c>
      <c r="C41" s="519">
        <f ca="1">IF(ROWS($1:28)&gt;COUNT(Dong),"",OFFSET(TH!E$1,SMALL(Dong,ROWS($1:28)),))</f>
        <v>42794</v>
      </c>
      <c r="D41" s="520" t="str">
        <f ca="1">IF(ROWS($1:28)&gt;COUNT(Dong),"",OFFSET(TH!F$1,SMALL(Dong,ROWS($1:28)),))</f>
        <v>Thùng 55x55x78</v>
      </c>
      <c r="E41" s="521" t="str">
        <f ca="1">IF(ROWS($1:28)&gt;COUNT(Dong),"",IF(OFFSET(TH!L$1,SMALL(Dong,ROWS($1:28)),)="331",OFFSET(TH!M$1,SMALL(Dong,ROWS($1:28)),),OFFSET(TH!L$1,SMALL(Dong,ROWS($1:28)),)))</f>
        <v>156</v>
      </c>
      <c r="F41" s="522">
        <f ca="1">IF(ROWS($1:28)&gt;COUNT(Dong),"",IF(OFFSET(TH!L$1,SMALL(Dong,ROWS($1:28)),)="331",OFFSET(TH!K$1,SMALL(Dong,ROWS($1:28)),),0))</f>
        <v>0</v>
      </c>
      <c r="G41" s="522">
        <f ca="1">IF(ROWS($1:28)&gt;COUNT(Dong),"",IF(OFFSET(TH!M$1,SMALL(Dong,ROWS($1:28)),)="331",OFFSET(TH!K$1,SMALL(Dong,ROWS($1:28)),),0))</f>
        <v>2053520</v>
      </c>
      <c r="H41" s="273">
        <f t="shared" ca="1" si="2"/>
        <v>82908154</v>
      </c>
      <c r="I41" s="273">
        <f t="shared" ca="1" si="3"/>
        <v>0</v>
      </c>
    </row>
    <row r="42" spans="1:9" s="3" customFormat="1" ht="20.25" customHeight="1">
      <c r="A42" s="519">
        <f ca="1">IF(ROWS($1:29)&gt;COUNT(Dong),"",OFFSET(TH!C$1,SMALL(Dong,ROWS($1:29)),))</f>
        <v>42794</v>
      </c>
      <c r="B42" s="519">
        <f ca="1">IF(ROWS($1:29)&gt;COUNT(Dong),"",OFFSET(TH!D$1,SMALL(Dong,ROWS($1:29)),))</f>
        <v>0</v>
      </c>
      <c r="C42" s="519">
        <f ca="1">IF(ROWS($1:29)&gt;COUNT(Dong),"",OFFSET(TH!E$1,SMALL(Dong,ROWS($1:29)),))</f>
        <v>42794</v>
      </c>
      <c r="D42" s="520" t="str">
        <f ca="1">IF(ROWS($1:29)&gt;COUNT(Dong),"",OFFSET(TH!F$1,SMALL(Dong,ROWS($1:29)),))</f>
        <v>Thùng 45x45x60</v>
      </c>
      <c r="E42" s="521" t="str">
        <f ca="1">IF(ROWS($1:29)&gt;COUNT(Dong),"",IF(OFFSET(TH!L$1,SMALL(Dong,ROWS($1:29)),)="331",OFFSET(TH!M$1,SMALL(Dong,ROWS($1:29)),),OFFSET(TH!L$1,SMALL(Dong,ROWS($1:29)),)))</f>
        <v>156</v>
      </c>
      <c r="F42" s="522">
        <f ca="1">IF(ROWS($1:29)&gt;COUNT(Dong),"",IF(OFFSET(TH!L$1,SMALL(Dong,ROWS($1:29)),)="331",OFFSET(TH!K$1,SMALL(Dong,ROWS($1:29)),),0))</f>
        <v>0</v>
      </c>
      <c r="G42" s="522">
        <f ca="1">IF(ROWS($1:29)&gt;COUNT(Dong),"",IF(OFFSET(TH!M$1,SMALL(Dong,ROWS($1:29)),)="331",OFFSET(TH!K$1,SMALL(Dong,ROWS($1:29)),),0))</f>
        <v>2642570</v>
      </c>
      <c r="H42" s="273">
        <f t="shared" ca="1" si="2"/>
        <v>80265584</v>
      </c>
      <c r="I42" s="273">
        <f t="shared" ca="1" si="3"/>
        <v>0</v>
      </c>
    </row>
    <row r="43" spans="1:9" s="3" customFormat="1" ht="20.25" customHeight="1">
      <c r="A43" s="519">
        <f ca="1">IF(ROWS($1:30)&gt;COUNT(Dong),"",OFFSET(TH!C$1,SMALL(Dong,ROWS($1:30)),))</f>
        <v>42794</v>
      </c>
      <c r="B43" s="519">
        <f ca="1">IF(ROWS($1:30)&gt;COUNT(Dong),"",OFFSET(TH!D$1,SMALL(Dong,ROWS($1:30)),))</f>
        <v>0</v>
      </c>
      <c r="C43" s="519">
        <f ca="1">IF(ROWS($1:30)&gt;COUNT(Dong),"",OFFSET(TH!E$1,SMALL(Dong,ROWS($1:30)),))</f>
        <v>42794</v>
      </c>
      <c r="D43" s="520" t="str">
        <f ca="1">IF(ROWS($1:30)&gt;COUNT(Dong),"",OFFSET(TH!F$1,SMALL(Dong,ROWS($1:30)),))</f>
        <v>Thùng 45x45x80</v>
      </c>
      <c r="E43" s="521" t="str">
        <f ca="1">IF(ROWS($1:30)&gt;COUNT(Dong),"",IF(OFFSET(TH!L$1,SMALL(Dong,ROWS($1:30)),)="331",OFFSET(TH!M$1,SMALL(Dong,ROWS($1:30)),),OFFSET(TH!L$1,SMALL(Dong,ROWS($1:30)),)))</f>
        <v>156</v>
      </c>
      <c r="F43" s="522">
        <f ca="1">IF(ROWS($1:30)&gt;COUNT(Dong),"",IF(OFFSET(TH!L$1,SMALL(Dong,ROWS($1:30)),)="331",OFFSET(TH!K$1,SMALL(Dong,ROWS($1:30)),),0))</f>
        <v>0</v>
      </c>
      <c r="G43" s="522">
        <f ca="1">IF(ROWS($1:30)&gt;COUNT(Dong),"",IF(OFFSET(TH!M$1,SMALL(Dong,ROWS($1:30)),)="331",OFFSET(TH!K$1,SMALL(Dong,ROWS($1:30)),),0))</f>
        <v>536124</v>
      </c>
      <c r="H43" s="273">
        <f t="shared" ca="1" si="2"/>
        <v>79729460</v>
      </c>
      <c r="I43" s="273">
        <f t="shared" ca="1" si="3"/>
        <v>0</v>
      </c>
    </row>
    <row r="44" spans="1:9" s="3" customFormat="1" ht="20.25" customHeight="1">
      <c r="A44" s="519">
        <f ca="1">IF(ROWS($1:31)&gt;COUNT(Dong),"",OFFSET(TH!C$1,SMALL(Dong,ROWS($1:31)),))</f>
        <v>42794</v>
      </c>
      <c r="B44" s="519">
        <f ca="1">IF(ROWS($1:31)&gt;COUNT(Dong),"",OFFSET(TH!D$1,SMALL(Dong,ROWS($1:31)),))</f>
        <v>0</v>
      </c>
      <c r="C44" s="519">
        <f ca="1">IF(ROWS($1:31)&gt;COUNT(Dong),"",OFFSET(TH!E$1,SMALL(Dong,ROWS($1:31)),))</f>
        <v>42794</v>
      </c>
      <c r="D44" s="520" t="str">
        <f ca="1">IF(ROWS($1:31)&gt;COUNT(Dong),"",OFFSET(TH!F$1,SMALL(Dong,ROWS($1:31)),))</f>
        <v>Thùng 86x82x35</v>
      </c>
      <c r="E44" s="521" t="str">
        <f ca="1">IF(ROWS($1:31)&gt;COUNT(Dong),"",IF(OFFSET(TH!L$1,SMALL(Dong,ROWS($1:31)),)="331",OFFSET(TH!M$1,SMALL(Dong,ROWS($1:31)),),OFFSET(TH!L$1,SMALL(Dong,ROWS($1:31)),)))</f>
        <v>156</v>
      </c>
      <c r="F44" s="522">
        <f ca="1">IF(ROWS($1:31)&gt;COUNT(Dong),"",IF(OFFSET(TH!L$1,SMALL(Dong,ROWS($1:31)),)="331",OFFSET(TH!K$1,SMALL(Dong,ROWS($1:31)),),0))</f>
        <v>0</v>
      </c>
      <c r="G44" s="522">
        <f ca="1">IF(ROWS($1:31)&gt;COUNT(Dong),"",IF(OFFSET(TH!M$1,SMALL(Dong,ROWS($1:31)),)="331",OFFSET(TH!K$1,SMALL(Dong,ROWS($1:31)),),0))</f>
        <v>2806344</v>
      </c>
      <c r="H44" s="273">
        <f t="shared" ca="1" si="2"/>
        <v>76923116</v>
      </c>
      <c r="I44" s="273">
        <f t="shared" ca="1" si="3"/>
        <v>0</v>
      </c>
    </row>
    <row r="45" spans="1:9" s="3" customFormat="1" ht="20.25" customHeight="1">
      <c r="A45" s="519">
        <f ca="1">IF(ROWS($1:32)&gt;COUNT(Dong),"",OFFSET(TH!C$1,SMALL(Dong,ROWS($1:32)),))</f>
        <v>42794</v>
      </c>
      <c r="B45" s="519">
        <f ca="1">IF(ROWS($1:32)&gt;COUNT(Dong),"",OFFSET(TH!D$1,SMALL(Dong,ROWS($1:32)),))</f>
        <v>0</v>
      </c>
      <c r="C45" s="519">
        <f ca="1">IF(ROWS($1:32)&gt;COUNT(Dong),"",OFFSET(TH!E$1,SMALL(Dong,ROWS($1:32)),))</f>
        <v>42794</v>
      </c>
      <c r="D45" s="520" t="str">
        <f ca="1">IF(ROWS($1:32)&gt;COUNT(Dong),"",OFFSET(TH!F$1,SMALL(Dong,ROWS($1:32)),))</f>
        <v>Thùng 55x23x79</v>
      </c>
      <c r="E45" s="521" t="str">
        <f ca="1">IF(ROWS($1:32)&gt;COUNT(Dong),"",IF(OFFSET(TH!L$1,SMALL(Dong,ROWS($1:32)),)="331",OFFSET(TH!M$1,SMALL(Dong,ROWS($1:32)),),OFFSET(TH!L$1,SMALL(Dong,ROWS($1:32)),)))</f>
        <v>156</v>
      </c>
      <c r="F45" s="522">
        <f ca="1">IF(ROWS($1:32)&gt;COUNT(Dong),"",IF(OFFSET(TH!L$1,SMALL(Dong,ROWS($1:32)),)="331",OFFSET(TH!K$1,SMALL(Dong,ROWS($1:32)),),0))</f>
        <v>0</v>
      </c>
      <c r="G45" s="522">
        <f ca="1">IF(ROWS($1:32)&gt;COUNT(Dong),"",IF(OFFSET(TH!M$1,SMALL(Dong,ROWS($1:32)),)="331",OFFSET(TH!K$1,SMALL(Dong,ROWS($1:32)),),0))</f>
        <v>353410</v>
      </c>
      <c r="H45" s="273">
        <f t="shared" ca="1" si="2"/>
        <v>76569706</v>
      </c>
      <c r="I45" s="273">
        <f t="shared" ca="1" si="3"/>
        <v>0</v>
      </c>
    </row>
    <row r="46" spans="1:9" s="3" customFormat="1" ht="20.25" customHeight="1">
      <c r="A46" s="519">
        <f ca="1">IF(ROWS($1:33)&gt;COUNT(Dong),"",OFFSET(TH!C$1,SMALL(Dong,ROWS($1:33)),))</f>
        <v>42794</v>
      </c>
      <c r="B46" s="519">
        <f ca="1">IF(ROWS($1:33)&gt;COUNT(Dong),"",OFFSET(TH!D$1,SMALL(Dong,ROWS($1:33)),))</f>
        <v>0</v>
      </c>
      <c r="C46" s="519">
        <f ca="1">IF(ROWS($1:33)&gt;COUNT(Dong),"",OFFSET(TH!E$1,SMALL(Dong,ROWS($1:33)),))</f>
        <v>42794</v>
      </c>
      <c r="D46" s="520" t="str">
        <f ca="1">IF(ROWS($1:33)&gt;COUNT(Dong),"",OFFSET(TH!F$1,SMALL(Dong,ROWS($1:33)),))</f>
        <v>Thùng 55x30x79</v>
      </c>
      <c r="E46" s="521" t="str">
        <f ca="1">IF(ROWS($1:33)&gt;COUNT(Dong),"",IF(OFFSET(TH!L$1,SMALL(Dong,ROWS($1:33)),)="331",OFFSET(TH!M$1,SMALL(Dong,ROWS($1:33)),),OFFSET(TH!L$1,SMALL(Dong,ROWS($1:33)),)))</f>
        <v>156</v>
      </c>
      <c r="F46" s="522">
        <f ca="1">IF(ROWS($1:33)&gt;COUNT(Dong),"",IF(OFFSET(TH!L$1,SMALL(Dong,ROWS($1:33)),)="331",OFFSET(TH!K$1,SMALL(Dong,ROWS($1:33)),),0))</f>
        <v>0</v>
      </c>
      <c r="G46" s="522">
        <f ca="1">IF(ROWS($1:33)&gt;COUNT(Dong),"",IF(OFFSET(TH!M$1,SMALL(Dong,ROWS($1:33)),)="331",OFFSET(TH!K$1,SMALL(Dong,ROWS($1:33)),),0))</f>
        <v>891072</v>
      </c>
      <c r="H46" s="273">
        <f t="shared" ca="1" si="2"/>
        <v>75678634</v>
      </c>
      <c r="I46" s="273">
        <f t="shared" ca="1" si="3"/>
        <v>0</v>
      </c>
    </row>
    <row r="47" spans="1:9" s="3" customFormat="1" ht="20.25" customHeight="1">
      <c r="A47" s="519">
        <f ca="1">IF(ROWS($1:34)&gt;COUNT(Dong),"",OFFSET(TH!C$1,SMALL(Dong,ROWS($1:34)),))</f>
        <v>42794</v>
      </c>
      <c r="B47" s="519">
        <f ca="1">IF(ROWS($1:34)&gt;COUNT(Dong),"",OFFSET(TH!D$1,SMALL(Dong,ROWS($1:34)),))</f>
        <v>0</v>
      </c>
      <c r="C47" s="519">
        <f ca="1">IF(ROWS($1:34)&gt;COUNT(Dong),"",OFFSET(TH!E$1,SMALL(Dong,ROWS($1:34)),))</f>
        <v>42794</v>
      </c>
      <c r="D47" s="520" t="str">
        <f ca="1">IF(ROWS($1:34)&gt;COUNT(Dong),"",OFFSET(TH!F$1,SMALL(Dong,ROWS($1:34)),))</f>
        <v>Thùng 55x55x33</v>
      </c>
      <c r="E47" s="521" t="str">
        <f ca="1">IF(ROWS($1:34)&gt;COUNT(Dong),"",IF(OFFSET(TH!L$1,SMALL(Dong,ROWS($1:34)),)="331",OFFSET(TH!M$1,SMALL(Dong,ROWS($1:34)),),OFFSET(TH!L$1,SMALL(Dong,ROWS($1:34)),)))</f>
        <v>156</v>
      </c>
      <c r="F47" s="522">
        <f ca="1">IF(ROWS($1:34)&gt;COUNT(Dong),"",IF(OFFSET(TH!L$1,SMALL(Dong,ROWS($1:34)),)="331",OFFSET(TH!K$1,SMALL(Dong,ROWS($1:34)),),0))</f>
        <v>0</v>
      </c>
      <c r="G47" s="522">
        <f ca="1">IF(ROWS($1:34)&gt;COUNT(Dong),"",IF(OFFSET(TH!M$1,SMALL(Dong,ROWS($1:34)),)="331",OFFSET(TH!K$1,SMALL(Dong,ROWS($1:34)),),0))</f>
        <v>1053440</v>
      </c>
      <c r="H47" s="273">
        <f t="shared" ca="1" si="2"/>
        <v>74625194</v>
      </c>
      <c r="I47" s="273">
        <f t="shared" ca="1" si="3"/>
        <v>0</v>
      </c>
    </row>
    <row r="48" spans="1:9" s="3" customFormat="1" ht="20.25" customHeight="1">
      <c r="A48" s="519">
        <f ca="1">IF(ROWS($1:35)&gt;COUNT(Dong),"",OFFSET(TH!C$1,SMALL(Dong,ROWS($1:35)),))</f>
        <v>42794</v>
      </c>
      <c r="B48" s="519">
        <f ca="1">IF(ROWS($1:35)&gt;COUNT(Dong),"",OFFSET(TH!D$1,SMALL(Dong,ROWS($1:35)),))</f>
        <v>0</v>
      </c>
      <c r="C48" s="519">
        <f ca="1">IF(ROWS($1:35)&gt;COUNT(Dong),"",OFFSET(TH!E$1,SMALL(Dong,ROWS($1:35)),))</f>
        <v>42794</v>
      </c>
      <c r="D48" s="520" t="str">
        <f ca="1">IF(ROWS($1:35)&gt;COUNT(Dong),"",OFFSET(TH!F$1,SMALL(Dong,ROWS($1:35)),))</f>
        <v>Thùng 45x45x52</v>
      </c>
      <c r="E48" s="521" t="str">
        <f ca="1">IF(ROWS($1:35)&gt;COUNT(Dong),"",IF(OFFSET(TH!L$1,SMALL(Dong,ROWS($1:35)),)="331",OFFSET(TH!M$1,SMALL(Dong,ROWS($1:35)),),OFFSET(TH!L$1,SMALL(Dong,ROWS($1:35)),)))</f>
        <v>156</v>
      </c>
      <c r="F48" s="522">
        <f ca="1">IF(ROWS($1:35)&gt;COUNT(Dong),"",IF(OFFSET(TH!L$1,SMALL(Dong,ROWS($1:35)),)="331",OFFSET(TH!K$1,SMALL(Dong,ROWS($1:35)),),0))</f>
        <v>0</v>
      </c>
      <c r="G48" s="522">
        <f ca="1">IF(ROWS($1:35)&gt;COUNT(Dong),"",IF(OFFSET(TH!M$1,SMALL(Dong,ROWS($1:35)),)="331",OFFSET(TH!K$1,SMALL(Dong,ROWS($1:35)),),0))</f>
        <v>1259244</v>
      </c>
      <c r="H48" s="273">
        <f t="shared" ca="1" si="2"/>
        <v>73365950</v>
      </c>
      <c r="I48" s="273">
        <f t="shared" ca="1" si="3"/>
        <v>0</v>
      </c>
    </row>
    <row r="49" spans="1:9" s="3" customFormat="1" ht="20.25" customHeight="1">
      <c r="A49" s="519">
        <f ca="1">IF(ROWS($1:36)&gt;COUNT(Dong),"",OFFSET(TH!C$1,SMALL(Dong,ROWS($1:36)),))</f>
        <v>42794</v>
      </c>
      <c r="B49" s="519">
        <f ca="1">IF(ROWS($1:36)&gt;COUNT(Dong),"",OFFSET(TH!D$1,SMALL(Dong,ROWS($1:36)),))</f>
        <v>0</v>
      </c>
      <c r="C49" s="519">
        <f ca="1">IF(ROWS($1:36)&gt;COUNT(Dong),"",OFFSET(TH!E$1,SMALL(Dong,ROWS($1:36)),))</f>
        <v>42794</v>
      </c>
      <c r="D49" s="520" t="str">
        <f ca="1">IF(ROWS($1:36)&gt;COUNT(Dong),"",OFFSET(TH!F$1,SMALL(Dong,ROWS($1:36)),))</f>
        <v>Thùng 65x35x50</v>
      </c>
      <c r="E49" s="521" t="str">
        <f ca="1">IF(ROWS($1:36)&gt;COUNT(Dong),"",IF(OFFSET(TH!L$1,SMALL(Dong,ROWS($1:36)),)="331",OFFSET(TH!M$1,SMALL(Dong,ROWS($1:36)),),OFFSET(TH!L$1,SMALL(Dong,ROWS($1:36)),)))</f>
        <v>156</v>
      </c>
      <c r="F49" s="522">
        <f ca="1">IF(ROWS($1:36)&gt;COUNT(Dong),"",IF(OFFSET(TH!L$1,SMALL(Dong,ROWS($1:36)),)="331",OFFSET(TH!K$1,SMALL(Dong,ROWS($1:36)),),0))</f>
        <v>0</v>
      </c>
      <c r="G49" s="522">
        <f ca="1">IF(ROWS($1:36)&gt;COUNT(Dong),"",IF(OFFSET(TH!M$1,SMALL(Dong,ROWS($1:36)),)="331",OFFSET(TH!K$1,SMALL(Dong,ROWS($1:36)),),0))</f>
        <v>417612</v>
      </c>
      <c r="H49" s="273">
        <f t="shared" ca="1" si="2"/>
        <v>72948338</v>
      </c>
      <c r="I49" s="273">
        <f t="shared" ca="1" si="3"/>
        <v>0</v>
      </c>
    </row>
    <row r="50" spans="1:9" s="3" customFormat="1" ht="20.25" customHeight="1">
      <c r="A50" s="519">
        <f ca="1">IF(ROWS($1:37)&gt;COUNT(Dong),"",OFFSET(TH!C$1,SMALL(Dong,ROWS($1:37)),))</f>
        <v>42794</v>
      </c>
      <c r="B50" s="519">
        <f ca="1">IF(ROWS($1:37)&gt;COUNT(Dong),"",OFFSET(TH!D$1,SMALL(Dong,ROWS($1:37)),))</f>
        <v>0</v>
      </c>
      <c r="C50" s="519">
        <f ca="1">IF(ROWS($1:37)&gt;COUNT(Dong),"",OFFSET(TH!E$1,SMALL(Dong,ROWS($1:37)),))</f>
        <v>42794</v>
      </c>
      <c r="D50" s="520" t="str">
        <f ca="1">IF(ROWS($1:37)&gt;COUNT(Dong),"",OFFSET(TH!F$1,SMALL(Dong,ROWS($1:37)),))</f>
        <v>Thùng 55x55x50</v>
      </c>
      <c r="E50" s="521" t="str">
        <f ca="1">IF(ROWS($1:37)&gt;COUNT(Dong),"",IF(OFFSET(TH!L$1,SMALL(Dong,ROWS($1:37)),)="331",OFFSET(TH!M$1,SMALL(Dong,ROWS($1:37)),),OFFSET(TH!L$1,SMALL(Dong,ROWS($1:37)),)))</f>
        <v>156</v>
      </c>
      <c r="F50" s="522">
        <f ca="1">IF(ROWS($1:37)&gt;COUNT(Dong),"",IF(OFFSET(TH!L$1,SMALL(Dong,ROWS($1:37)),)="331",OFFSET(TH!K$1,SMALL(Dong,ROWS($1:37)),),0))</f>
        <v>0</v>
      </c>
      <c r="G50" s="522">
        <f ca="1">IF(ROWS($1:37)&gt;COUNT(Dong),"",IF(OFFSET(TH!M$1,SMALL(Dong,ROWS($1:37)),)="331",OFFSET(TH!K$1,SMALL(Dong,ROWS($1:37)),),0))</f>
        <v>1120320</v>
      </c>
      <c r="H50" s="273">
        <f t="shared" ca="1" si="2"/>
        <v>71828018</v>
      </c>
      <c r="I50" s="273">
        <f t="shared" ca="1" si="3"/>
        <v>0</v>
      </c>
    </row>
    <row r="51" spans="1:9" s="3" customFormat="1" ht="20.25" customHeight="1">
      <c r="A51" s="519">
        <f ca="1">IF(ROWS($1:38)&gt;COUNT(Dong),"",OFFSET(TH!C$1,SMALL(Dong,ROWS($1:38)),))</f>
        <v>42794</v>
      </c>
      <c r="B51" s="519">
        <f ca="1">IF(ROWS($1:38)&gt;COUNT(Dong),"",OFFSET(TH!D$1,SMALL(Dong,ROWS($1:38)),))</f>
        <v>0</v>
      </c>
      <c r="C51" s="519">
        <f ca="1">IF(ROWS($1:38)&gt;COUNT(Dong),"",OFFSET(TH!E$1,SMALL(Dong,ROWS($1:38)),))</f>
        <v>42794</v>
      </c>
      <c r="D51" s="520" t="str">
        <f ca="1">IF(ROWS($1:38)&gt;COUNT(Dong),"",OFFSET(TH!F$1,SMALL(Dong,ROWS($1:38)),))</f>
        <v>VAT Thùng carton</v>
      </c>
      <c r="E51" s="521" t="str">
        <f ca="1">IF(ROWS($1:38)&gt;COUNT(Dong),"",IF(OFFSET(TH!L$1,SMALL(Dong,ROWS($1:38)),)="331",OFFSET(TH!M$1,SMALL(Dong,ROWS($1:38)),),OFFSET(TH!L$1,SMALL(Dong,ROWS($1:38)),)))</f>
        <v>1331</v>
      </c>
      <c r="F51" s="522">
        <f ca="1">IF(ROWS($1:38)&gt;COUNT(Dong),"",IF(OFFSET(TH!L$1,SMALL(Dong,ROWS($1:38)),)="331",OFFSET(TH!K$1,SMALL(Dong,ROWS($1:38)),),0))</f>
        <v>0</v>
      </c>
      <c r="G51" s="522">
        <f ca="1">IF(ROWS($1:38)&gt;COUNT(Dong),"",IF(OFFSET(TH!M$1,SMALL(Dong,ROWS($1:38)),)="331",OFFSET(TH!K$1,SMALL(Dong,ROWS($1:38)),),0))</f>
        <v>7926488</v>
      </c>
      <c r="H51" s="273">
        <f t="shared" ca="1" si="2"/>
        <v>63901530</v>
      </c>
      <c r="I51" s="273">
        <f t="shared" ca="1" si="3"/>
        <v>0</v>
      </c>
    </row>
    <row r="52" spans="1:9" s="3" customFormat="1" ht="20.25" customHeight="1">
      <c r="A52" s="519">
        <f ca="1">IF(ROWS($1:39)&gt;COUNT(Dong),"",OFFSET(TH!C$1,SMALL(Dong,ROWS($1:39)),))</f>
        <v>42772</v>
      </c>
      <c r="B52" s="519">
        <f ca="1">IF(ROWS($1:39)&gt;COUNT(Dong),"",OFFSET(TH!D$1,SMALL(Dong,ROWS($1:39)),))</f>
        <v>0</v>
      </c>
      <c r="C52" s="519">
        <f ca="1">IF(ROWS($1:39)&gt;COUNT(Dong),"",OFFSET(TH!E$1,SMALL(Dong,ROWS($1:39)),))</f>
        <v>42772</v>
      </c>
      <c r="D52" s="520" t="str">
        <f ca="1">IF(ROWS($1:39)&gt;COUNT(Dong),"",OFFSET(TH!F$1,SMALL(Dong,ROWS($1:39)),))</f>
        <v>Thùng 41x27x17.5</v>
      </c>
      <c r="E52" s="521" t="str">
        <f ca="1">IF(ROWS($1:39)&gt;COUNT(Dong),"",IF(OFFSET(TH!L$1,SMALL(Dong,ROWS($1:39)),)="331",OFFSET(TH!M$1,SMALL(Dong,ROWS($1:39)),),OFFSET(TH!L$1,SMALL(Dong,ROWS($1:39)),)))</f>
        <v>156</v>
      </c>
      <c r="F52" s="522">
        <f ca="1">IF(ROWS($1:39)&gt;COUNT(Dong),"",IF(OFFSET(TH!L$1,SMALL(Dong,ROWS($1:39)),)="331",OFFSET(TH!K$1,SMALL(Dong,ROWS($1:39)),),0))</f>
        <v>0</v>
      </c>
      <c r="G52" s="522">
        <f ca="1">IF(ROWS($1:39)&gt;COUNT(Dong),"",IF(OFFSET(TH!M$1,SMALL(Dong,ROWS($1:39)),)="331",OFFSET(TH!K$1,SMALL(Dong,ROWS($1:39)),),0))</f>
        <v>39265600</v>
      </c>
      <c r="H52" s="273">
        <f t="shared" ca="1" si="2"/>
        <v>24635930</v>
      </c>
      <c r="I52" s="273">
        <f t="shared" ca="1" si="3"/>
        <v>0</v>
      </c>
    </row>
    <row r="53" spans="1:9" s="3" customFormat="1" ht="20.25" customHeight="1">
      <c r="A53" s="519">
        <f ca="1">IF(ROWS($1:40)&gt;COUNT(Dong),"",OFFSET(TH!C$1,SMALL(Dong,ROWS($1:40)),))</f>
        <v>42772</v>
      </c>
      <c r="B53" s="519">
        <f ca="1">IF(ROWS($1:40)&gt;COUNT(Dong),"",OFFSET(TH!D$1,SMALL(Dong,ROWS($1:40)),))</f>
        <v>0</v>
      </c>
      <c r="C53" s="519">
        <f ca="1">IF(ROWS($1:40)&gt;COUNT(Dong),"",OFFSET(TH!E$1,SMALL(Dong,ROWS($1:40)),))</f>
        <v>42772</v>
      </c>
      <c r="D53" s="520" t="str">
        <f ca="1">IF(ROWS($1:40)&gt;COUNT(Dong),"",OFFSET(TH!F$1,SMALL(Dong,ROWS($1:40)),))</f>
        <v>Giấy 5 lớp</v>
      </c>
      <c r="E53" s="521" t="str">
        <f ca="1">IF(ROWS($1:40)&gt;COUNT(Dong),"",IF(OFFSET(TH!L$1,SMALL(Dong,ROWS($1:40)),)="331",OFFSET(TH!M$1,SMALL(Dong,ROWS($1:40)),),OFFSET(TH!L$1,SMALL(Dong,ROWS($1:40)),)))</f>
        <v>156</v>
      </c>
      <c r="F53" s="522">
        <f ca="1">IF(ROWS($1:40)&gt;COUNT(Dong),"",IF(OFFSET(TH!L$1,SMALL(Dong,ROWS($1:40)),)="331",OFFSET(TH!K$1,SMALL(Dong,ROWS($1:40)),),0))</f>
        <v>0</v>
      </c>
      <c r="G53" s="522">
        <f ca="1">IF(ROWS($1:40)&gt;COUNT(Dong),"",IF(OFFSET(TH!M$1,SMALL(Dong,ROWS($1:40)),)="331",OFFSET(TH!K$1,SMALL(Dong,ROWS($1:40)),),0))</f>
        <v>16490000</v>
      </c>
      <c r="H53" s="273">
        <f t="shared" ca="1" si="2"/>
        <v>8145930</v>
      </c>
      <c r="I53" s="273">
        <f t="shared" ca="1" si="3"/>
        <v>0</v>
      </c>
    </row>
    <row r="54" spans="1:9" s="3" customFormat="1" ht="20.25" customHeight="1">
      <c r="A54" s="519">
        <f ca="1">IF(ROWS($1:41)&gt;COUNT(Dong),"",OFFSET(TH!C$1,SMALL(Dong,ROWS($1:41)),))</f>
        <v>42772</v>
      </c>
      <c r="B54" s="519">
        <f ca="1">IF(ROWS($1:41)&gt;COUNT(Dong),"",OFFSET(TH!D$1,SMALL(Dong,ROWS($1:41)),))</f>
        <v>0</v>
      </c>
      <c r="C54" s="519">
        <f ca="1">IF(ROWS($1:41)&gt;COUNT(Dong),"",OFFSET(TH!E$1,SMALL(Dong,ROWS($1:41)),))</f>
        <v>42772</v>
      </c>
      <c r="D54" s="520" t="str">
        <f ca="1">IF(ROWS($1:41)&gt;COUNT(Dong),"",OFFSET(TH!F$1,SMALL(Dong,ROWS($1:41)),))</f>
        <v>Thùng 41.5x27.5x23</v>
      </c>
      <c r="E54" s="521" t="str">
        <f ca="1">IF(ROWS($1:41)&gt;COUNT(Dong),"",IF(OFFSET(TH!L$1,SMALL(Dong,ROWS($1:41)),)="331",OFFSET(TH!M$1,SMALL(Dong,ROWS($1:41)),),OFFSET(TH!L$1,SMALL(Dong,ROWS($1:41)),)))</f>
        <v>156</v>
      </c>
      <c r="F54" s="522">
        <f ca="1">IF(ROWS($1:41)&gt;COUNT(Dong),"",IF(OFFSET(TH!L$1,SMALL(Dong,ROWS($1:41)),)="331",OFFSET(TH!K$1,SMALL(Dong,ROWS($1:41)),),0))</f>
        <v>0</v>
      </c>
      <c r="G54" s="522">
        <f ca="1">IF(ROWS($1:41)&gt;COUNT(Dong),"",IF(OFFSET(TH!M$1,SMALL(Dong,ROWS($1:41)),)="331",OFFSET(TH!K$1,SMALL(Dong,ROWS($1:41)),),0))</f>
        <v>2336700</v>
      </c>
      <c r="H54" s="273">
        <f t="shared" ca="1" si="2"/>
        <v>5809230</v>
      </c>
      <c r="I54" s="273">
        <f t="shared" ca="1" si="3"/>
        <v>0</v>
      </c>
    </row>
    <row r="55" spans="1:9" s="3" customFormat="1" ht="20.25" customHeight="1">
      <c r="A55" s="519">
        <f ca="1">IF(ROWS($1:42)&gt;COUNT(Dong),"",OFFSET(TH!C$1,SMALL(Dong,ROWS($1:42)),))</f>
        <v>42772</v>
      </c>
      <c r="B55" s="519">
        <f ca="1">IF(ROWS($1:42)&gt;COUNT(Dong),"",OFFSET(TH!D$1,SMALL(Dong,ROWS($1:42)),))</f>
        <v>0</v>
      </c>
      <c r="C55" s="519">
        <f ca="1">IF(ROWS($1:42)&gt;COUNT(Dong),"",OFFSET(TH!E$1,SMALL(Dong,ROWS($1:42)),))</f>
        <v>42772</v>
      </c>
      <c r="D55" s="520" t="str">
        <f ca="1">IF(ROWS($1:42)&gt;COUNT(Dong),"",OFFSET(TH!F$1,SMALL(Dong,ROWS($1:42)),))</f>
        <v>VAT Thùng carton</v>
      </c>
      <c r="E55" s="521" t="str">
        <f ca="1">IF(ROWS($1:42)&gt;COUNT(Dong),"",IF(OFFSET(TH!L$1,SMALL(Dong,ROWS($1:42)),)="331",OFFSET(TH!M$1,SMALL(Dong,ROWS($1:42)),),OFFSET(TH!L$1,SMALL(Dong,ROWS($1:42)),)))</f>
        <v>1331</v>
      </c>
      <c r="F55" s="522">
        <f ca="1">IF(ROWS($1:42)&gt;COUNT(Dong),"",IF(OFFSET(TH!L$1,SMALL(Dong,ROWS($1:42)),)="331",OFFSET(TH!K$1,SMALL(Dong,ROWS($1:42)),),0))</f>
        <v>0</v>
      </c>
      <c r="G55" s="522">
        <f ca="1">IF(ROWS($1:42)&gt;COUNT(Dong),"",IF(OFFSET(TH!M$1,SMALL(Dong,ROWS($1:42)),)="331",OFFSET(TH!K$1,SMALL(Dong,ROWS($1:42)),),0))</f>
        <v>5809230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9" t="str">
        <f ca="1">IF(ROWS($1:43)&gt;COUNT(Dong),"",OFFSET(TH!C$1,SMALL(Dong,ROWS($1:43)),))</f>
        <v/>
      </c>
      <c r="B56" s="519" t="str">
        <f ca="1">IF(ROWS($1:43)&gt;COUNT(Dong),"",OFFSET(TH!D$1,SMALL(Dong,ROWS($1:43)),))</f>
        <v/>
      </c>
      <c r="C56" s="519" t="str">
        <f ca="1">IF(ROWS($1:43)&gt;COUNT(Dong),"",OFFSET(TH!E$1,SMALL(Dong,ROWS($1:43)),))</f>
        <v/>
      </c>
      <c r="D56" s="520" t="str">
        <f ca="1">IF(ROWS($1:43)&gt;COUNT(Dong),"",OFFSET(TH!F$1,SMALL(Dong,ROWS($1:43)),))</f>
        <v/>
      </c>
      <c r="E56" s="521" t="str">
        <f ca="1">IF(ROWS($1:43)&gt;COUNT(Dong),"",IF(OFFSET(TH!L$1,SMALL(Dong,ROWS($1:43)),)="331",OFFSET(TH!M$1,SMALL(Dong,ROWS($1:43)),),OFFSET(TH!L$1,SMALL(Dong,ROWS($1:43)),)))</f>
        <v/>
      </c>
      <c r="F56" s="522" t="str">
        <f ca="1">IF(ROWS($1:43)&gt;COUNT(Dong),"",IF(OFFSET(TH!L$1,SMALL(Dong,ROWS($1:43)),)="331",OFFSET(TH!K$1,SMALL(Dong,ROWS($1:43)),),0))</f>
        <v/>
      </c>
      <c r="G56" s="522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9" t="str">
        <f ca="1">IF(ROWS($1:44)&gt;COUNT(Dong),"",OFFSET(TH!C$1,SMALL(Dong,ROWS($1:44)),))</f>
        <v/>
      </c>
      <c r="B57" s="519" t="str">
        <f ca="1">IF(ROWS($1:44)&gt;COUNT(Dong),"",OFFSET(TH!D$1,SMALL(Dong,ROWS($1:44)),))</f>
        <v/>
      </c>
      <c r="C57" s="519" t="str">
        <f ca="1">IF(ROWS($1:44)&gt;COUNT(Dong),"",OFFSET(TH!E$1,SMALL(Dong,ROWS($1:44)),))</f>
        <v/>
      </c>
      <c r="D57" s="520" t="str">
        <f ca="1">IF(ROWS($1:44)&gt;COUNT(Dong),"",OFFSET(TH!F$1,SMALL(Dong,ROWS($1:44)),))</f>
        <v/>
      </c>
      <c r="E57" s="521" t="str">
        <f ca="1">IF(ROWS($1:44)&gt;COUNT(Dong),"",IF(OFFSET(TH!L$1,SMALL(Dong,ROWS($1:44)),)="331",OFFSET(TH!M$1,SMALL(Dong,ROWS($1:44)),),OFFSET(TH!L$1,SMALL(Dong,ROWS($1:44)),)))</f>
        <v/>
      </c>
      <c r="F57" s="522" t="str">
        <f ca="1">IF(ROWS($1:44)&gt;COUNT(Dong),"",IF(OFFSET(TH!L$1,SMALL(Dong,ROWS($1:44)),)="331",OFFSET(TH!K$1,SMALL(Dong,ROWS($1:44)),),0))</f>
        <v/>
      </c>
      <c r="G57" s="522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9" t="str">
        <f ca="1">IF(ROWS($1:45)&gt;COUNT(Dong),"",OFFSET(TH!C$1,SMALL(Dong,ROWS($1:45)),))</f>
        <v/>
      </c>
      <c r="B58" s="519" t="str">
        <f ca="1">IF(ROWS($1:45)&gt;COUNT(Dong),"",OFFSET(TH!D$1,SMALL(Dong,ROWS($1:45)),))</f>
        <v/>
      </c>
      <c r="C58" s="519" t="str">
        <f ca="1">IF(ROWS($1:45)&gt;COUNT(Dong),"",OFFSET(TH!E$1,SMALL(Dong,ROWS($1:45)),))</f>
        <v/>
      </c>
      <c r="D58" s="520" t="str">
        <f ca="1">IF(ROWS($1:45)&gt;COUNT(Dong),"",OFFSET(TH!F$1,SMALL(Dong,ROWS($1:45)),))</f>
        <v/>
      </c>
      <c r="E58" s="521" t="str">
        <f ca="1">IF(ROWS($1:45)&gt;COUNT(Dong),"",IF(OFFSET(TH!L$1,SMALL(Dong,ROWS($1:45)),)="331",OFFSET(TH!M$1,SMALL(Dong,ROWS($1:45)),),OFFSET(TH!L$1,SMALL(Dong,ROWS($1:45)),)))</f>
        <v/>
      </c>
      <c r="F58" s="522" t="str">
        <f ca="1">IF(ROWS($1:45)&gt;COUNT(Dong),"",IF(OFFSET(TH!L$1,SMALL(Dong,ROWS($1:45)),)="331",OFFSET(TH!K$1,SMALL(Dong,ROWS($1:45)),),0))</f>
        <v/>
      </c>
      <c r="G58" s="522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9" t="str">
        <f ca="1">IF(ROWS($1:46)&gt;COUNT(Dong),"",OFFSET(TH!C$1,SMALL(Dong,ROWS($1:46)),))</f>
        <v/>
      </c>
      <c r="B59" s="519" t="str">
        <f ca="1">IF(ROWS($1:46)&gt;COUNT(Dong),"",OFFSET(TH!D$1,SMALL(Dong,ROWS($1:46)),))</f>
        <v/>
      </c>
      <c r="C59" s="519" t="str">
        <f ca="1">IF(ROWS($1:46)&gt;COUNT(Dong),"",OFFSET(TH!E$1,SMALL(Dong,ROWS($1:46)),))</f>
        <v/>
      </c>
      <c r="D59" s="520" t="str">
        <f ca="1">IF(ROWS($1:46)&gt;COUNT(Dong),"",OFFSET(TH!F$1,SMALL(Dong,ROWS($1:46)),))</f>
        <v/>
      </c>
      <c r="E59" s="521" t="str">
        <f ca="1">IF(ROWS($1:46)&gt;COUNT(Dong),"",IF(OFFSET(TH!L$1,SMALL(Dong,ROWS($1:46)),)="331",OFFSET(TH!M$1,SMALL(Dong,ROWS($1:46)),),OFFSET(TH!L$1,SMALL(Dong,ROWS($1:46)),)))</f>
        <v/>
      </c>
      <c r="F59" s="522" t="str">
        <f ca="1">IF(ROWS($1:46)&gt;COUNT(Dong),"",IF(OFFSET(TH!L$1,SMALL(Dong,ROWS($1:46)),)="331",OFFSET(TH!K$1,SMALL(Dong,ROWS($1:46)),),0))</f>
        <v/>
      </c>
      <c r="G59" s="522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9" t="str">
        <f ca="1">IF(ROWS($1:47)&gt;COUNT(Dong),"",OFFSET(TH!C$1,SMALL(Dong,ROWS($1:47)),))</f>
        <v/>
      </c>
      <c r="B60" s="519" t="str">
        <f ca="1">IF(ROWS($1:47)&gt;COUNT(Dong),"",OFFSET(TH!D$1,SMALL(Dong,ROWS($1:47)),))</f>
        <v/>
      </c>
      <c r="C60" s="519" t="str">
        <f ca="1">IF(ROWS($1:47)&gt;COUNT(Dong),"",OFFSET(TH!E$1,SMALL(Dong,ROWS($1:47)),))</f>
        <v/>
      </c>
      <c r="D60" s="520" t="str">
        <f ca="1">IF(ROWS($1:47)&gt;COUNT(Dong),"",OFFSET(TH!F$1,SMALL(Dong,ROWS($1:47)),))</f>
        <v/>
      </c>
      <c r="E60" s="521" t="str">
        <f ca="1">IF(ROWS($1:47)&gt;COUNT(Dong),"",IF(OFFSET(TH!L$1,SMALL(Dong,ROWS($1:47)),)="331",OFFSET(TH!M$1,SMALL(Dong,ROWS($1:47)),),OFFSET(TH!L$1,SMALL(Dong,ROWS($1:47)),)))</f>
        <v/>
      </c>
      <c r="F60" s="522" t="str">
        <f ca="1">IF(ROWS($1:47)&gt;COUNT(Dong),"",IF(OFFSET(TH!L$1,SMALL(Dong,ROWS($1:47)),)="331",OFFSET(TH!K$1,SMALL(Dong,ROWS($1:47)),),0))</f>
        <v/>
      </c>
      <c r="G60" s="522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9" t="str">
        <f ca="1">IF(ROWS($1:48)&gt;COUNT(Dong),"",OFFSET(TH!C$1,SMALL(Dong,ROWS($1:48)),))</f>
        <v/>
      </c>
      <c r="B61" s="519" t="str">
        <f ca="1">IF(ROWS($1:48)&gt;COUNT(Dong),"",OFFSET(TH!D$1,SMALL(Dong,ROWS($1:48)),))</f>
        <v/>
      </c>
      <c r="C61" s="519" t="str">
        <f ca="1">IF(ROWS($1:48)&gt;COUNT(Dong),"",OFFSET(TH!E$1,SMALL(Dong,ROWS($1:48)),))</f>
        <v/>
      </c>
      <c r="D61" s="520" t="str">
        <f ca="1">IF(ROWS($1:48)&gt;COUNT(Dong),"",OFFSET(TH!F$1,SMALL(Dong,ROWS($1:48)),))</f>
        <v/>
      </c>
      <c r="E61" s="521" t="str">
        <f ca="1">IF(ROWS($1:48)&gt;COUNT(Dong),"",IF(OFFSET(TH!L$1,SMALL(Dong,ROWS($1:48)),)="331",OFFSET(TH!M$1,SMALL(Dong,ROWS($1:48)),),OFFSET(TH!L$1,SMALL(Dong,ROWS($1:48)),)))</f>
        <v/>
      </c>
      <c r="F61" s="522" t="str">
        <f ca="1">IF(ROWS($1:48)&gt;COUNT(Dong),"",IF(OFFSET(TH!L$1,SMALL(Dong,ROWS($1:48)),)="331",OFFSET(TH!K$1,SMALL(Dong,ROWS($1:48)),),0))</f>
        <v/>
      </c>
      <c r="G61" s="522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9" t="str">
        <f ca="1">IF(ROWS($1:49)&gt;COUNT(Dong),"",OFFSET(TH!C$1,SMALL(Dong,ROWS($1:49)),))</f>
        <v/>
      </c>
      <c r="B62" s="519" t="str">
        <f ca="1">IF(ROWS($1:49)&gt;COUNT(Dong),"",OFFSET(TH!D$1,SMALL(Dong,ROWS($1:49)),))</f>
        <v/>
      </c>
      <c r="C62" s="519" t="str">
        <f ca="1">IF(ROWS($1:49)&gt;COUNT(Dong),"",OFFSET(TH!E$1,SMALL(Dong,ROWS($1:49)),))</f>
        <v/>
      </c>
      <c r="D62" s="520" t="str">
        <f ca="1">IF(ROWS($1:49)&gt;COUNT(Dong),"",OFFSET(TH!F$1,SMALL(Dong,ROWS($1:49)),))</f>
        <v/>
      </c>
      <c r="E62" s="521" t="str">
        <f ca="1">IF(ROWS($1:49)&gt;COUNT(Dong),"",IF(OFFSET(TH!L$1,SMALL(Dong,ROWS($1:49)),)="331",OFFSET(TH!M$1,SMALL(Dong,ROWS($1:49)),),OFFSET(TH!L$1,SMALL(Dong,ROWS($1:49)),)))</f>
        <v/>
      </c>
      <c r="F62" s="522" t="str">
        <f ca="1">IF(ROWS($1:49)&gt;COUNT(Dong),"",IF(OFFSET(TH!L$1,SMALL(Dong,ROWS($1:49)),)="331",OFFSET(TH!K$1,SMALL(Dong,ROWS($1:49)),),0))</f>
        <v/>
      </c>
      <c r="G62" s="522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9" t="str">
        <f ca="1">IF(ROWS($1:50)&gt;COUNT(Dong),"",OFFSET(TH!C$1,SMALL(Dong,ROWS($1:50)),))</f>
        <v/>
      </c>
      <c r="B63" s="519" t="str">
        <f ca="1">IF(ROWS($1:50)&gt;COUNT(Dong),"",OFFSET(TH!D$1,SMALL(Dong,ROWS($1:50)),))</f>
        <v/>
      </c>
      <c r="C63" s="519" t="str">
        <f ca="1">IF(ROWS($1:50)&gt;COUNT(Dong),"",OFFSET(TH!E$1,SMALL(Dong,ROWS($1:50)),))</f>
        <v/>
      </c>
      <c r="D63" s="520" t="str">
        <f ca="1">IF(ROWS($1:50)&gt;COUNT(Dong),"",OFFSET(TH!F$1,SMALL(Dong,ROWS($1:50)),))</f>
        <v/>
      </c>
      <c r="E63" s="521" t="str">
        <f ca="1">IF(ROWS($1:50)&gt;COUNT(Dong),"",IF(OFFSET(TH!L$1,SMALL(Dong,ROWS($1:50)),)="331",OFFSET(TH!M$1,SMALL(Dong,ROWS($1:50)),),OFFSET(TH!L$1,SMALL(Dong,ROWS($1:50)),)))</f>
        <v/>
      </c>
      <c r="F63" s="522" t="str">
        <f ca="1">IF(ROWS($1:50)&gt;COUNT(Dong),"",IF(OFFSET(TH!L$1,SMALL(Dong,ROWS($1:50)),)="331",OFFSET(TH!K$1,SMALL(Dong,ROWS($1:50)),),0))</f>
        <v/>
      </c>
      <c r="G63" s="522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9" t="str">
        <f ca="1">IF(ROWS($1:51)&gt;COUNT(Dong),"",OFFSET(TH!C$1,SMALL(Dong,ROWS($1:51)),))</f>
        <v/>
      </c>
      <c r="B64" s="519" t="str">
        <f ca="1">IF(ROWS($1:51)&gt;COUNT(Dong),"",OFFSET(TH!D$1,SMALL(Dong,ROWS($1:51)),))</f>
        <v/>
      </c>
      <c r="C64" s="519" t="str">
        <f ca="1">IF(ROWS($1:51)&gt;COUNT(Dong),"",OFFSET(TH!E$1,SMALL(Dong,ROWS($1:51)),))</f>
        <v/>
      </c>
      <c r="D64" s="520" t="str">
        <f ca="1">IF(ROWS($1:51)&gt;COUNT(Dong),"",OFFSET(TH!F$1,SMALL(Dong,ROWS($1:51)),))</f>
        <v/>
      </c>
      <c r="E64" s="521" t="str">
        <f ca="1">IF(ROWS($1:51)&gt;COUNT(Dong),"",IF(OFFSET(TH!L$1,SMALL(Dong,ROWS($1:51)),)="331",OFFSET(TH!M$1,SMALL(Dong,ROWS($1:51)),),OFFSET(TH!L$1,SMALL(Dong,ROWS($1:51)),)))</f>
        <v/>
      </c>
      <c r="F64" s="522" t="str">
        <f ca="1">IF(ROWS($1:51)&gt;COUNT(Dong),"",IF(OFFSET(TH!L$1,SMALL(Dong,ROWS($1:51)),)="331",OFFSET(TH!K$1,SMALL(Dong,ROWS($1:51)),),0))</f>
        <v/>
      </c>
      <c r="G64" s="522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9" t="str">
        <f ca="1">IF(ROWS($1:52)&gt;COUNT(Dong),"",OFFSET(TH!C$1,SMALL(Dong,ROWS($1:52)),))</f>
        <v/>
      </c>
      <c r="B65" s="519" t="str">
        <f ca="1">IF(ROWS($1:52)&gt;COUNT(Dong),"",OFFSET(TH!D$1,SMALL(Dong,ROWS($1:52)),))</f>
        <v/>
      </c>
      <c r="C65" s="519" t="str">
        <f ca="1">IF(ROWS($1:52)&gt;COUNT(Dong),"",OFFSET(TH!E$1,SMALL(Dong,ROWS($1:52)),))</f>
        <v/>
      </c>
      <c r="D65" s="520" t="str">
        <f ca="1">IF(ROWS($1:52)&gt;COUNT(Dong),"",OFFSET(TH!F$1,SMALL(Dong,ROWS($1:52)),))</f>
        <v/>
      </c>
      <c r="E65" s="521" t="str">
        <f ca="1">IF(ROWS($1:52)&gt;COUNT(Dong),"",IF(OFFSET(TH!L$1,SMALL(Dong,ROWS($1:52)),)="331",OFFSET(TH!M$1,SMALL(Dong,ROWS($1:52)),),OFFSET(TH!L$1,SMALL(Dong,ROWS($1:52)),)))</f>
        <v/>
      </c>
      <c r="F65" s="522" t="str">
        <f ca="1">IF(ROWS($1:52)&gt;COUNT(Dong),"",IF(OFFSET(TH!L$1,SMALL(Dong,ROWS($1:52)),)="331",OFFSET(TH!K$1,SMALL(Dong,ROWS($1:52)),),0))</f>
        <v/>
      </c>
      <c r="G65" s="522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9" t="str">
        <f ca="1">IF(ROWS($1:53)&gt;COUNT(Dong),"",OFFSET(TH!C$1,SMALL(Dong,ROWS($1:53)),))</f>
        <v/>
      </c>
      <c r="B66" s="519" t="str">
        <f ca="1">IF(ROWS($1:53)&gt;COUNT(Dong),"",OFFSET(TH!D$1,SMALL(Dong,ROWS($1:53)),))</f>
        <v/>
      </c>
      <c r="C66" s="519" t="str">
        <f ca="1">IF(ROWS($1:53)&gt;COUNT(Dong),"",OFFSET(TH!E$1,SMALL(Dong,ROWS($1:53)),))</f>
        <v/>
      </c>
      <c r="D66" s="520" t="str">
        <f ca="1">IF(ROWS($1:53)&gt;COUNT(Dong),"",OFFSET(TH!F$1,SMALL(Dong,ROWS($1:53)),))</f>
        <v/>
      </c>
      <c r="E66" s="521" t="str">
        <f ca="1">IF(ROWS($1:53)&gt;COUNT(Dong),"",IF(OFFSET(TH!L$1,SMALL(Dong,ROWS($1:53)),)="331",OFFSET(TH!M$1,SMALL(Dong,ROWS($1:53)),),OFFSET(TH!L$1,SMALL(Dong,ROWS($1:53)),)))</f>
        <v/>
      </c>
      <c r="F66" s="522" t="str">
        <f ca="1">IF(ROWS($1:53)&gt;COUNT(Dong),"",IF(OFFSET(TH!L$1,SMALL(Dong,ROWS($1:53)),)="331",OFFSET(TH!K$1,SMALL(Dong,ROWS($1:53)),),0))</f>
        <v/>
      </c>
      <c r="G66" s="522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9" t="str">
        <f ca="1">IF(ROWS($1:54)&gt;COUNT(Dong),"",OFFSET(TH!C$1,SMALL(Dong,ROWS($1:54)),))</f>
        <v/>
      </c>
      <c r="B67" s="519" t="str">
        <f ca="1">IF(ROWS($1:54)&gt;COUNT(Dong),"",OFFSET(TH!D$1,SMALL(Dong,ROWS($1:54)),))</f>
        <v/>
      </c>
      <c r="C67" s="519" t="str">
        <f ca="1">IF(ROWS($1:54)&gt;COUNT(Dong),"",OFFSET(TH!E$1,SMALL(Dong,ROWS($1:54)),))</f>
        <v/>
      </c>
      <c r="D67" s="520" t="str">
        <f ca="1">IF(ROWS($1:54)&gt;COUNT(Dong),"",OFFSET(TH!F$1,SMALL(Dong,ROWS($1:54)),))</f>
        <v/>
      </c>
      <c r="E67" s="521" t="str">
        <f ca="1">IF(ROWS($1:54)&gt;COUNT(Dong),"",IF(OFFSET(TH!L$1,SMALL(Dong,ROWS($1:54)),)="331",OFFSET(TH!M$1,SMALL(Dong,ROWS($1:54)),),OFFSET(TH!L$1,SMALL(Dong,ROWS($1:54)),)))</f>
        <v/>
      </c>
      <c r="F67" s="522" t="str">
        <f ca="1">IF(ROWS($1:54)&gt;COUNT(Dong),"",IF(OFFSET(TH!L$1,SMALL(Dong,ROWS($1:54)),)="331",OFFSET(TH!K$1,SMALL(Dong,ROWS($1:54)),),0))</f>
        <v/>
      </c>
      <c r="G67" s="522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9" t="str">
        <f ca="1">IF(ROWS($1:55)&gt;COUNT(Dong),"",OFFSET(TH!C$1,SMALL(Dong,ROWS($1:55)),))</f>
        <v/>
      </c>
      <c r="B68" s="519" t="str">
        <f ca="1">IF(ROWS($1:55)&gt;COUNT(Dong),"",OFFSET(TH!D$1,SMALL(Dong,ROWS($1:55)),))</f>
        <v/>
      </c>
      <c r="C68" s="519" t="str">
        <f ca="1">IF(ROWS($1:55)&gt;COUNT(Dong),"",OFFSET(TH!E$1,SMALL(Dong,ROWS($1:55)),))</f>
        <v/>
      </c>
      <c r="D68" s="520" t="str">
        <f ca="1">IF(ROWS($1:55)&gt;COUNT(Dong),"",OFFSET(TH!F$1,SMALL(Dong,ROWS($1:55)),))</f>
        <v/>
      </c>
      <c r="E68" s="521" t="str">
        <f ca="1">IF(ROWS($1:55)&gt;COUNT(Dong),"",IF(OFFSET(TH!L$1,SMALL(Dong,ROWS($1:55)),)="331",OFFSET(TH!M$1,SMALL(Dong,ROWS($1:55)),),OFFSET(TH!L$1,SMALL(Dong,ROWS($1:55)),)))</f>
        <v/>
      </c>
      <c r="F68" s="522" t="str">
        <f ca="1">IF(ROWS($1:55)&gt;COUNT(Dong),"",IF(OFFSET(TH!L$1,SMALL(Dong,ROWS($1:55)),)="331",OFFSET(TH!K$1,SMALL(Dong,ROWS($1:55)),),0))</f>
        <v/>
      </c>
      <c r="G68" s="522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9" t="str">
        <f ca="1">IF(ROWS($1:56)&gt;COUNT(Dong),"",OFFSET(TH!C$1,SMALL(Dong,ROWS($1:56)),))</f>
        <v/>
      </c>
      <c r="B69" s="519" t="str">
        <f ca="1">IF(ROWS($1:56)&gt;COUNT(Dong),"",OFFSET(TH!D$1,SMALL(Dong,ROWS($1:56)),))</f>
        <v/>
      </c>
      <c r="C69" s="519" t="str">
        <f ca="1">IF(ROWS($1:56)&gt;COUNT(Dong),"",OFFSET(TH!E$1,SMALL(Dong,ROWS($1:56)),))</f>
        <v/>
      </c>
      <c r="D69" s="520" t="str">
        <f ca="1">IF(ROWS($1:56)&gt;COUNT(Dong),"",OFFSET(TH!F$1,SMALL(Dong,ROWS($1:56)),))</f>
        <v/>
      </c>
      <c r="E69" s="521" t="str">
        <f ca="1">IF(ROWS($1:56)&gt;COUNT(Dong),"",IF(OFFSET(TH!L$1,SMALL(Dong,ROWS($1:56)),)="331",OFFSET(TH!M$1,SMALL(Dong,ROWS($1:56)),),OFFSET(TH!L$1,SMALL(Dong,ROWS($1:56)),)))</f>
        <v/>
      </c>
      <c r="F69" s="522" t="str">
        <f ca="1">IF(ROWS($1:56)&gt;COUNT(Dong),"",IF(OFFSET(TH!L$1,SMALL(Dong,ROWS($1:56)),)="331",OFFSET(TH!K$1,SMALL(Dong,ROWS($1:56)),),0))</f>
        <v/>
      </c>
      <c r="G69" s="522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9" t="str">
        <f ca="1">IF(ROWS($1:57)&gt;COUNT(Dong),"",OFFSET(TH!C$1,SMALL(Dong,ROWS($1:57)),))</f>
        <v/>
      </c>
      <c r="B70" s="519" t="str">
        <f ca="1">IF(ROWS($1:57)&gt;COUNT(Dong),"",OFFSET(TH!D$1,SMALL(Dong,ROWS($1:57)),))</f>
        <v/>
      </c>
      <c r="C70" s="519" t="str">
        <f ca="1">IF(ROWS($1:57)&gt;COUNT(Dong),"",OFFSET(TH!E$1,SMALL(Dong,ROWS($1:57)),))</f>
        <v/>
      </c>
      <c r="D70" s="520" t="str">
        <f ca="1">IF(ROWS($1:57)&gt;COUNT(Dong),"",OFFSET(TH!F$1,SMALL(Dong,ROWS($1:57)),))</f>
        <v/>
      </c>
      <c r="E70" s="521" t="str">
        <f ca="1">IF(ROWS($1:57)&gt;COUNT(Dong),"",IF(OFFSET(TH!L$1,SMALL(Dong,ROWS($1:57)),)="331",OFFSET(TH!M$1,SMALL(Dong,ROWS($1:57)),),OFFSET(TH!L$1,SMALL(Dong,ROWS($1:57)),)))</f>
        <v/>
      </c>
      <c r="F70" s="522" t="str">
        <f ca="1">IF(ROWS($1:57)&gt;COUNT(Dong),"",IF(OFFSET(TH!L$1,SMALL(Dong,ROWS($1:57)),)="331",OFFSET(TH!K$1,SMALL(Dong,ROWS($1:57)),),0))</f>
        <v/>
      </c>
      <c r="G70" s="522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9" t="str">
        <f ca="1">IF(ROWS($1:58)&gt;COUNT(Dong),"",OFFSET(TH!C$1,SMALL(Dong,ROWS($1:58)),))</f>
        <v/>
      </c>
      <c r="B71" s="519" t="str">
        <f ca="1">IF(ROWS($1:58)&gt;COUNT(Dong),"",OFFSET(TH!D$1,SMALL(Dong,ROWS($1:58)),))</f>
        <v/>
      </c>
      <c r="C71" s="519" t="str">
        <f ca="1">IF(ROWS($1:58)&gt;COUNT(Dong),"",OFFSET(TH!E$1,SMALL(Dong,ROWS($1:58)),))</f>
        <v/>
      </c>
      <c r="D71" s="520" t="str">
        <f ca="1">IF(ROWS($1:58)&gt;COUNT(Dong),"",OFFSET(TH!F$1,SMALL(Dong,ROWS($1:58)),))</f>
        <v/>
      </c>
      <c r="E71" s="521" t="str">
        <f ca="1">IF(ROWS($1:58)&gt;COUNT(Dong),"",IF(OFFSET(TH!L$1,SMALL(Dong,ROWS($1:58)),)="331",OFFSET(TH!M$1,SMALL(Dong,ROWS($1:58)),),OFFSET(TH!L$1,SMALL(Dong,ROWS($1:58)),)))</f>
        <v/>
      </c>
      <c r="F71" s="522" t="str">
        <f ca="1">IF(ROWS($1:58)&gt;COUNT(Dong),"",IF(OFFSET(TH!L$1,SMALL(Dong,ROWS($1:58)),)="331",OFFSET(TH!K$1,SMALL(Dong,ROWS($1:58)),),0))</f>
        <v/>
      </c>
      <c r="G71" s="522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9" t="str">
        <f ca="1">IF(ROWS($1:59)&gt;COUNT(Dong),"",OFFSET(TH!C$1,SMALL(Dong,ROWS($1:59)),))</f>
        <v/>
      </c>
      <c r="B72" s="519" t="str">
        <f ca="1">IF(ROWS($1:59)&gt;COUNT(Dong),"",OFFSET(TH!D$1,SMALL(Dong,ROWS($1:59)),))</f>
        <v/>
      </c>
      <c r="C72" s="519" t="str">
        <f ca="1">IF(ROWS($1:59)&gt;COUNT(Dong),"",OFFSET(TH!E$1,SMALL(Dong,ROWS($1:59)),))</f>
        <v/>
      </c>
      <c r="D72" s="520" t="str">
        <f ca="1">IF(ROWS($1:59)&gt;COUNT(Dong),"",OFFSET(TH!F$1,SMALL(Dong,ROWS($1:59)),))</f>
        <v/>
      </c>
      <c r="E72" s="521" t="str">
        <f ca="1">IF(ROWS($1:59)&gt;COUNT(Dong),"",IF(OFFSET(TH!L$1,SMALL(Dong,ROWS($1:59)),)="331",OFFSET(TH!M$1,SMALL(Dong,ROWS($1:59)),),OFFSET(TH!L$1,SMALL(Dong,ROWS($1:59)),)))</f>
        <v/>
      </c>
      <c r="F72" s="522" t="str">
        <f ca="1">IF(ROWS($1:59)&gt;COUNT(Dong),"",IF(OFFSET(TH!L$1,SMALL(Dong,ROWS($1:59)),)="331",OFFSET(TH!K$1,SMALL(Dong,ROWS($1:59)),),0))</f>
        <v/>
      </c>
      <c r="G72" s="522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9" t="str">
        <f ca="1">IF(ROWS($1:60)&gt;COUNT(Dong),"",OFFSET(TH!C$1,SMALL(Dong,ROWS($1:60)),))</f>
        <v/>
      </c>
      <c r="B73" s="519" t="str">
        <f ca="1">IF(ROWS($1:60)&gt;COUNT(Dong),"",OFFSET(TH!D$1,SMALL(Dong,ROWS($1:60)),))</f>
        <v/>
      </c>
      <c r="C73" s="519" t="str">
        <f ca="1">IF(ROWS($1:60)&gt;COUNT(Dong),"",OFFSET(TH!E$1,SMALL(Dong,ROWS($1:60)),))</f>
        <v/>
      </c>
      <c r="D73" s="520" t="str">
        <f ca="1">IF(ROWS($1:60)&gt;COUNT(Dong),"",OFFSET(TH!F$1,SMALL(Dong,ROWS($1:60)),))</f>
        <v/>
      </c>
      <c r="E73" s="521" t="str">
        <f ca="1">IF(ROWS($1:60)&gt;COUNT(Dong),"",IF(OFFSET(TH!L$1,SMALL(Dong,ROWS($1:60)),)="331",OFFSET(TH!M$1,SMALL(Dong,ROWS($1:60)),),OFFSET(TH!L$1,SMALL(Dong,ROWS($1:60)),)))</f>
        <v/>
      </c>
      <c r="F73" s="522" t="str">
        <f ca="1">IF(ROWS($1:60)&gt;COUNT(Dong),"",IF(OFFSET(TH!L$1,SMALL(Dong,ROWS($1:60)),)="331",OFFSET(TH!K$1,SMALL(Dong,ROWS($1:60)),),0))</f>
        <v/>
      </c>
      <c r="G73" s="522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9" t="str">
        <f ca="1">IF(ROWS($1:61)&gt;COUNT(Dong),"",OFFSET(TH!C$1,SMALL(Dong,ROWS($1:61)),))</f>
        <v/>
      </c>
      <c r="B74" s="519" t="str">
        <f ca="1">IF(ROWS($1:61)&gt;COUNT(Dong),"",OFFSET(TH!D$1,SMALL(Dong,ROWS($1:61)),))</f>
        <v/>
      </c>
      <c r="C74" s="519" t="str">
        <f ca="1">IF(ROWS($1:61)&gt;COUNT(Dong),"",OFFSET(TH!E$1,SMALL(Dong,ROWS($1:61)),))</f>
        <v/>
      </c>
      <c r="D74" s="520" t="str">
        <f ca="1">IF(ROWS($1:61)&gt;COUNT(Dong),"",OFFSET(TH!F$1,SMALL(Dong,ROWS($1:61)),))</f>
        <v/>
      </c>
      <c r="E74" s="521" t="str">
        <f ca="1">IF(ROWS($1:61)&gt;COUNT(Dong),"",IF(OFFSET(TH!L$1,SMALL(Dong,ROWS($1:61)),)="331",OFFSET(TH!M$1,SMALL(Dong,ROWS($1:61)),),OFFSET(TH!L$1,SMALL(Dong,ROWS($1:61)),)))</f>
        <v/>
      </c>
      <c r="F74" s="522" t="str">
        <f ca="1">IF(ROWS($1:61)&gt;COUNT(Dong),"",IF(OFFSET(TH!L$1,SMALL(Dong,ROWS($1:61)),)="331",OFFSET(TH!K$1,SMALL(Dong,ROWS($1:61)),),0))</f>
        <v/>
      </c>
      <c r="G74" s="522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9" t="str">
        <f ca="1">IF(ROWS($1:62)&gt;COUNT(Dong),"",OFFSET(TH!C$1,SMALL(Dong,ROWS($1:62)),))</f>
        <v/>
      </c>
      <c r="B75" s="519" t="str">
        <f ca="1">IF(ROWS($1:62)&gt;COUNT(Dong),"",OFFSET(TH!D$1,SMALL(Dong,ROWS($1:62)),))</f>
        <v/>
      </c>
      <c r="C75" s="519" t="str">
        <f ca="1">IF(ROWS($1:62)&gt;COUNT(Dong),"",OFFSET(TH!E$1,SMALL(Dong,ROWS($1:62)),))</f>
        <v/>
      </c>
      <c r="D75" s="520" t="str">
        <f ca="1">IF(ROWS($1:62)&gt;COUNT(Dong),"",OFFSET(TH!F$1,SMALL(Dong,ROWS($1:62)),))</f>
        <v/>
      </c>
      <c r="E75" s="521" t="str">
        <f ca="1">IF(ROWS($1:62)&gt;COUNT(Dong),"",IF(OFFSET(TH!L$1,SMALL(Dong,ROWS($1:62)),)="331",OFFSET(TH!M$1,SMALL(Dong,ROWS($1:62)),),OFFSET(TH!L$1,SMALL(Dong,ROWS($1:62)),)))</f>
        <v/>
      </c>
      <c r="F75" s="522" t="str">
        <f ca="1">IF(ROWS($1:62)&gt;COUNT(Dong),"",IF(OFFSET(TH!L$1,SMALL(Dong,ROWS($1:62)),)="331",OFFSET(TH!K$1,SMALL(Dong,ROWS($1:62)),),0))</f>
        <v/>
      </c>
      <c r="G75" s="522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9" t="str">
        <f ca="1">IF(ROWS($1:63)&gt;COUNT(Dong),"",OFFSET(TH!C$1,SMALL(Dong,ROWS($1:63)),))</f>
        <v/>
      </c>
      <c r="B76" s="519" t="str">
        <f ca="1">IF(ROWS($1:63)&gt;COUNT(Dong),"",OFFSET(TH!D$1,SMALL(Dong,ROWS($1:63)),))</f>
        <v/>
      </c>
      <c r="C76" s="519" t="str">
        <f ca="1">IF(ROWS($1:63)&gt;COUNT(Dong),"",OFFSET(TH!E$1,SMALL(Dong,ROWS($1:63)),))</f>
        <v/>
      </c>
      <c r="D76" s="520" t="str">
        <f ca="1">IF(ROWS($1:63)&gt;COUNT(Dong),"",OFFSET(TH!F$1,SMALL(Dong,ROWS($1:63)),))</f>
        <v/>
      </c>
      <c r="E76" s="521" t="str">
        <f ca="1">IF(ROWS($1:63)&gt;COUNT(Dong),"",IF(OFFSET(TH!L$1,SMALL(Dong,ROWS($1:63)),)="331",OFFSET(TH!M$1,SMALL(Dong,ROWS($1:63)),),OFFSET(TH!L$1,SMALL(Dong,ROWS($1:63)),)))</f>
        <v/>
      </c>
      <c r="F76" s="522" t="str">
        <f ca="1">IF(ROWS($1:63)&gt;COUNT(Dong),"",IF(OFFSET(TH!L$1,SMALL(Dong,ROWS($1:63)),)="331",OFFSET(TH!K$1,SMALL(Dong,ROWS($1:63)),),0))</f>
        <v/>
      </c>
      <c r="G76" s="522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9" t="str">
        <f ca="1">IF(ROWS($1:64)&gt;COUNT(Dong),"",OFFSET(TH!C$1,SMALL(Dong,ROWS($1:64)),))</f>
        <v/>
      </c>
      <c r="B77" s="519" t="str">
        <f ca="1">IF(ROWS($1:64)&gt;COUNT(Dong),"",OFFSET(TH!D$1,SMALL(Dong,ROWS($1:64)),))</f>
        <v/>
      </c>
      <c r="C77" s="519" t="str">
        <f ca="1">IF(ROWS($1:64)&gt;COUNT(Dong),"",OFFSET(TH!E$1,SMALL(Dong,ROWS($1:64)),))</f>
        <v/>
      </c>
      <c r="D77" s="520" t="str">
        <f ca="1">IF(ROWS($1:64)&gt;COUNT(Dong),"",OFFSET(TH!F$1,SMALL(Dong,ROWS($1:64)),))</f>
        <v/>
      </c>
      <c r="E77" s="521" t="str">
        <f ca="1">IF(ROWS($1:64)&gt;COUNT(Dong),"",IF(OFFSET(TH!L$1,SMALL(Dong,ROWS($1:64)),)="331",OFFSET(TH!M$1,SMALL(Dong,ROWS($1:64)),),OFFSET(TH!L$1,SMALL(Dong,ROWS($1:64)),)))</f>
        <v/>
      </c>
      <c r="F77" s="522" t="str">
        <f ca="1">IF(ROWS($1:64)&gt;COUNT(Dong),"",IF(OFFSET(TH!L$1,SMALL(Dong,ROWS($1:64)),)="331",OFFSET(TH!K$1,SMALL(Dong,ROWS($1:64)),),0))</f>
        <v/>
      </c>
      <c r="G77" s="522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9" t="str">
        <f ca="1">IF(ROWS($1:65)&gt;COUNT(Dong),"",OFFSET(TH!C$1,SMALL(Dong,ROWS($1:65)),))</f>
        <v/>
      </c>
      <c r="B78" s="519" t="str">
        <f ca="1">IF(ROWS($1:65)&gt;COUNT(Dong),"",OFFSET(TH!D$1,SMALL(Dong,ROWS($1:65)),))</f>
        <v/>
      </c>
      <c r="C78" s="519" t="str">
        <f ca="1">IF(ROWS($1:65)&gt;COUNT(Dong),"",OFFSET(TH!E$1,SMALL(Dong,ROWS($1:65)),))</f>
        <v/>
      </c>
      <c r="D78" s="520" t="str">
        <f ca="1">IF(ROWS($1:65)&gt;COUNT(Dong),"",OFFSET(TH!F$1,SMALL(Dong,ROWS($1:65)),))</f>
        <v/>
      </c>
      <c r="E78" s="521" t="str">
        <f ca="1">IF(ROWS($1:65)&gt;COUNT(Dong),"",IF(OFFSET(TH!L$1,SMALL(Dong,ROWS($1:65)),)="331",OFFSET(TH!M$1,SMALL(Dong,ROWS($1:65)),),OFFSET(TH!L$1,SMALL(Dong,ROWS($1:65)),)))</f>
        <v/>
      </c>
      <c r="F78" s="522" t="str">
        <f ca="1">IF(ROWS($1:65)&gt;COUNT(Dong),"",IF(OFFSET(TH!L$1,SMALL(Dong,ROWS($1:65)),)="331",OFFSET(TH!K$1,SMALL(Dong,ROWS($1:65)),),0))</f>
        <v/>
      </c>
      <c r="G78" s="522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9" t="str">
        <f ca="1">IF(ROWS($1:66)&gt;COUNT(Dong),"",OFFSET(TH!C$1,SMALL(Dong,ROWS($1:66)),))</f>
        <v/>
      </c>
      <c r="B79" s="519" t="str">
        <f ca="1">IF(ROWS($1:66)&gt;COUNT(Dong),"",OFFSET(TH!D$1,SMALL(Dong,ROWS($1:66)),))</f>
        <v/>
      </c>
      <c r="C79" s="519" t="str">
        <f ca="1">IF(ROWS($1:66)&gt;COUNT(Dong),"",OFFSET(TH!E$1,SMALL(Dong,ROWS($1:66)),))</f>
        <v/>
      </c>
      <c r="D79" s="520" t="str">
        <f ca="1">IF(ROWS($1:66)&gt;COUNT(Dong),"",OFFSET(TH!F$1,SMALL(Dong,ROWS($1:66)),))</f>
        <v/>
      </c>
      <c r="E79" s="521" t="str">
        <f ca="1">IF(ROWS($1:66)&gt;COUNT(Dong),"",IF(OFFSET(TH!L$1,SMALL(Dong,ROWS($1:66)),)="331",OFFSET(TH!M$1,SMALL(Dong,ROWS($1:66)),),OFFSET(TH!L$1,SMALL(Dong,ROWS($1:66)),)))</f>
        <v/>
      </c>
      <c r="F79" s="522" t="str">
        <f ca="1">IF(ROWS($1:66)&gt;COUNT(Dong),"",IF(OFFSET(TH!L$1,SMALL(Dong,ROWS($1:66)),)="331",OFFSET(TH!K$1,SMALL(Dong,ROWS($1:66)),),0))</f>
        <v/>
      </c>
      <c r="G79" s="522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9" t="str">
        <f ca="1">IF(ROWS($1:67)&gt;COUNT(Dong),"",OFFSET(TH!C$1,SMALL(Dong,ROWS($1:67)),))</f>
        <v/>
      </c>
      <c r="B80" s="519" t="str">
        <f ca="1">IF(ROWS($1:67)&gt;COUNT(Dong),"",OFFSET(TH!D$1,SMALL(Dong,ROWS($1:67)),))</f>
        <v/>
      </c>
      <c r="C80" s="519" t="str">
        <f ca="1">IF(ROWS($1:67)&gt;COUNT(Dong),"",OFFSET(TH!E$1,SMALL(Dong,ROWS($1:67)),))</f>
        <v/>
      </c>
      <c r="D80" s="520" t="str">
        <f ca="1">IF(ROWS($1:67)&gt;COUNT(Dong),"",OFFSET(TH!F$1,SMALL(Dong,ROWS($1:67)),))</f>
        <v/>
      </c>
      <c r="E80" s="521" t="str">
        <f ca="1">IF(ROWS($1:67)&gt;COUNT(Dong),"",IF(OFFSET(TH!L$1,SMALL(Dong,ROWS($1:67)),)="331",OFFSET(TH!M$1,SMALL(Dong,ROWS($1:67)),),OFFSET(TH!L$1,SMALL(Dong,ROWS($1:67)),)))</f>
        <v/>
      </c>
      <c r="F80" s="522" t="str">
        <f ca="1">IF(ROWS($1:67)&gt;COUNT(Dong),"",IF(OFFSET(TH!L$1,SMALL(Dong,ROWS($1:67)),)="331",OFFSET(TH!K$1,SMALL(Dong,ROWS($1:67)),),0))</f>
        <v/>
      </c>
      <c r="G80" s="522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9" t="str">
        <f ca="1">IF(ROWS($1:68)&gt;COUNT(Dong),"",OFFSET(TH!C$1,SMALL(Dong,ROWS($1:68)),))</f>
        <v/>
      </c>
      <c r="B81" s="519" t="str">
        <f ca="1">IF(ROWS($1:68)&gt;COUNT(Dong),"",OFFSET(TH!D$1,SMALL(Dong,ROWS($1:68)),))</f>
        <v/>
      </c>
      <c r="C81" s="519" t="str">
        <f ca="1">IF(ROWS($1:68)&gt;COUNT(Dong),"",OFFSET(TH!E$1,SMALL(Dong,ROWS($1:68)),))</f>
        <v/>
      </c>
      <c r="D81" s="520" t="str">
        <f ca="1">IF(ROWS($1:68)&gt;COUNT(Dong),"",OFFSET(TH!F$1,SMALL(Dong,ROWS($1:68)),))</f>
        <v/>
      </c>
      <c r="E81" s="521" t="str">
        <f ca="1">IF(ROWS($1:68)&gt;COUNT(Dong),"",IF(OFFSET(TH!L$1,SMALL(Dong,ROWS($1:68)),)="331",OFFSET(TH!M$1,SMALL(Dong,ROWS($1:68)),),OFFSET(TH!L$1,SMALL(Dong,ROWS($1:68)),)))</f>
        <v/>
      </c>
      <c r="F81" s="522" t="str">
        <f ca="1">IF(ROWS($1:68)&gt;COUNT(Dong),"",IF(OFFSET(TH!L$1,SMALL(Dong,ROWS($1:68)),)="331",OFFSET(TH!K$1,SMALL(Dong,ROWS($1:68)),),0))</f>
        <v/>
      </c>
      <c r="G81" s="522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9" t="str">
        <f ca="1">IF(ROWS($1:69)&gt;COUNT(Dong),"",OFFSET(TH!C$1,SMALL(Dong,ROWS($1:69)),))</f>
        <v/>
      </c>
      <c r="B82" s="519" t="str">
        <f ca="1">IF(ROWS($1:69)&gt;COUNT(Dong),"",OFFSET(TH!D$1,SMALL(Dong,ROWS($1:69)),))</f>
        <v/>
      </c>
      <c r="C82" s="519" t="str">
        <f ca="1">IF(ROWS($1:69)&gt;COUNT(Dong),"",OFFSET(TH!E$1,SMALL(Dong,ROWS($1:69)),))</f>
        <v/>
      </c>
      <c r="D82" s="520" t="str">
        <f ca="1">IF(ROWS($1:69)&gt;COUNT(Dong),"",OFFSET(TH!F$1,SMALL(Dong,ROWS($1:69)),))</f>
        <v/>
      </c>
      <c r="E82" s="521" t="str">
        <f ca="1">IF(ROWS($1:69)&gt;COUNT(Dong),"",IF(OFFSET(TH!L$1,SMALL(Dong,ROWS($1:69)),)="331",OFFSET(TH!M$1,SMALL(Dong,ROWS($1:69)),),OFFSET(TH!L$1,SMALL(Dong,ROWS($1:69)),)))</f>
        <v/>
      </c>
      <c r="F82" s="522" t="str">
        <f ca="1">IF(ROWS($1:69)&gt;COUNT(Dong),"",IF(OFFSET(TH!L$1,SMALL(Dong,ROWS($1:69)),)="331",OFFSET(TH!K$1,SMALL(Dong,ROWS($1:69)),),0))</f>
        <v/>
      </c>
      <c r="G82" s="522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9" t="str">
        <f ca="1">IF(ROWS($1:70)&gt;COUNT(Dong),"",OFFSET(TH!C$1,SMALL(Dong,ROWS($1:70)),))</f>
        <v/>
      </c>
      <c r="B83" s="519" t="str">
        <f ca="1">IF(ROWS($1:70)&gt;COUNT(Dong),"",OFFSET(TH!D$1,SMALL(Dong,ROWS($1:70)),))</f>
        <v/>
      </c>
      <c r="C83" s="519" t="str">
        <f ca="1">IF(ROWS($1:70)&gt;COUNT(Dong),"",OFFSET(TH!E$1,SMALL(Dong,ROWS($1:70)),))</f>
        <v/>
      </c>
      <c r="D83" s="520" t="str">
        <f ca="1">IF(ROWS($1:70)&gt;COUNT(Dong),"",OFFSET(TH!F$1,SMALL(Dong,ROWS($1:70)),))</f>
        <v/>
      </c>
      <c r="E83" s="521" t="str">
        <f ca="1">IF(ROWS($1:70)&gt;COUNT(Dong),"",IF(OFFSET(TH!L$1,SMALL(Dong,ROWS($1:70)),)="331",OFFSET(TH!M$1,SMALL(Dong,ROWS($1:70)),),OFFSET(TH!L$1,SMALL(Dong,ROWS($1:70)),)))</f>
        <v/>
      </c>
      <c r="F83" s="522" t="str">
        <f ca="1">IF(ROWS($1:70)&gt;COUNT(Dong),"",IF(OFFSET(TH!L$1,SMALL(Dong,ROWS($1:70)),)="331",OFFSET(TH!K$1,SMALL(Dong,ROWS($1:70)),),0))</f>
        <v/>
      </c>
      <c r="G83" s="522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9" t="str">
        <f ca="1">IF(ROWS($1:71)&gt;COUNT(Dong),"",OFFSET(TH!C$1,SMALL(Dong,ROWS($1:71)),))</f>
        <v/>
      </c>
      <c r="B84" s="519" t="str">
        <f ca="1">IF(ROWS($1:71)&gt;COUNT(Dong),"",OFFSET(TH!D$1,SMALL(Dong,ROWS($1:71)),))</f>
        <v/>
      </c>
      <c r="C84" s="519" t="str">
        <f ca="1">IF(ROWS($1:71)&gt;COUNT(Dong),"",OFFSET(TH!E$1,SMALL(Dong,ROWS($1:71)),))</f>
        <v/>
      </c>
      <c r="D84" s="520" t="str">
        <f ca="1">IF(ROWS($1:71)&gt;COUNT(Dong),"",OFFSET(TH!F$1,SMALL(Dong,ROWS($1:71)),))</f>
        <v/>
      </c>
      <c r="E84" s="521" t="str">
        <f ca="1">IF(ROWS($1:71)&gt;COUNT(Dong),"",IF(OFFSET(TH!L$1,SMALL(Dong,ROWS($1:71)),)="331",OFFSET(TH!M$1,SMALL(Dong,ROWS($1:71)),),OFFSET(TH!L$1,SMALL(Dong,ROWS($1:71)),)))</f>
        <v/>
      </c>
      <c r="F84" s="522" t="str">
        <f ca="1">IF(ROWS($1:71)&gt;COUNT(Dong),"",IF(OFFSET(TH!L$1,SMALL(Dong,ROWS($1:71)),)="331",OFFSET(TH!K$1,SMALL(Dong,ROWS($1:71)),),0))</f>
        <v/>
      </c>
      <c r="G84" s="522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9" t="str">
        <f ca="1">IF(ROWS($1:72)&gt;COUNT(Dong),"",OFFSET(TH!C$1,SMALL(Dong,ROWS($1:72)),))</f>
        <v/>
      </c>
      <c r="B85" s="519" t="str">
        <f ca="1">IF(ROWS($1:72)&gt;COUNT(Dong),"",OFFSET(TH!D$1,SMALL(Dong,ROWS($1:72)),))</f>
        <v/>
      </c>
      <c r="C85" s="519" t="str">
        <f ca="1">IF(ROWS($1:72)&gt;COUNT(Dong),"",OFFSET(TH!E$1,SMALL(Dong,ROWS($1:72)),))</f>
        <v/>
      </c>
      <c r="D85" s="520" t="str">
        <f ca="1">IF(ROWS($1:72)&gt;COUNT(Dong),"",OFFSET(TH!F$1,SMALL(Dong,ROWS($1:72)),))</f>
        <v/>
      </c>
      <c r="E85" s="521" t="str">
        <f ca="1">IF(ROWS($1:72)&gt;COUNT(Dong),"",IF(OFFSET(TH!L$1,SMALL(Dong,ROWS($1:72)),)="331",OFFSET(TH!M$1,SMALL(Dong,ROWS($1:72)),),OFFSET(TH!L$1,SMALL(Dong,ROWS($1:72)),)))</f>
        <v/>
      </c>
      <c r="F85" s="522" t="str">
        <f ca="1">IF(ROWS($1:72)&gt;COUNT(Dong),"",IF(OFFSET(TH!L$1,SMALL(Dong,ROWS($1:72)),)="331",OFFSET(TH!K$1,SMALL(Dong,ROWS($1:72)),),0))</f>
        <v/>
      </c>
      <c r="G85" s="522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9" t="str">
        <f ca="1">IF(ROWS($1:73)&gt;COUNT(Dong),"",OFFSET(TH!C$1,SMALL(Dong,ROWS($1:73)),))</f>
        <v/>
      </c>
      <c r="B86" s="519" t="str">
        <f ca="1">IF(ROWS($1:73)&gt;COUNT(Dong),"",OFFSET(TH!D$1,SMALL(Dong,ROWS($1:73)),))</f>
        <v/>
      </c>
      <c r="C86" s="519" t="str">
        <f ca="1">IF(ROWS($1:73)&gt;COUNT(Dong),"",OFFSET(TH!E$1,SMALL(Dong,ROWS($1:73)),))</f>
        <v/>
      </c>
      <c r="D86" s="520" t="str">
        <f ca="1">IF(ROWS($1:73)&gt;COUNT(Dong),"",OFFSET(TH!F$1,SMALL(Dong,ROWS($1:73)),))</f>
        <v/>
      </c>
      <c r="E86" s="521" t="str">
        <f ca="1">IF(ROWS($1:73)&gt;COUNT(Dong),"",IF(OFFSET(TH!L$1,SMALL(Dong,ROWS($1:73)),)="331",OFFSET(TH!M$1,SMALL(Dong,ROWS($1:73)),),OFFSET(TH!L$1,SMALL(Dong,ROWS($1:73)),)))</f>
        <v/>
      </c>
      <c r="F86" s="522" t="str">
        <f ca="1">IF(ROWS($1:73)&gt;COUNT(Dong),"",IF(OFFSET(TH!L$1,SMALL(Dong,ROWS($1:73)),)="331",OFFSET(TH!K$1,SMALL(Dong,ROWS($1:73)),),0))</f>
        <v/>
      </c>
      <c r="G86" s="522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9" t="str">
        <f ca="1">IF(ROWS($1:74)&gt;COUNT(Dong),"",OFFSET(TH!C$1,SMALL(Dong,ROWS($1:74)),))</f>
        <v/>
      </c>
      <c r="B87" s="519" t="str">
        <f ca="1">IF(ROWS($1:74)&gt;COUNT(Dong),"",OFFSET(TH!D$1,SMALL(Dong,ROWS($1:74)),))</f>
        <v/>
      </c>
      <c r="C87" s="519" t="str">
        <f ca="1">IF(ROWS($1:74)&gt;COUNT(Dong),"",OFFSET(TH!E$1,SMALL(Dong,ROWS($1:74)),))</f>
        <v/>
      </c>
      <c r="D87" s="520" t="str">
        <f ca="1">IF(ROWS($1:74)&gt;COUNT(Dong),"",OFFSET(TH!F$1,SMALL(Dong,ROWS($1:74)),))</f>
        <v/>
      </c>
      <c r="E87" s="521" t="str">
        <f ca="1">IF(ROWS($1:74)&gt;COUNT(Dong),"",IF(OFFSET(TH!L$1,SMALL(Dong,ROWS($1:74)),)="331",OFFSET(TH!M$1,SMALL(Dong,ROWS($1:74)),),OFFSET(TH!L$1,SMALL(Dong,ROWS($1:74)),)))</f>
        <v/>
      </c>
      <c r="F87" s="522" t="str">
        <f ca="1">IF(ROWS($1:74)&gt;COUNT(Dong),"",IF(OFFSET(TH!L$1,SMALL(Dong,ROWS($1:74)),)="331",OFFSET(TH!K$1,SMALL(Dong,ROWS($1:74)),),0))</f>
        <v/>
      </c>
      <c r="G87" s="522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9" t="str">
        <f ca="1">IF(ROWS($1:75)&gt;COUNT(Dong),"",OFFSET(TH!C$1,SMALL(Dong,ROWS($1:75)),))</f>
        <v/>
      </c>
      <c r="B88" s="519" t="str">
        <f ca="1">IF(ROWS($1:75)&gt;COUNT(Dong),"",OFFSET(TH!D$1,SMALL(Dong,ROWS($1:75)),))</f>
        <v/>
      </c>
      <c r="C88" s="519" t="str">
        <f ca="1">IF(ROWS($1:75)&gt;COUNT(Dong),"",OFFSET(TH!E$1,SMALL(Dong,ROWS($1:75)),))</f>
        <v/>
      </c>
      <c r="D88" s="520" t="str">
        <f ca="1">IF(ROWS($1:75)&gt;COUNT(Dong),"",OFFSET(TH!F$1,SMALL(Dong,ROWS($1:75)),))</f>
        <v/>
      </c>
      <c r="E88" s="521" t="str">
        <f ca="1">IF(ROWS($1:75)&gt;COUNT(Dong),"",IF(OFFSET(TH!L$1,SMALL(Dong,ROWS($1:75)),)="331",OFFSET(TH!M$1,SMALL(Dong,ROWS($1:75)),),OFFSET(TH!L$1,SMALL(Dong,ROWS($1:75)),)))</f>
        <v/>
      </c>
      <c r="F88" s="522" t="str">
        <f ca="1">IF(ROWS($1:75)&gt;COUNT(Dong),"",IF(OFFSET(TH!L$1,SMALL(Dong,ROWS($1:75)),)="331",OFFSET(TH!K$1,SMALL(Dong,ROWS($1:75)),),0))</f>
        <v/>
      </c>
      <c r="G88" s="522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9" t="str">
        <f ca="1">IF(ROWS($1:76)&gt;COUNT(Dong),"",OFFSET(TH!C$1,SMALL(Dong,ROWS($1:76)),))</f>
        <v/>
      </c>
      <c r="B89" s="519" t="str">
        <f ca="1">IF(ROWS($1:76)&gt;COUNT(Dong),"",OFFSET(TH!D$1,SMALL(Dong,ROWS($1:76)),))</f>
        <v/>
      </c>
      <c r="C89" s="519" t="str">
        <f ca="1">IF(ROWS($1:76)&gt;COUNT(Dong),"",OFFSET(TH!E$1,SMALL(Dong,ROWS($1:76)),))</f>
        <v/>
      </c>
      <c r="D89" s="520" t="str">
        <f ca="1">IF(ROWS($1:76)&gt;COUNT(Dong),"",OFFSET(TH!F$1,SMALL(Dong,ROWS($1:76)),))</f>
        <v/>
      </c>
      <c r="E89" s="521" t="str">
        <f ca="1">IF(ROWS($1:76)&gt;COUNT(Dong),"",IF(OFFSET(TH!L$1,SMALL(Dong,ROWS($1:76)),)="331",OFFSET(TH!M$1,SMALL(Dong,ROWS($1:76)),),OFFSET(TH!L$1,SMALL(Dong,ROWS($1:76)),)))</f>
        <v/>
      </c>
      <c r="F89" s="522" t="str">
        <f ca="1">IF(ROWS($1:76)&gt;COUNT(Dong),"",IF(OFFSET(TH!L$1,SMALL(Dong,ROWS($1:76)),)="331",OFFSET(TH!K$1,SMALL(Dong,ROWS($1:76)),),0))</f>
        <v/>
      </c>
      <c r="G89" s="522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9" t="str">
        <f ca="1">IF(ROWS($1:77)&gt;COUNT(Dong),"",OFFSET(TH!C$1,SMALL(Dong,ROWS($1:77)),))</f>
        <v/>
      </c>
      <c r="B90" s="519" t="str">
        <f ca="1">IF(ROWS($1:77)&gt;COUNT(Dong),"",OFFSET(TH!D$1,SMALL(Dong,ROWS($1:77)),))</f>
        <v/>
      </c>
      <c r="C90" s="519" t="str">
        <f ca="1">IF(ROWS($1:77)&gt;COUNT(Dong),"",OFFSET(TH!E$1,SMALL(Dong,ROWS($1:77)),))</f>
        <v/>
      </c>
      <c r="D90" s="520" t="str">
        <f ca="1">IF(ROWS($1:77)&gt;COUNT(Dong),"",OFFSET(TH!F$1,SMALL(Dong,ROWS($1:77)),))</f>
        <v/>
      </c>
      <c r="E90" s="521" t="str">
        <f ca="1">IF(ROWS($1:77)&gt;COUNT(Dong),"",IF(OFFSET(TH!L$1,SMALL(Dong,ROWS($1:77)),)="331",OFFSET(TH!M$1,SMALL(Dong,ROWS($1:77)),),OFFSET(TH!L$1,SMALL(Dong,ROWS($1:77)),)))</f>
        <v/>
      </c>
      <c r="F90" s="522" t="str">
        <f ca="1">IF(ROWS($1:77)&gt;COUNT(Dong),"",IF(OFFSET(TH!L$1,SMALL(Dong,ROWS($1:77)),)="331",OFFSET(TH!K$1,SMALL(Dong,ROWS($1:77)),),0))</f>
        <v/>
      </c>
      <c r="G90" s="522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9" t="str">
        <f ca="1">IF(ROWS($1:78)&gt;COUNT(Dong),"",OFFSET(TH!C$1,SMALL(Dong,ROWS($1:78)),))</f>
        <v/>
      </c>
      <c r="B91" s="519" t="str">
        <f ca="1">IF(ROWS($1:78)&gt;COUNT(Dong),"",OFFSET(TH!D$1,SMALL(Dong,ROWS($1:78)),))</f>
        <v/>
      </c>
      <c r="C91" s="519" t="str">
        <f ca="1">IF(ROWS($1:78)&gt;COUNT(Dong),"",OFFSET(TH!E$1,SMALL(Dong,ROWS($1:78)),))</f>
        <v/>
      </c>
      <c r="D91" s="520" t="str">
        <f ca="1">IF(ROWS($1:78)&gt;COUNT(Dong),"",OFFSET(TH!F$1,SMALL(Dong,ROWS($1:78)),))</f>
        <v/>
      </c>
      <c r="E91" s="521" t="str">
        <f ca="1">IF(ROWS($1:78)&gt;COUNT(Dong),"",IF(OFFSET(TH!L$1,SMALL(Dong,ROWS($1:78)),)="331",OFFSET(TH!M$1,SMALL(Dong,ROWS($1:78)),),OFFSET(TH!L$1,SMALL(Dong,ROWS($1:78)),)))</f>
        <v/>
      </c>
      <c r="F91" s="522" t="str">
        <f ca="1">IF(ROWS($1:78)&gt;COUNT(Dong),"",IF(OFFSET(TH!L$1,SMALL(Dong,ROWS($1:78)),)="331",OFFSET(TH!K$1,SMALL(Dong,ROWS($1:78)),),0))</f>
        <v/>
      </c>
      <c r="G91" s="522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9" t="str">
        <f ca="1">IF(ROWS($1:79)&gt;COUNT(Dong),"",OFFSET(TH!C$1,SMALL(Dong,ROWS($1:79)),))</f>
        <v/>
      </c>
      <c r="B92" s="519" t="str">
        <f ca="1">IF(ROWS($1:79)&gt;COUNT(Dong),"",OFFSET(TH!D$1,SMALL(Dong,ROWS($1:79)),))</f>
        <v/>
      </c>
      <c r="C92" s="519" t="str">
        <f ca="1">IF(ROWS($1:79)&gt;COUNT(Dong),"",OFFSET(TH!E$1,SMALL(Dong,ROWS($1:79)),))</f>
        <v/>
      </c>
      <c r="D92" s="520" t="str">
        <f ca="1">IF(ROWS($1:79)&gt;COUNT(Dong),"",OFFSET(TH!F$1,SMALL(Dong,ROWS($1:79)),))</f>
        <v/>
      </c>
      <c r="E92" s="521" t="str">
        <f ca="1">IF(ROWS($1:79)&gt;COUNT(Dong),"",IF(OFFSET(TH!L$1,SMALL(Dong,ROWS($1:79)),)="331",OFFSET(TH!M$1,SMALL(Dong,ROWS($1:79)),),OFFSET(TH!L$1,SMALL(Dong,ROWS($1:79)),)))</f>
        <v/>
      </c>
      <c r="F92" s="522" t="str">
        <f ca="1">IF(ROWS($1:79)&gt;COUNT(Dong),"",IF(OFFSET(TH!L$1,SMALL(Dong,ROWS($1:79)),)="331",OFFSET(TH!K$1,SMALL(Dong,ROWS($1:79)),),0))</f>
        <v/>
      </c>
      <c r="G92" s="522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9" t="str">
        <f ca="1">IF(ROWS($1:80)&gt;COUNT(Dong),"",OFFSET(TH!C$1,SMALL(Dong,ROWS($1:80)),))</f>
        <v/>
      </c>
      <c r="B93" s="519" t="str">
        <f ca="1">IF(ROWS($1:80)&gt;COUNT(Dong),"",OFFSET(TH!D$1,SMALL(Dong,ROWS($1:80)),))</f>
        <v/>
      </c>
      <c r="C93" s="519" t="str">
        <f ca="1">IF(ROWS($1:80)&gt;COUNT(Dong),"",OFFSET(TH!E$1,SMALL(Dong,ROWS($1:80)),))</f>
        <v/>
      </c>
      <c r="D93" s="520" t="str">
        <f ca="1">IF(ROWS($1:80)&gt;COUNT(Dong),"",OFFSET(TH!F$1,SMALL(Dong,ROWS($1:80)),))</f>
        <v/>
      </c>
      <c r="E93" s="521" t="str">
        <f ca="1">IF(ROWS($1:80)&gt;COUNT(Dong),"",IF(OFFSET(TH!L$1,SMALL(Dong,ROWS($1:80)),)="331",OFFSET(TH!M$1,SMALL(Dong,ROWS($1:80)),),OFFSET(TH!L$1,SMALL(Dong,ROWS($1:80)),)))</f>
        <v/>
      </c>
      <c r="F93" s="522" t="str">
        <f ca="1">IF(ROWS($1:80)&gt;COUNT(Dong),"",IF(OFFSET(TH!L$1,SMALL(Dong,ROWS($1:80)),)="331",OFFSET(TH!K$1,SMALL(Dong,ROWS($1:80)),),0))</f>
        <v/>
      </c>
      <c r="G93" s="522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9" t="str">
        <f ca="1">IF(ROWS($1:81)&gt;COUNT(Dong),"",OFFSET(TH!C$1,SMALL(Dong,ROWS($1:81)),))</f>
        <v/>
      </c>
      <c r="B94" s="519" t="str">
        <f ca="1">IF(ROWS($1:81)&gt;COUNT(Dong),"",OFFSET(TH!D$1,SMALL(Dong,ROWS($1:81)),))</f>
        <v/>
      </c>
      <c r="C94" s="519" t="str">
        <f ca="1">IF(ROWS($1:81)&gt;COUNT(Dong),"",OFFSET(TH!E$1,SMALL(Dong,ROWS($1:81)),))</f>
        <v/>
      </c>
      <c r="D94" s="520" t="str">
        <f ca="1">IF(ROWS($1:81)&gt;COUNT(Dong),"",OFFSET(TH!F$1,SMALL(Dong,ROWS($1:81)),))</f>
        <v/>
      </c>
      <c r="E94" s="521" t="str">
        <f ca="1">IF(ROWS($1:81)&gt;COUNT(Dong),"",IF(OFFSET(TH!L$1,SMALL(Dong,ROWS($1:81)),)="331",OFFSET(TH!M$1,SMALL(Dong,ROWS($1:81)),),OFFSET(TH!L$1,SMALL(Dong,ROWS($1:81)),)))</f>
        <v/>
      </c>
      <c r="F94" s="522" t="str">
        <f ca="1">IF(ROWS($1:81)&gt;COUNT(Dong),"",IF(OFFSET(TH!L$1,SMALL(Dong,ROWS($1:81)),)="331",OFFSET(TH!K$1,SMALL(Dong,ROWS($1:81)),),0))</f>
        <v/>
      </c>
      <c r="G94" s="522" t="str">
        <f ca="1">IF(ROWS($1:81)&gt;COUNT(Dong),"",IF(OFFSET(TH!M$1,SMALL(Dong,ROWS($1:81)),)="331",OFFSET(TH!K$1,SMALL(Dong,ROWS($1:81)),),0))</f>
        <v/>
      </c>
      <c r="H94" s="273">
        <f ca="1">IF(D94&lt;&gt;"",MAX(H93+F94-G94-I93,0),0)</f>
        <v>0</v>
      </c>
      <c r="I94" s="273">
        <f ca="1">IF(D94&lt;&gt;"",MAX(I93+G94-H93-F94,0),0)</f>
        <v>0</v>
      </c>
    </row>
    <row r="95" spans="1:9" s="3" customFormat="1" ht="20.25" customHeight="1">
      <c r="A95" s="519" t="str">
        <f ca="1">IF(ROWS($1:82)&gt;COUNT(Dong),"",OFFSET(TH!C$1,SMALL(Dong,ROWS($1:82)),))</f>
        <v/>
      </c>
      <c r="B95" s="519" t="str">
        <f ca="1">IF(ROWS($1:82)&gt;COUNT(Dong),"",OFFSET(TH!D$1,SMALL(Dong,ROWS($1:82)),))</f>
        <v/>
      </c>
      <c r="C95" s="519" t="str">
        <f ca="1">IF(ROWS($1:82)&gt;COUNT(Dong),"",OFFSET(TH!E$1,SMALL(Dong,ROWS($1:82)),))</f>
        <v/>
      </c>
      <c r="D95" s="520" t="str">
        <f ca="1">IF(ROWS($1:82)&gt;COUNT(Dong),"",OFFSET(TH!F$1,SMALL(Dong,ROWS($1:82)),))</f>
        <v/>
      </c>
      <c r="E95" s="521" t="str">
        <f ca="1">IF(ROWS($1:82)&gt;COUNT(Dong),"",IF(OFFSET(TH!L$1,SMALL(Dong,ROWS($1:82)),)="331",OFFSET(TH!M$1,SMALL(Dong,ROWS($1:82)),),OFFSET(TH!L$1,SMALL(Dong,ROWS($1:82)),)))</f>
        <v/>
      </c>
      <c r="F95" s="522" t="str">
        <f ca="1">IF(ROWS($1:82)&gt;COUNT(Dong),"",IF(OFFSET(TH!L$1,SMALL(Dong,ROWS($1:82)),)="331",OFFSET(TH!K$1,SMALL(Dong,ROWS($1:82)),),0))</f>
        <v/>
      </c>
      <c r="G95" s="522" t="str">
        <f ca="1">IF(ROWS($1:82)&gt;COUNT(Dong),"",IF(OFFSET(TH!M$1,SMALL(Dong,ROWS($1:82)),)="331",OFFSET(TH!K$1,SMALL(Dong,ROWS($1:82)),),0))</f>
        <v/>
      </c>
      <c r="H95" s="273">
        <f ca="1">IF(D95&lt;&gt;"",MAX(H94+F95-G95-I94,0),0)</f>
        <v>0</v>
      </c>
      <c r="I95" s="273">
        <f ca="1">IF(D95&lt;&gt;"",MAX(I94+G95-H94-F95,0),0)</f>
        <v>0</v>
      </c>
    </row>
    <row r="96" spans="1:9" s="3" customFormat="1" ht="20.25" customHeight="1">
      <c r="A96" s="519" t="str">
        <f ca="1">IF(ROWS($1:83)&gt;COUNT(Dong),"",OFFSET(TH!C$1,SMALL(Dong,ROWS($1:83)),))</f>
        <v/>
      </c>
      <c r="B96" s="519" t="str">
        <f ca="1">IF(ROWS($1:83)&gt;COUNT(Dong),"",OFFSET(TH!D$1,SMALL(Dong,ROWS($1:83)),))</f>
        <v/>
      </c>
      <c r="C96" s="519" t="str">
        <f ca="1">IF(ROWS($1:83)&gt;COUNT(Dong),"",OFFSET(TH!E$1,SMALL(Dong,ROWS($1:83)),))</f>
        <v/>
      </c>
      <c r="D96" s="520" t="str">
        <f ca="1">IF(ROWS($1:83)&gt;COUNT(Dong),"",OFFSET(TH!F$1,SMALL(Dong,ROWS($1:83)),))</f>
        <v/>
      </c>
      <c r="E96" s="521" t="str">
        <f ca="1">IF(ROWS($1:83)&gt;COUNT(Dong),"",IF(OFFSET(TH!L$1,SMALL(Dong,ROWS($1:83)),)="331",OFFSET(TH!M$1,SMALL(Dong,ROWS($1:83)),),OFFSET(TH!L$1,SMALL(Dong,ROWS($1:83)),)))</f>
        <v/>
      </c>
      <c r="F96" s="522" t="str">
        <f ca="1">IF(ROWS($1:83)&gt;COUNT(Dong),"",IF(OFFSET(TH!L$1,SMALL(Dong,ROWS($1:83)),)="331",OFFSET(TH!K$1,SMALL(Dong,ROWS($1:83)),),0))</f>
        <v/>
      </c>
      <c r="G96" s="522" t="str">
        <f ca="1">IF(ROWS($1:83)&gt;COUNT(Dong),"",IF(OFFSET(TH!M$1,SMALL(Dong,ROWS($1:83)),)="331",OFFSET(TH!K$1,SMALL(Dong,ROWS($1:83)),),0))</f>
        <v/>
      </c>
      <c r="H96" s="273">
        <f ca="1">IF(D96&lt;&gt;"",MAX(H95+F96-G96-I95,0),0)</f>
        <v>0</v>
      </c>
      <c r="I96" s="273">
        <f ca="1">IF(D96&lt;&gt;"",MAX(I95+G96-H95-F96,0),0)</f>
        <v>0</v>
      </c>
    </row>
    <row r="97" spans="1:9" s="3" customFormat="1" ht="20.25" customHeight="1">
      <c r="A97" s="519" t="str">
        <f ca="1">IF(ROWS($1:84)&gt;COUNT(Dong),"",OFFSET(TH!C$1,SMALL(Dong,ROWS($1:84)),))</f>
        <v/>
      </c>
      <c r="B97" s="519" t="str">
        <f ca="1">IF(ROWS($1:84)&gt;COUNT(Dong),"",OFFSET(TH!D$1,SMALL(Dong,ROWS($1:84)),))</f>
        <v/>
      </c>
      <c r="C97" s="519" t="str">
        <f ca="1">IF(ROWS($1:84)&gt;COUNT(Dong),"",OFFSET(TH!E$1,SMALL(Dong,ROWS($1:84)),))</f>
        <v/>
      </c>
      <c r="D97" s="520" t="str">
        <f ca="1">IF(ROWS($1:84)&gt;COUNT(Dong),"",OFFSET(TH!F$1,SMALL(Dong,ROWS($1:84)),))</f>
        <v/>
      </c>
      <c r="E97" s="521" t="str">
        <f ca="1">IF(ROWS($1:84)&gt;COUNT(Dong),"",IF(OFFSET(TH!L$1,SMALL(Dong,ROWS($1:84)),)="331",OFFSET(TH!M$1,SMALL(Dong,ROWS($1:84)),),OFFSET(TH!L$1,SMALL(Dong,ROWS($1:84)),)))</f>
        <v/>
      </c>
      <c r="F97" s="522" t="str">
        <f ca="1">IF(ROWS($1:84)&gt;COUNT(Dong),"",IF(OFFSET(TH!L$1,SMALL(Dong,ROWS($1:84)),)="331",OFFSET(TH!K$1,SMALL(Dong,ROWS($1:84)),),0))</f>
        <v/>
      </c>
      <c r="G97" s="522" t="str">
        <f ca="1">IF(ROWS($1:84)&gt;COUNT(Dong),"",IF(OFFSET(TH!M$1,SMALL(Dong,ROWS($1:84)),)="331",OFFSET(TH!K$1,SMALL(Dong,ROWS($1:84)),),0))</f>
        <v/>
      </c>
      <c r="H97" s="273">
        <f ca="1">IF(D97&lt;&gt;"",MAX(H96+F97-G97-I96,0),0)</f>
        <v>0</v>
      </c>
      <c r="I97" s="273">
        <f ca="1">IF(D97&lt;&gt;"",MAX(I96+G97-H96-F97,0),0)</f>
        <v>0</v>
      </c>
    </row>
    <row r="98" spans="1:9" s="3" customFormat="1" ht="20.25" customHeight="1">
      <c r="A98" s="519" t="str">
        <f ca="1">IF(ROWS($1:85)&gt;COUNT(Dong),"",OFFSET(TH!C$1,SMALL(Dong,ROWS($1:85)),))</f>
        <v/>
      </c>
      <c r="B98" s="519" t="str">
        <f ca="1">IF(ROWS($1:85)&gt;COUNT(Dong),"",OFFSET(TH!D$1,SMALL(Dong,ROWS($1:85)),))</f>
        <v/>
      </c>
      <c r="C98" s="519" t="str">
        <f ca="1">IF(ROWS($1:85)&gt;COUNT(Dong),"",OFFSET(TH!E$1,SMALL(Dong,ROWS($1:85)),))</f>
        <v/>
      </c>
      <c r="D98" s="520" t="str">
        <f ca="1">IF(ROWS($1:85)&gt;COUNT(Dong),"",OFFSET(TH!F$1,SMALL(Dong,ROWS($1:85)),))</f>
        <v/>
      </c>
      <c r="E98" s="521" t="str">
        <f ca="1">IF(ROWS($1:85)&gt;COUNT(Dong),"",IF(OFFSET(TH!L$1,SMALL(Dong,ROWS($1:85)),)="331",OFFSET(TH!M$1,SMALL(Dong,ROWS($1:85)),),OFFSET(TH!L$1,SMALL(Dong,ROWS($1:85)),)))</f>
        <v/>
      </c>
      <c r="F98" s="522" t="str">
        <f ca="1">IF(ROWS($1:85)&gt;COUNT(Dong),"",IF(OFFSET(TH!L$1,SMALL(Dong,ROWS($1:85)),)="331",OFFSET(TH!K$1,SMALL(Dong,ROWS($1:85)),),0))</f>
        <v/>
      </c>
      <c r="G98" s="522" t="str">
        <f ca="1">IF(ROWS($1:85)&gt;COUNT(Dong),"",IF(OFFSET(TH!M$1,SMALL(Dong,ROWS($1:85)),)="331",OFFSET(TH!K$1,SMALL(Dong,ROWS($1:85)),),0))</f>
        <v/>
      </c>
      <c r="H98" s="273">
        <f ca="1">IF(D98&lt;&gt;"",MAX(H97+F98-G98-I97,0),0)</f>
        <v>0</v>
      </c>
      <c r="I98" s="273">
        <f ca="1">IF(D98&lt;&gt;"",MAX(I97+G98-H97-F98,0),0)</f>
        <v>0</v>
      </c>
    </row>
    <row r="99" spans="1:9" s="3" customFormat="1" ht="20.25" customHeight="1">
      <c r="A99" s="518"/>
      <c r="B99" s="439"/>
      <c r="C99" s="523"/>
      <c r="D99" s="517" t="s">
        <v>32</v>
      </c>
      <c r="E99" s="439" t="s">
        <v>19</v>
      </c>
      <c r="F99" s="347">
        <f ca="1">SUM(F14:F98)</f>
        <v>190702576</v>
      </c>
      <c r="G99" s="347">
        <f ca="1">SUM(G14:G98)</f>
        <v>190702576</v>
      </c>
      <c r="H99" s="347" t="s">
        <v>19</v>
      </c>
      <c r="I99" s="347" t="s">
        <v>19</v>
      </c>
    </row>
    <row r="100" spans="1:9" s="3" customFormat="1" ht="20.25" customHeight="1">
      <c r="A100" s="518"/>
      <c r="B100" s="439"/>
      <c r="C100" s="439"/>
      <c r="D100" s="517" t="s">
        <v>10</v>
      </c>
      <c r="E100" s="439" t="s">
        <v>19</v>
      </c>
      <c r="F100" s="347" t="s">
        <v>19</v>
      </c>
      <c r="G100" s="347" t="s">
        <v>19</v>
      </c>
      <c r="H100" s="347">
        <f ca="1">MAX(H13+F99-G99-I13,0)</f>
        <v>0</v>
      </c>
      <c r="I100" s="347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4" t="s">
        <v>150</v>
      </c>
      <c r="B102" s="253"/>
      <c r="C102" s="253"/>
      <c r="E102" s="253"/>
    </row>
    <row r="103" spans="1:9" s="3" customFormat="1" ht="14.25" customHeight="1">
      <c r="A103" s="524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788" t="str">
        <f ca="1">"Ngày 31 tháng  12  năm  "&amp;YEAR($A$14)</f>
        <v>Ngày 31 tháng  12  năm  2017</v>
      </c>
      <c r="F104" s="788"/>
      <c r="G104" s="788"/>
      <c r="H104" s="788"/>
      <c r="I104" s="788"/>
    </row>
    <row r="105" spans="1:9" s="3" customFormat="1" ht="14.25" customHeight="1">
      <c r="C105" s="253" t="s">
        <v>11</v>
      </c>
      <c r="E105" s="788" t="s">
        <v>12</v>
      </c>
      <c r="F105" s="788"/>
      <c r="G105" s="788"/>
      <c r="H105" s="788"/>
      <c r="I105" s="788"/>
    </row>
    <row r="106" spans="1:9" s="3" customFormat="1" ht="14.25" customHeight="1">
      <c r="C106" s="253" t="s">
        <v>13</v>
      </c>
      <c r="E106" s="788" t="s">
        <v>13</v>
      </c>
      <c r="F106" s="788"/>
      <c r="G106" s="788"/>
      <c r="H106" s="788"/>
      <c r="I106" s="788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7" customWidth="1"/>
    <col min="2" max="2" width="28.42578125" style="677" customWidth="1"/>
    <col min="3" max="3" width="8.7109375" style="677" customWidth="1"/>
    <col min="4" max="4" width="9.42578125" style="677" customWidth="1"/>
    <col min="5" max="5" width="13.7109375" style="677" customWidth="1"/>
    <col min="6" max="6" width="14.5703125" style="677" customWidth="1"/>
    <col min="7" max="7" width="13.7109375" style="677" customWidth="1"/>
    <col min="8" max="8" width="12.140625" style="677" customWidth="1"/>
    <col min="9" max="9" width="14" style="677" customWidth="1"/>
    <col min="10" max="10" width="9.85546875" style="677" bestFit="1" customWidth="1"/>
    <col min="11" max="16384" width="8" style="677"/>
  </cols>
  <sheetData>
    <row r="1" spans="1:10" ht="21.75" customHeight="1">
      <c r="A1" s="836" t="s">
        <v>882</v>
      </c>
      <c r="B1" s="836"/>
      <c r="C1" s="836"/>
      <c r="D1" s="836"/>
      <c r="E1" s="836"/>
      <c r="F1" s="836"/>
      <c r="G1" s="836"/>
      <c r="H1" s="836"/>
      <c r="I1" s="836"/>
    </row>
    <row r="2" spans="1:10" s="678" customFormat="1" ht="15.75" customHeight="1">
      <c r="A2" s="837" t="s">
        <v>33</v>
      </c>
      <c r="B2" s="838" t="s">
        <v>883</v>
      </c>
      <c r="C2" s="838" t="s">
        <v>884</v>
      </c>
      <c r="D2" s="838" t="s">
        <v>35</v>
      </c>
      <c r="E2" s="838"/>
      <c r="F2" s="838" t="s">
        <v>36</v>
      </c>
      <c r="G2" s="838"/>
      <c r="H2" s="839" t="s">
        <v>270</v>
      </c>
      <c r="I2" s="840"/>
    </row>
    <row r="3" spans="1:10" s="678" customFormat="1" ht="15.75" customHeight="1">
      <c r="A3" s="837"/>
      <c r="B3" s="838"/>
      <c r="C3" s="838"/>
      <c r="D3" s="679" t="s">
        <v>40</v>
      </c>
      <c r="E3" s="679" t="s">
        <v>41</v>
      </c>
      <c r="F3" s="679" t="s">
        <v>40</v>
      </c>
      <c r="G3" s="679" t="s">
        <v>41</v>
      </c>
      <c r="H3" s="679" t="s">
        <v>40</v>
      </c>
      <c r="I3" s="679" t="s">
        <v>41</v>
      </c>
    </row>
    <row r="4" spans="1:10" s="678" customFormat="1" ht="18" customHeight="1">
      <c r="A4" s="680">
        <f t="shared" ref="A4:A10" si="0">IF(B4&lt;&gt;"",ROW()-3,"")</f>
        <v>1</v>
      </c>
      <c r="B4" s="681" t="s">
        <v>881</v>
      </c>
      <c r="C4" s="638">
        <v>42794</v>
      </c>
      <c r="D4" s="682"/>
      <c r="E4" s="682"/>
      <c r="F4" s="683">
        <f t="array" ref="F4">SUM(IF("341"&amp;B4=LEFT(KHN,3)&amp;KH,TH))</f>
        <v>22170000</v>
      </c>
      <c r="G4" s="683">
        <f t="array" ref="G4">SUM(IF("341"&amp;B4=LEFT(KHC,3)&amp;KH,TH))</f>
        <v>266000000</v>
      </c>
      <c r="H4" s="684">
        <f t="shared" ref="H4:H10" si="1">ROUND(MAX(D4+F4-E4-G4,0),2)</f>
        <v>0</v>
      </c>
      <c r="I4" s="684">
        <f t="shared" ref="I4:I10" si="2">ROUND(MAX(E4+G4-D4-F4,0),2)</f>
        <v>243830000</v>
      </c>
    </row>
    <row r="5" spans="1:10" s="678" customFormat="1" ht="18" customHeight="1">
      <c r="A5" s="680">
        <f t="shared" si="0"/>
        <v>2</v>
      </c>
      <c r="B5" s="681" t="s">
        <v>880</v>
      </c>
      <c r="C5" s="638">
        <v>42795</v>
      </c>
      <c r="D5" s="683"/>
      <c r="E5" s="683"/>
      <c r="F5" s="683">
        <f t="array" ref="F5">SUM(IF("341"&amp;B5=LEFT(KHN,3)&amp;KH,TH))</f>
        <v>11140000</v>
      </c>
      <c r="G5" s="683">
        <f t="array" ref="G5">SUM(IF("341"&amp;B5=LEFT(KHC,3)&amp;KH,TH))</f>
        <v>133700000</v>
      </c>
      <c r="H5" s="684">
        <f t="shared" si="1"/>
        <v>0</v>
      </c>
      <c r="I5" s="684">
        <f t="shared" si="2"/>
        <v>122560000</v>
      </c>
    </row>
    <row r="6" spans="1:10" s="678" customFormat="1" ht="18" customHeight="1">
      <c r="A6" s="680">
        <f t="shared" si="0"/>
        <v>3</v>
      </c>
      <c r="B6" s="681" t="s">
        <v>877</v>
      </c>
      <c r="C6" s="685">
        <v>42814</v>
      </c>
      <c r="D6" s="683"/>
      <c r="E6" s="683"/>
      <c r="F6" s="683">
        <f t="array" ref="F6">SUM(IF("341"&amp;B6=LEFT(KHN,3)&amp;KH,TH))</f>
        <v>9420000</v>
      </c>
      <c r="G6" s="683">
        <f t="array" ref="G6">SUM(IF("341"&amp;B6=LEFT(KHC,3)&amp;KH,TH))</f>
        <v>118000000</v>
      </c>
      <c r="H6" s="684">
        <f t="shared" si="1"/>
        <v>0</v>
      </c>
      <c r="I6" s="684">
        <f t="shared" si="2"/>
        <v>108580000</v>
      </c>
    </row>
    <row r="7" spans="1:10" s="678" customFormat="1" ht="18" customHeight="1">
      <c r="A7" s="680">
        <f t="shared" si="0"/>
        <v>4</v>
      </c>
      <c r="B7" s="681" t="s">
        <v>874</v>
      </c>
      <c r="C7" s="685">
        <v>42823</v>
      </c>
      <c r="D7" s="683"/>
      <c r="E7" s="683"/>
      <c r="F7" s="683">
        <f t="array" ref="F7">SUM(IF("341"&amp;B7=LEFT(KHN,3)&amp;KH,TH))</f>
        <v>0</v>
      </c>
      <c r="G7" s="683">
        <f t="array" ref="G7">SUM(IF("341"&amp;B7=LEFT(KHC,3)&amp;KH,TH))</f>
        <v>131000000</v>
      </c>
      <c r="H7" s="684">
        <f t="shared" si="1"/>
        <v>0</v>
      </c>
      <c r="I7" s="684">
        <f t="shared" si="2"/>
        <v>131000000</v>
      </c>
    </row>
    <row r="8" spans="1:10" s="678" customFormat="1" ht="18" customHeight="1">
      <c r="A8" s="680">
        <f t="shared" si="0"/>
        <v>5</v>
      </c>
      <c r="B8" s="681" t="s">
        <v>900</v>
      </c>
      <c r="C8" s="638"/>
      <c r="D8" s="683"/>
      <c r="E8" s="683">
        <v>160060000</v>
      </c>
      <c r="F8" s="683">
        <f t="array" ref="F8">SUM(IF("341"&amp;B8=LEFT(KHN,3)&amp;KH,TH))</f>
        <v>18840000</v>
      </c>
      <c r="G8" s="683">
        <f t="array" ref="G8">SUM(IF("341"&amp;B8=LEFT(KHC,3)&amp;KH,TH))</f>
        <v>0</v>
      </c>
      <c r="H8" s="684">
        <f t="shared" si="1"/>
        <v>0</v>
      </c>
      <c r="I8" s="684">
        <f t="shared" si="2"/>
        <v>141220000</v>
      </c>
    </row>
    <row r="9" spans="1:10" s="678" customFormat="1" ht="18" customHeight="1">
      <c r="A9" s="680" t="str">
        <f t="shared" si="0"/>
        <v/>
      </c>
      <c r="B9" s="681"/>
      <c r="C9" s="686"/>
      <c r="D9" s="683"/>
      <c r="E9" s="683"/>
      <c r="F9" s="683">
        <f t="array" ref="F9">SUM(IF("341"&amp;B9=LEFT(KHN,3)&amp;KH,TH))</f>
        <v>0</v>
      </c>
      <c r="G9" s="683">
        <f t="array" ref="G9">SUM(IF("341"&amp;B9=LEFT(KHC,3)&amp;KH,TH))</f>
        <v>0</v>
      </c>
      <c r="H9" s="684">
        <f t="shared" si="1"/>
        <v>0</v>
      </c>
      <c r="I9" s="684">
        <f t="shared" si="2"/>
        <v>0</v>
      </c>
    </row>
    <row r="10" spans="1:10" s="678" customFormat="1" ht="18" customHeight="1">
      <c r="A10" s="680" t="str">
        <f t="shared" si="0"/>
        <v/>
      </c>
      <c r="B10" s="681"/>
      <c r="C10" s="686"/>
      <c r="D10" s="683"/>
      <c r="E10" s="683"/>
      <c r="F10" s="683">
        <f t="array" ref="F10">SUM(IF("341"&amp;B10=LEFT(KHN,3)&amp;KH,TH))</f>
        <v>0</v>
      </c>
      <c r="G10" s="683">
        <f t="array" ref="G10">SUM(IF("341"&amp;B10=LEFT(KHC,3)&amp;KH,TH))</f>
        <v>0</v>
      </c>
      <c r="H10" s="684">
        <f t="shared" si="1"/>
        <v>0</v>
      </c>
      <c r="I10" s="684">
        <f t="shared" si="2"/>
        <v>0</v>
      </c>
    </row>
    <row r="11" spans="1:10" s="690" customFormat="1" ht="18" customHeight="1">
      <c r="A11" s="687"/>
      <c r="B11" s="688" t="s">
        <v>37</v>
      </c>
      <c r="C11" s="688"/>
      <c r="D11" s="689">
        <f t="shared" ref="D11:I11" si="3">SUM(D4:D10)</f>
        <v>0</v>
      </c>
      <c r="E11" s="689">
        <f t="shared" si="3"/>
        <v>160060000</v>
      </c>
      <c r="F11" s="689">
        <f t="shared" si="3"/>
        <v>61570000</v>
      </c>
      <c r="G11" s="689">
        <f t="shared" si="3"/>
        <v>648700000</v>
      </c>
      <c r="H11" s="689">
        <f t="shared" si="3"/>
        <v>0</v>
      </c>
      <c r="I11" s="689">
        <f t="shared" si="3"/>
        <v>747190000</v>
      </c>
    </row>
    <row r="12" spans="1:10">
      <c r="I12" s="691"/>
      <c r="J12" s="692"/>
    </row>
    <row r="13" spans="1:10">
      <c r="B13" s="677">
        <v>1</v>
      </c>
      <c r="C13" s="677">
        <v>2</v>
      </c>
      <c r="D13" s="677">
        <v>3</v>
      </c>
      <c r="E13" s="677">
        <v>4</v>
      </c>
      <c r="F13" s="677">
        <v>5</v>
      </c>
      <c r="G13" s="677">
        <v>6</v>
      </c>
      <c r="H13" s="677">
        <v>7</v>
      </c>
      <c r="I13" s="677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31" customWidth="1"/>
    <col min="2" max="2" width="8.28515625" style="731" customWidth="1"/>
    <col min="3" max="3" width="9.28515625" style="731" customWidth="1"/>
    <col min="4" max="4" width="37.28515625" style="731" customWidth="1"/>
    <col min="5" max="5" width="10.140625" style="731" customWidth="1"/>
    <col min="6" max="6" width="14.7109375" style="731" customWidth="1"/>
    <col min="7" max="9" width="15" style="731" customWidth="1"/>
    <col min="10" max="16384" width="9.140625" style="731"/>
  </cols>
  <sheetData>
    <row r="1" spans="1:9" s="695" customFormat="1" ht="16.5" customHeight="1">
      <c r="A1" s="693" t="str">
        <f>[3]TH!A1</f>
        <v>Đơn vị: CÔNG TY TNHH SX TM KIM DUNG PHÁT</v>
      </c>
      <c r="B1" s="694"/>
      <c r="C1" s="694"/>
      <c r="F1" s="694"/>
      <c r="G1" s="850" t="s">
        <v>885</v>
      </c>
      <c r="H1" s="850"/>
      <c r="I1" s="850"/>
    </row>
    <row r="2" spans="1:9" s="695" customFormat="1" ht="16.5" customHeight="1">
      <c r="A2" s="696" t="str">
        <f>[3]TH!A2</f>
        <v>Địa chỉ: 1A227/1 Ấp 1, Phạm Văn Hai, Bình Chánh, TPHCM</v>
      </c>
      <c r="B2" s="697"/>
      <c r="C2" s="697"/>
      <c r="F2" s="698"/>
      <c r="G2" s="851" t="s">
        <v>886</v>
      </c>
      <c r="H2" s="851"/>
      <c r="I2" s="851"/>
    </row>
    <row r="3" spans="1:9" s="695" customFormat="1" ht="16.5" customHeight="1">
      <c r="A3" s="697"/>
      <c r="B3" s="697"/>
      <c r="C3" s="697"/>
      <c r="F3" s="698"/>
      <c r="G3" s="851"/>
      <c r="H3" s="851"/>
      <c r="I3" s="851"/>
    </row>
    <row r="4" spans="1:9" s="695" customFormat="1" ht="16.5" customHeight="1">
      <c r="A4" s="697"/>
      <c r="B4" s="697"/>
      <c r="C4" s="697"/>
      <c r="F4" s="698"/>
      <c r="G4" s="699"/>
      <c r="H4" s="699"/>
      <c r="I4" s="699"/>
    </row>
    <row r="5" spans="1:9" s="700" customFormat="1" ht="23.25" customHeight="1">
      <c r="A5" s="852" t="s">
        <v>887</v>
      </c>
      <c r="B5" s="852"/>
      <c r="C5" s="852"/>
      <c r="D5" s="852"/>
      <c r="E5" s="852"/>
      <c r="F5" s="852"/>
      <c r="G5" s="852"/>
      <c r="H5" s="852"/>
      <c r="I5" s="852"/>
    </row>
    <row r="6" spans="1:9" s="700" customFormat="1">
      <c r="A6" s="841" t="s">
        <v>888</v>
      </c>
      <c r="B6" s="841"/>
      <c r="C6" s="841"/>
      <c r="D6" s="841"/>
      <c r="E6" s="841"/>
      <c r="F6" s="841"/>
      <c r="G6" s="841"/>
      <c r="H6" s="841"/>
      <c r="I6" s="841"/>
    </row>
    <row r="7" spans="1:9" s="700" customFormat="1">
      <c r="A7" s="841" t="s">
        <v>889</v>
      </c>
      <c r="B7" s="841"/>
      <c r="C7" s="841"/>
      <c r="D7" s="841"/>
      <c r="E7" s="841"/>
      <c r="F7" s="841"/>
      <c r="G7" s="841"/>
      <c r="H7" s="841"/>
      <c r="I7" s="841"/>
    </row>
    <row r="8" spans="1:9" s="700" customFormat="1" ht="15" customHeight="1">
      <c r="A8" s="841" t="str">
        <f>IF(MID($E$9,4,4)="1015","Đối tượng cho vay: NH Eximbank CN Q11","Đối tượng cho vay: NH Eximbank CN Q4")</f>
        <v>Đối tượng cho vay: NH Eximbank CN Q4</v>
      </c>
      <c r="B8" s="841"/>
      <c r="C8" s="841"/>
      <c r="D8" s="841"/>
      <c r="E8" s="841"/>
      <c r="F8" s="841"/>
      <c r="G8" s="841"/>
      <c r="H8" s="841"/>
      <c r="I8" s="841"/>
    </row>
    <row r="9" spans="1:9" s="700" customFormat="1">
      <c r="A9" s="701"/>
      <c r="B9" s="701"/>
      <c r="C9" s="701"/>
      <c r="D9" s="702" t="s">
        <v>890</v>
      </c>
      <c r="E9" s="849" t="s">
        <v>881</v>
      </c>
      <c r="F9" s="849"/>
      <c r="G9" s="849"/>
      <c r="H9" s="701" t="str">
        <f>"ngày "&amp; TEXT(VLOOKUP($E$9,'341'!$B$4:$I$10,2,0),"dd/MM/yy")</f>
        <v>ngày 28/02/17</v>
      </c>
      <c r="I9" s="701"/>
    </row>
    <row r="10" spans="1:9" s="700" customFormat="1">
      <c r="A10" s="841" t="s">
        <v>891</v>
      </c>
      <c r="B10" s="841"/>
      <c r="C10" s="841"/>
      <c r="D10" s="841"/>
      <c r="E10" s="841"/>
      <c r="F10" s="841"/>
      <c r="G10" s="841"/>
      <c r="H10" s="841"/>
      <c r="I10" s="841"/>
    </row>
    <row r="11" spans="1:9" s="700" customFormat="1">
      <c r="C11" s="842"/>
      <c r="D11" s="842"/>
      <c r="E11" s="842"/>
      <c r="F11" s="842"/>
      <c r="G11" s="842"/>
      <c r="H11" s="842"/>
      <c r="I11" s="842"/>
    </row>
    <row r="12" spans="1:9" s="700" customFormat="1" ht="15.75" customHeight="1">
      <c r="A12" s="843" t="s">
        <v>20</v>
      </c>
      <c r="B12" s="845" t="s">
        <v>1</v>
      </c>
      <c r="C12" s="846"/>
      <c r="D12" s="843" t="s">
        <v>0</v>
      </c>
      <c r="E12" s="843" t="s">
        <v>14</v>
      </c>
      <c r="F12" s="847" t="s">
        <v>892</v>
      </c>
      <c r="G12" s="848"/>
      <c r="H12" s="847" t="s">
        <v>893</v>
      </c>
      <c r="I12" s="848"/>
    </row>
    <row r="13" spans="1:9" s="700" customFormat="1" ht="33.75" customHeight="1">
      <c r="A13" s="844"/>
      <c r="B13" s="703" t="s">
        <v>15</v>
      </c>
      <c r="C13" s="703" t="s">
        <v>31</v>
      </c>
      <c r="D13" s="844"/>
      <c r="E13" s="844"/>
      <c r="F13" s="704" t="s">
        <v>22</v>
      </c>
      <c r="G13" s="704" t="s">
        <v>23</v>
      </c>
      <c r="H13" s="704" t="s">
        <v>22</v>
      </c>
      <c r="I13" s="704" t="s">
        <v>23</v>
      </c>
    </row>
    <row r="14" spans="1:9" s="701" customFormat="1">
      <c r="A14" s="705" t="s">
        <v>2</v>
      </c>
      <c r="B14" s="706" t="s">
        <v>3</v>
      </c>
      <c r="C14" s="705" t="s">
        <v>4</v>
      </c>
      <c r="D14" s="705" t="s">
        <v>5</v>
      </c>
      <c r="E14" s="705" t="s">
        <v>6</v>
      </c>
      <c r="F14" s="705">
        <v>3</v>
      </c>
      <c r="G14" s="705">
        <v>5</v>
      </c>
      <c r="H14" s="705">
        <v>7</v>
      </c>
      <c r="I14" s="705">
        <v>9</v>
      </c>
    </row>
    <row r="15" spans="1:9" s="700" customFormat="1" ht="19.5" customHeight="1">
      <c r="A15" s="707"/>
      <c r="B15" s="707"/>
      <c r="C15" s="707"/>
      <c r="D15" s="708" t="s">
        <v>7</v>
      </c>
      <c r="E15" s="709"/>
      <c r="F15" s="707"/>
      <c r="G15" s="707"/>
      <c r="H15" s="710">
        <f>VLOOKUP($E$9,'341'!$B$4:$I$10,3,0)</f>
        <v>0</v>
      </c>
      <c r="I15" s="710">
        <f>VLOOKUP($E$9,'341'!$B$4:$I$10,4,0)</f>
        <v>0</v>
      </c>
    </row>
    <row r="16" spans="1:9" s="700" customFormat="1" ht="19.5" customHeight="1">
      <c r="A16" s="711">
        <f ca="1">IF(ROWS($1:1)&gt;COUNT(Dong4),"",OFFSET(TH!C$1,SMALL(Dong4,ROWS($1:1)),))</f>
        <v>42794</v>
      </c>
      <c r="B16" s="685" t="str">
        <f ca="1">IF(ROWS($1:1)&gt;COUNT(Dong4),"",OFFSET(TH!D$1,SMALL(Dong4,ROWS($1:1)),))</f>
        <v>GBC</v>
      </c>
      <c r="C16" s="685">
        <f ca="1">IF(ROWS($1:1)&gt;COUNT(Dong4),"",OFFSET(TH!E$1,SMALL(Dong4,ROWS($1:1)),))</f>
        <v>42794</v>
      </c>
      <c r="D16" s="712" t="str">
        <f ca="1">IF(ROWS($1:1)&gt;COUNT(Dong4),"",OFFSET(TH!F$1,SMALL(Dong4,ROWS($1:1)),))</f>
        <v>Vay ngân hàng</v>
      </c>
      <c r="E16" s="685" t="str">
        <f ca="1">IF(ROWS($1:1)&gt;COUNT(Dong4),"",IF(LEFT(OFFSET(TH!M$1,SMALL(Dong4,ROWS($1:1)),),3)="341",OFFSET(TH!L$1,SMALL(Dong4,ROWS($1:1)),),OFFSET(TH!M$1,SMALL(Dong4,ROWS($1:1)),)))</f>
        <v>1121</v>
      </c>
      <c r="F16" s="713">
        <f ca="1">IF(ROWS($1:1)&gt;COUNT(Dong4),"",IF(LEFT(OFFSET(TH!L$1,SMALL(Dong4,ROWS($1:1)),),3)="341",OFFSET(TH!K$1,SMALL(Dong4,ROWS($1:1)),),0))</f>
        <v>0</v>
      </c>
      <c r="G16" s="713">
        <f ca="1">IF(ROWS($1:1)&gt;COUNT(Dong4),"",IF(LEFT(OFFSET(TH!M$1,SMALL(Dong4,ROWS($1:1)),),3)="341",OFFSET(TH!K$1,SMALL(Dong4,ROWS($1:1)),),0))</f>
        <v>266000000</v>
      </c>
      <c r="H16" s="683">
        <f ca="1">IF(C16&lt;&gt;"",MAX(H15-I15+F16-G16,0),0)</f>
        <v>0</v>
      </c>
      <c r="I16" s="683">
        <f ca="1">IF(C16&lt;&gt;"",MAX(I15-H15+G16-F16,0),0)</f>
        <v>266000000</v>
      </c>
    </row>
    <row r="17" spans="1:9" s="714" customFormat="1" ht="19.5" customHeight="1">
      <c r="A17" s="711">
        <f ca="1">IF(ROWS($1:2)&gt;COUNT(Dong4),"",OFFSET(TH!C$1,SMALL(Dong4,ROWS($1:2)),))</f>
        <v>42814</v>
      </c>
      <c r="B17" s="685" t="str">
        <f ca="1">IF(ROWS($1:2)&gt;COUNT(Dong4),"",OFFSET(TH!D$1,SMALL(Dong4,ROWS($1:2)),))</f>
        <v>GBN</v>
      </c>
      <c r="C17" s="685">
        <f ca="1">IF(ROWS($1:2)&gt;COUNT(Dong4),"",OFFSET(TH!E$1,SMALL(Dong4,ROWS($1:2)),))</f>
        <v>42814</v>
      </c>
      <c r="D17" s="712" t="str">
        <f ca="1">IF(ROWS($1:2)&gt;COUNT(Dong4),"",OFFSET(TH!F$1,SMALL(Dong4,ROWS($1:2)),))</f>
        <v>Thu gốc</v>
      </c>
      <c r="E17" s="685" t="str">
        <f ca="1">IF(ROWS($1:2)&gt;COUNT(Dong4),"",IF(LEFT(OFFSET(TH!M$1,SMALL(Dong4,ROWS($1:2)),),3)="341",OFFSET(TH!L$1,SMALL(Dong4,ROWS($1:2)),),OFFSET(TH!M$1,SMALL(Dong4,ROWS($1:2)),)))</f>
        <v>1121</v>
      </c>
      <c r="F17" s="713">
        <f ca="1">IF(ROWS($1:2)&gt;COUNT(Dong4),"",IF(LEFT(OFFSET(TH!L$1,SMALL(Dong4,ROWS($1:2)),),3)="341",OFFSET(TH!K$1,SMALL(Dong4,ROWS($1:2)),),0))</f>
        <v>22170000</v>
      </c>
      <c r="G17" s="713">
        <f ca="1">IF(ROWS($1:2)&gt;COUNT(Dong4),"",IF(LEFT(OFFSET(TH!M$1,SMALL(Dong4,ROWS($1:2)),),3)="341",OFFSET(TH!K$1,SMALL(Dong4,ROWS($1:2)),),0))</f>
        <v>0</v>
      </c>
      <c r="H17" s="683">
        <f t="shared" ref="H17:H24" ca="1" si="0">IF(C17&lt;&gt;"",MAX(H16-I16+F17-G17,0),0)</f>
        <v>0</v>
      </c>
      <c r="I17" s="683">
        <f t="shared" ref="I17:I24" ca="1" si="1">IF(C17&lt;&gt;"",MAX(I16-H16+G17-F17,0),0)</f>
        <v>243830000</v>
      </c>
    </row>
    <row r="18" spans="1:9" s="714" customFormat="1" ht="19.5" customHeight="1">
      <c r="A18" s="711" t="str">
        <f ca="1">IF(ROWS($1:3)&gt;COUNT(Dong4),"",OFFSET(TH!C$1,SMALL(Dong4,ROWS($1:3)),))</f>
        <v/>
      </c>
      <c r="B18" s="685" t="str">
        <f ca="1">IF(ROWS($1:3)&gt;COUNT(Dong4),"",OFFSET(TH!D$1,SMALL(Dong4,ROWS($1:3)),))</f>
        <v/>
      </c>
      <c r="C18" s="685" t="str">
        <f ca="1">IF(ROWS($1:3)&gt;COUNT(Dong4),"",OFFSET(TH!E$1,SMALL(Dong4,ROWS($1:3)),))</f>
        <v/>
      </c>
      <c r="D18" s="712" t="str">
        <f ca="1">IF(ROWS($1:3)&gt;COUNT(Dong4),"",OFFSET(TH!F$1,SMALL(Dong4,ROWS($1:3)),))</f>
        <v/>
      </c>
      <c r="E18" s="685" t="str">
        <f ca="1">IF(ROWS($1:3)&gt;COUNT(Dong4),"",IF(LEFT(OFFSET(TH!M$1,SMALL(Dong4,ROWS($1:3)),),3)="341",OFFSET(TH!L$1,SMALL(Dong4,ROWS($1:3)),),OFFSET(TH!M$1,SMALL(Dong4,ROWS($1:3)),)))</f>
        <v/>
      </c>
      <c r="F18" s="713" t="str">
        <f ca="1">IF(ROWS($1:3)&gt;COUNT(Dong4),"",IF(LEFT(OFFSET(TH!L$1,SMALL(Dong4,ROWS($1:3)),),3)="341",OFFSET(TH!K$1,SMALL(Dong4,ROWS($1:3)),),0))</f>
        <v/>
      </c>
      <c r="G18" s="713" t="str">
        <f ca="1">IF(ROWS($1:3)&gt;COUNT(Dong4),"",IF(LEFT(OFFSET(TH!M$1,SMALL(Dong4,ROWS($1:3)),),3)="341",OFFSET(TH!K$1,SMALL(Dong4,ROWS($1:3)),),0))</f>
        <v/>
      </c>
      <c r="H18" s="683">
        <f t="shared" ca="1" si="0"/>
        <v>0</v>
      </c>
      <c r="I18" s="683">
        <f t="shared" ca="1" si="1"/>
        <v>0</v>
      </c>
    </row>
    <row r="19" spans="1:9" s="714" customFormat="1" ht="19.5" customHeight="1">
      <c r="A19" s="711" t="str">
        <f ca="1">IF(ROWS($1:4)&gt;COUNT(Dong4),"",OFFSET(TH!C$1,SMALL(Dong4,ROWS($1:4)),))</f>
        <v/>
      </c>
      <c r="B19" s="685" t="str">
        <f ca="1">IF(ROWS($1:4)&gt;COUNT(Dong4),"",OFFSET(TH!D$1,SMALL(Dong4,ROWS($1:4)),))</f>
        <v/>
      </c>
      <c r="C19" s="685" t="str">
        <f ca="1">IF(ROWS($1:4)&gt;COUNT(Dong4),"",OFFSET(TH!E$1,SMALL(Dong4,ROWS($1:4)),))</f>
        <v/>
      </c>
      <c r="D19" s="712" t="str">
        <f ca="1">IF(ROWS($1:4)&gt;COUNT(Dong4),"",OFFSET(TH!F$1,SMALL(Dong4,ROWS($1:4)),))</f>
        <v/>
      </c>
      <c r="E19" s="685" t="str">
        <f ca="1">IF(ROWS($1:4)&gt;COUNT(Dong4),"",IF(LEFT(OFFSET(TH!M$1,SMALL(Dong4,ROWS($1:4)),),3)="341",OFFSET(TH!L$1,SMALL(Dong4,ROWS($1:4)),),OFFSET(TH!M$1,SMALL(Dong4,ROWS($1:4)),)))</f>
        <v/>
      </c>
      <c r="F19" s="713" t="str">
        <f ca="1">IF(ROWS($1:4)&gt;COUNT(Dong4),"",IF(LEFT(OFFSET(TH!L$1,SMALL(Dong4,ROWS($1:4)),),3)="341",OFFSET(TH!K$1,SMALL(Dong4,ROWS($1:4)),),0))</f>
        <v/>
      </c>
      <c r="G19" s="713" t="str">
        <f ca="1">IF(ROWS($1:4)&gt;COUNT(Dong4),"",IF(LEFT(OFFSET(TH!M$1,SMALL(Dong4,ROWS($1:4)),),3)="341",OFFSET(TH!K$1,SMALL(Dong4,ROWS($1:4)),),0))</f>
        <v/>
      </c>
      <c r="H19" s="683">
        <f t="shared" ca="1" si="0"/>
        <v>0</v>
      </c>
      <c r="I19" s="683">
        <f t="shared" ca="1" si="1"/>
        <v>0</v>
      </c>
    </row>
    <row r="20" spans="1:9" s="714" customFormat="1" ht="19.5" customHeight="1">
      <c r="A20" s="711" t="str">
        <f ca="1">IF(ROWS($1:5)&gt;COUNT(Dong4),"",OFFSET(TH!C$1,SMALL(Dong4,ROWS($1:5)),))</f>
        <v/>
      </c>
      <c r="B20" s="685" t="str">
        <f ca="1">IF(ROWS($1:5)&gt;COUNT(Dong4),"",OFFSET(TH!D$1,SMALL(Dong4,ROWS($1:5)),))</f>
        <v/>
      </c>
      <c r="C20" s="685" t="str">
        <f ca="1">IF(ROWS($1:5)&gt;COUNT(Dong4),"",OFFSET(TH!E$1,SMALL(Dong4,ROWS($1:5)),))</f>
        <v/>
      </c>
      <c r="D20" s="712" t="str">
        <f ca="1">IF(ROWS($1:5)&gt;COUNT(Dong4),"",OFFSET(TH!F$1,SMALL(Dong4,ROWS($1:5)),))</f>
        <v/>
      </c>
      <c r="E20" s="685" t="str">
        <f ca="1">IF(ROWS($1:5)&gt;COUNT(Dong4),"",IF(LEFT(OFFSET(TH!M$1,SMALL(Dong4,ROWS($1:5)),),3)="341",OFFSET(TH!L$1,SMALL(Dong4,ROWS($1:5)),),OFFSET(TH!M$1,SMALL(Dong4,ROWS($1:5)),)))</f>
        <v/>
      </c>
      <c r="F20" s="713" t="str">
        <f ca="1">IF(ROWS($1:5)&gt;COUNT(Dong4),"",IF(LEFT(OFFSET(TH!L$1,SMALL(Dong4,ROWS($1:5)),),3)="341",OFFSET(TH!K$1,SMALL(Dong4,ROWS($1:5)),),0))</f>
        <v/>
      </c>
      <c r="G20" s="713" t="str">
        <f ca="1">IF(ROWS($1:5)&gt;COUNT(Dong4),"",IF(LEFT(OFFSET(TH!M$1,SMALL(Dong4,ROWS($1:5)),),3)="341",OFFSET(TH!K$1,SMALL(Dong4,ROWS($1:5)),),0))</f>
        <v/>
      </c>
      <c r="H20" s="683">
        <f t="shared" ca="1" si="0"/>
        <v>0</v>
      </c>
      <c r="I20" s="683">
        <f t="shared" ca="1" si="1"/>
        <v>0</v>
      </c>
    </row>
    <row r="21" spans="1:9" s="714" customFormat="1" ht="19.5" customHeight="1">
      <c r="A21" s="711" t="str">
        <f ca="1">IF(ROWS($1:6)&gt;COUNT(Dong4),"",OFFSET(TH!C$1,SMALL(Dong4,ROWS($1:6)),))</f>
        <v/>
      </c>
      <c r="B21" s="685" t="str">
        <f ca="1">IF(ROWS($1:6)&gt;COUNT(Dong4),"",OFFSET(TH!D$1,SMALL(Dong4,ROWS($1:6)),))</f>
        <v/>
      </c>
      <c r="C21" s="685" t="str">
        <f ca="1">IF(ROWS($1:6)&gt;COUNT(Dong4),"",OFFSET(TH!E$1,SMALL(Dong4,ROWS($1:6)),))</f>
        <v/>
      </c>
      <c r="D21" s="712" t="str">
        <f ca="1">IF(ROWS($1:6)&gt;COUNT(Dong4),"",OFFSET(TH!F$1,SMALL(Dong4,ROWS($1:6)),))</f>
        <v/>
      </c>
      <c r="E21" s="685" t="str">
        <f ca="1">IF(ROWS($1:6)&gt;COUNT(Dong4),"",IF(LEFT(OFFSET(TH!M$1,SMALL(Dong4,ROWS($1:6)),),3)="341",OFFSET(TH!L$1,SMALL(Dong4,ROWS($1:6)),),OFFSET(TH!M$1,SMALL(Dong4,ROWS($1:6)),)))</f>
        <v/>
      </c>
      <c r="F21" s="713" t="str">
        <f ca="1">IF(ROWS($1:6)&gt;COUNT(Dong4),"",IF(LEFT(OFFSET(TH!L$1,SMALL(Dong4,ROWS($1:6)),),3)="341",OFFSET(TH!K$1,SMALL(Dong4,ROWS($1:6)),),0))</f>
        <v/>
      </c>
      <c r="G21" s="713" t="str">
        <f ca="1">IF(ROWS($1:6)&gt;COUNT(Dong4),"",IF(LEFT(OFFSET(TH!M$1,SMALL(Dong4,ROWS($1:6)),),3)="341",OFFSET(TH!K$1,SMALL(Dong4,ROWS($1:6)),),0))</f>
        <v/>
      </c>
      <c r="H21" s="683">
        <f t="shared" ca="1" si="0"/>
        <v>0</v>
      </c>
      <c r="I21" s="683">
        <f t="shared" ca="1" si="1"/>
        <v>0</v>
      </c>
    </row>
    <row r="22" spans="1:9" s="714" customFormat="1" ht="19.5" customHeight="1">
      <c r="A22" s="711" t="str">
        <f ca="1">IF(ROWS($1:7)&gt;COUNT(Dong4),"",OFFSET(TH!C$1,SMALL(Dong4,ROWS($1:7)),))</f>
        <v/>
      </c>
      <c r="B22" s="685" t="str">
        <f ca="1">IF(ROWS($1:7)&gt;COUNT(Dong4),"",OFFSET(TH!D$1,SMALL(Dong4,ROWS($1:7)),))</f>
        <v/>
      </c>
      <c r="C22" s="685" t="str">
        <f ca="1">IF(ROWS($1:7)&gt;COUNT(Dong4),"",OFFSET(TH!E$1,SMALL(Dong4,ROWS($1:7)),))</f>
        <v/>
      </c>
      <c r="D22" s="712" t="str">
        <f ca="1">IF(ROWS($1:7)&gt;COUNT(Dong4),"",OFFSET(TH!F$1,SMALL(Dong4,ROWS($1:7)),))</f>
        <v/>
      </c>
      <c r="E22" s="685" t="str">
        <f ca="1">IF(ROWS($1:7)&gt;COUNT(Dong4),"",IF(LEFT(OFFSET(TH!M$1,SMALL(Dong4,ROWS($1:7)),),3)="341",OFFSET(TH!L$1,SMALL(Dong4,ROWS($1:7)),),OFFSET(TH!M$1,SMALL(Dong4,ROWS($1:7)),)))</f>
        <v/>
      </c>
      <c r="F22" s="713" t="str">
        <f ca="1">IF(ROWS($1:7)&gt;COUNT(Dong4),"",IF(LEFT(OFFSET(TH!L$1,SMALL(Dong4,ROWS($1:7)),),3)="341",OFFSET(TH!K$1,SMALL(Dong4,ROWS($1:7)),),0))</f>
        <v/>
      </c>
      <c r="G22" s="713" t="str">
        <f ca="1">IF(ROWS($1:7)&gt;COUNT(Dong4),"",IF(LEFT(OFFSET(TH!M$1,SMALL(Dong4,ROWS($1:7)),),3)="341",OFFSET(TH!K$1,SMALL(Dong4,ROWS($1:7)),),0))</f>
        <v/>
      </c>
      <c r="H22" s="683">
        <f t="shared" ca="1" si="0"/>
        <v>0</v>
      </c>
      <c r="I22" s="683">
        <f t="shared" ca="1" si="1"/>
        <v>0</v>
      </c>
    </row>
    <row r="23" spans="1:9" s="714" customFormat="1" ht="19.5" customHeight="1">
      <c r="A23" s="711" t="str">
        <f ca="1">IF(ROWS($1:8)&gt;COUNT(Dong4),"",OFFSET(TH!C$1,SMALL(Dong4,ROWS($1:8)),))</f>
        <v/>
      </c>
      <c r="B23" s="685" t="str">
        <f ca="1">IF(ROWS($1:8)&gt;COUNT(Dong4),"",OFFSET(TH!D$1,SMALL(Dong4,ROWS($1:8)),))</f>
        <v/>
      </c>
      <c r="C23" s="685" t="str">
        <f ca="1">IF(ROWS($1:8)&gt;COUNT(Dong4),"",OFFSET(TH!E$1,SMALL(Dong4,ROWS($1:8)),))</f>
        <v/>
      </c>
      <c r="D23" s="712" t="str">
        <f ca="1">IF(ROWS($1:8)&gt;COUNT(Dong4),"",OFFSET(TH!F$1,SMALL(Dong4,ROWS($1:8)),))</f>
        <v/>
      </c>
      <c r="E23" s="685" t="str">
        <f ca="1">IF(ROWS($1:8)&gt;COUNT(Dong4),"",IF(LEFT(OFFSET(TH!M$1,SMALL(Dong4,ROWS($1:8)),),3)="341",OFFSET(TH!L$1,SMALL(Dong4,ROWS($1:8)),),OFFSET(TH!M$1,SMALL(Dong4,ROWS($1:8)),)))</f>
        <v/>
      </c>
      <c r="F23" s="713" t="str">
        <f ca="1">IF(ROWS($1:8)&gt;COUNT(Dong4),"",IF(LEFT(OFFSET(TH!L$1,SMALL(Dong4,ROWS($1:8)),),3)="341",OFFSET(TH!K$1,SMALL(Dong4,ROWS($1:8)),),0))</f>
        <v/>
      </c>
      <c r="G23" s="713" t="str">
        <f ca="1">IF(ROWS($1:8)&gt;COUNT(Dong4),"",IF(LEFT(OFFSET(TH!M$1,SMALL(Dong4,ROWS($1:8)),),3)="341",OFFSET(TH!K$1,SMALL(Dong4,ROWS($1:8)),),0))</f>
        <v/>
      </c>
      <c r="H23" s="683">
        <f t="shared" ca="1" si="0"/>
        <v>0</v>
      </c>
      <c r="I23" s="683">
        <f t="shared" ca="1" si="1"/>
        <v>0</v>
      </c>
    </row>
    <row r="24" spans="1:9" s="714" customFormat="1" ht="19.5" customHeight="1">
      <c r="A24" s="711" t="str">
        <f ca="1">IF(ROWS($1:9)&gt;COUNT(Dong4),"",OFFSET(TH!C$1,SMALL(Dong4,ROWS($1:9)),))</f>
        <v/>
      </c>
      <c r="B24" s="685" t="str">
        <f ca="1">IF(ROWS($1:9)&gt;COUNT(Dong4),"",OFFSET(TH!D$1,SMALL(Dong4,ROWS($1:9)),))</f>
        <v/>
      </c>
      <c r="C24" s="685" t="str">
        <f ca="1">IF(ROWS($1:9)&gt;COUNT(Dong4),"",OFFSET(TH!E$1,SMALL(Dong4,ROWS($1:9)),))</f>
        <v/>
      </c>
      <c r="D24" s="712" t="str">
        <f ca="1">IF(ROWS($1:9)&gt;COUNT(Dong4),"",OFFSET(TH!F$1,SMALL(Dong4,ROWS($1:9)),))</f>
        <v/>
      </c>
      <c r="E24" s="685" t="str">
        <f ca="1">IF(ROWS($1:9)&gt;COUNT(Dong4),"",IF(LEFT(OFFSET(TH!M$1,SMALL(Dong4,ROWS($1:9)),),3)="341",OFFSET(TH!L$1,SMALL(Dong4,ROWS($1:9)),),OFFSET(TH!M$1,SMALL(Dong4,ROWS($1:9)),)))</f>
        <v/>
      </c>
      <c r="F24" s="713" t="str">
        <f ca="1">IF(ROWS($1:9)&gt;COUNT(Dong4),"",IF(LEFT(OFFSET(TH!L$1,SMALL(Dong4,ROWS($1:9)),),3)="341",OFFSET(TH!K$1,SMALL(Dong4,ROWS($1:9)),),0))</f>
        <v/>
      </c>
      <c r="G24" s="713" t="str">
        <f ca="1">IF(ROWS($1:9)&gt;COUNT(Dong4),"",IF(LEFT(OFFSET(TH!M$1,SMALL(Dong4,ROWS($1:9)),),3)="341",OFFSET(TH!K$1,SMALL(Dong4,ROWS($1:9)),),0))</f>
        <v/>
      </c>
      <c r="H24" s="683">
        <f t="shared" ca="1" si="0"/>
        <v>0</v>
      </c>
      <c r="I24" s="683">
        <f t="shared" ca="1" si="1"/>
        <v>0</v>
      </c>
    </row>
    <row r="25" spans="1:9" s="714" customFormat="1" ht="19.5" customHeight="1">
      <c r="A25" s="715"/>
      <c r="B25" s="715"/>
      <c r="C25" s="715"/>
      <c r="D25" s="716"/>
      <c r="E25" s="717"/>
      <c r="F25" s="718"/>
      <c r="G25" s="719"/>
      <c r="H25" s="683"/>
      <c r="I25" s="683"/>
    </row>
    <row r="26" spans="1:9" s="700" customFormat="1" ht="19.5" customHeight="1">
      <c r="A26" s="685"/>
      <c r="B26" s="685"/>
      <c r="C26" s="685"/>
      <c r="D26" s="720" t="s">
        <v>32</v>
      </c>
      <c r="E26" s="721" t="s">
        <v>19</v>
      </c>
      <c r="F26" s="631">
        <f ca="1">SUM(F16:F25)</f>
        <v>22170000</v>
      </c>
      <c r="G26" s="631">
        <f ca="1">SUM(G16:G25)</f>
        <v>266000000</v>
      </c>
      <c r="H26" s="722" t="s">
        <v>19</v>
      </c>
      <c r="I26" s="722" t="s">
        <v>19</v>
      </c>
    </row>
    <row r="27" spans="1:9" s="700" customFormat="1" ht="19.5" customHeight="1">
      <c r="A27" s="723"/>
      <c r="B27" s="723"/>
      <c r="C27" s="723"/>
      <c r="D27" s="724" t="s">
        <v>10</v>
      </c>
      <c r="E27" s="725" t="s">
        <v>19</v>
      </c>
      <c r="F27" s="725" t="s">
        <v>19</v>
      </c>
      <c r="G27" s="725" t="s">
        <v>19</v>
      </c>
      <c r="H27" s="726">
        <f ca="1">MAX(H15+F26-I15-G26,0)</f>
        <v>0</v>
      </c>
      <c r="I27" s="726">
        <f ca="1">MAX(I15+G26-H15-F26,0)</f>
        <v>243830000</v>
      </c>
    </row>
    <row r="28" spans="1:9" s="700" customFormat="1">
      <c r="E28" s="701"/>
    </row>
    <row r="29" spans="1:9" s="700" customFormat="1">
      <c r="A29" s="727" t="s">
        <v>894</v>
      </c>
      <c r="E29" s="701"/>
    </row>
    <row r="30" spans="1:9" s="700" customFormat="1">
      <c r="A30" s="727" t="str">
        <f>"- Ngày mở sổ: "&amp; TEXT(VLOOKUP($E$9,'341'!$B$4:$I$10,2,0),"dd/MM/yy")</f>
        <v>- Ngày mở sổ: 28/02/17</v>
      </c>
      <c r="E30" s="701"/>
    </row>
    <row r="31" spans="1:9" s="700" customFormat="1">
      <c r="E31" s="701"/>
      <c r="H31" s="701" t="s">
        <v>895</v>
      </c>
    </row>
    <row r="32" spans="1:9" s="700" customFormat="1">
      <c r="C32" s="701" t="s">
        <v>11</v>
      </c>
      <c r="E32" s="701"/>
      <c r="H32" s="701" t="s">
        <v>12</v>
      </c>
    </row>
    <row r="33" spans="2:8" s="700" customFormat="1">
      <c r="C33" s="701" t="s">
        <v>13</v>
      </c>
      <c r="E33" s="701"/>
      <c r="H33" s="701" t="s">
        <v>13</v>
      </c>
    </row>
    <row r="34" spans="2:8" s="700" customFormat="1">
      <c r="E34" s="701"/>
    </row>
    <row r="35" spans="2:8" s="700" customFormat="1">
      <c r="E35" s="701"/>
    </row>
    <row r="36" spans="2:8" s="728" customFormat="1"/>
    <row r="37" spans="2:8" s="728" customFormat="1"/>
    <row r="38" spans="2:8" s="728" customFormat="1"/>
    <row r="39" spans="2:8" s="728" customFormat="1"/>
    <row r="40" spans="2:8" s="728" customFormat="1" ht="15">
      <c r="B40" s="729"/>
      <c r="C40" s="730" t="s">
        <v>896</v>
      </c>
      <c r="D40" s="729"/>
    </row>
    <row r="41" spans="2:8" s="728" customFormat="1"/>
    <row r="42" spans="2:8" s="728" customFormat="1"/>
    <row r="43" spans="2:8" s="728" customFormat="1"/>
    <row r="44" spans="2:8" s="728" customFormat="1"/>
    <row r="45" spans="2:8" s="728" customFormat="1"/>
    <row r="46" spans="2:8" s="728" customFormat="1"/>
    <row r="47" spans="2:8" s="728" customFormat="1"/>
    <row r="48" spans="2:8" s="728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O380"/>
  <sheetViews>
    <sheetView tabSelected="1" topLeftCell="A8" zoomScale="90" zoomScaleNormal="90" workbookViewId="0">
      <pane ySplit="4" topLeftCell="A145" activePane="bottomLeft" state="frozen"/>
      <selection activeCell="A8" sqref="A8"/>
      <selection pane="bottomLeft" activeCell="M358" sqref="M358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91" t="s">
        <v>165</v>
      </c>
      <c r="H1" s="791"/>
      <c r="I1" s="791"/>
      <c r="J1" s="791"/>
      <c r="K1" s="791"/>
      <c r="L1" s="251"/>
      <c r="M1" s="210"/>
    </row>
    <row r="2" spans="1:15" s="130" customFormat="1" ht="14.25" customHeight="1">
      <c r="A2" s="855" t="str">
        <f>TH!$A$2</f>
        <v>Địa chỉ: Thửa đất số 144, tờ bản đồ số 12TĐH.1, tổ 1, khu phố Đông Tác, Phường Tân Đông Hiệp, Thị Xã Dĩ An, Tỉnh Bình Dương, Việt Nam</v>
      </c>
      <c r="B2" s="855"/>
      <c r="C2" s="855"/>
      <c r="D2" s="855"/>
      <c r="E2" s="855"/>
      <c r="F2" s="855"/>
      <c r="G2" s="792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92"/>
      <c r="I2" s="792"/>
      <c r="J2" s="792"/>
      <c r="K2" s="792"/>
      <c r="L2" s="4"/>
      <c r="M2" s="210"/>
    </row>
    <row r="3" spans="1:15" s="130" customFormat="1" ht="14.25" customHeight="1">
      <c r="A3" s="855"/>
      <c r="B3" s="855"/>
      <c r="C3" s="855"/>
      <c r="D3" s="855"/>
      <c r="E3" s="855"/>
      <c r="F3" s="855"/>
      <c r="G3" s="792"/>
      <c r="H3" s="792"/>
      <c r="I3" s="792"/>
      <c r="J3" s="792"/>
      <c r="K3" s="792"/>
      <c r="L3" s="264"/>
      <c r="M3" s="210"/>
    </row>
    <row r="4" spans="1:15" s="95" customFormat="1" ht="50.25" customHeight="1">
      <c r="A4" s="854" t="s">
        <v>166</v>
      </c>
      <c r="B4" s="854"/>
      <c r="C4" s="854"/>
      <c r="D4" s="854"/>
      <c r="E4" s="854"/>
      <c r="F4" s="854"/>
      <c r="G4" s="854"/>
      <c r="H4" s="854"/>
      <c r="I4" s="854"/>
      <c r="J4" s="854"/>
      <c r="K4" s="854"/>
      <c r="M4" s="211"/>
    </row>
    <row r="5" spans="1:15" s="95" customFormat="1" ht="15" customHeight="1">
      <c r="A5" s="853" t="s">
        <v>499</v>
      </c>
      <c r="B5" s="853"/>
      <c r="C5" s="853"/>
      <c r="D5" s="853"/>
      <c r="E5" s="853"/>
      <c r="F5" s="853"/>
      <c r="G5" s="853"/>
      <c r="H5" s="853"/>
      <c r="I5" s="853"/>
      <c r="J5" s="853"/>
      <c r="K5" s="853"/>
      <c r="M5" s="211"/>
    </row>
    <row r="6" spans="1:15" s="95" customFormat="1" ht="12.75" hidden="1" customHeight="1">
      <c r="A6" s="853" t="s">
        <v>167</v>
      </c>
      <c r="B6" s="853"/>
      <c r="C6" s="853"/>
      <c r="D6" s="853"/>
      <c r="E6" s="853"/>
      <c r="F6" s="853"/>
      <c r="G6" s="853"/>
      <c r="H6" s="853"/>
      <c r="I6" s="853"/>
      <c r="J6" s="853"/>
      <c r="K6" s="853"/>
      <c r="M6" s="211"/>
    </row>
    <row r="7" spans="1:15" ht="24" hidden="1" customHeight="1">
      <c r="B7" s="862" t="s">
        <v>168</v>
      </c>
      <c r="C7" s="862"/>
      <c r="D7" s="862"/>
      <c r="E7" s="862"/>
      <c r="F7" s="862"/>
      <c r="G7" s="862"/>
      <c r="H7" s="862"/>
      <c r="I7" s="862"/>
      <c r="J7" s="862"/>
      <c r="K7" s="862"/>
    </row>
    <row r="8" spans="1:15" ht="20.25" customHeight="1">
      <c r="A8" s="856" t="s">
        <v>33</v>
      </c>
      <c r="B8" s="857" t="s">
        <v>169</v>
      </c>
      <c r="C8" s="858" t="s">
        <v>170</v>
      </c>
      <c r="D8" s="860" t="s">
        <v>137</v>
      </c>
      <c r="E8" s="860"/>
      <c r="F8" s="860"/>
      <c r="G8" s="860"/>
      <c r="H8" s="860"/>
      <c r="I8" s="860"/>
      <c r="J8" s="860"/>
      <c r="K8" s="860"/>
    </row>
    <row r="9" spans="1:15" ht="20.25" customHeight="1">
      <c r="A9" s="856"/>
      <c r="B9" s="857"/>
      <c r="C9" s="859"/>
      <c r="D9" s="860" t="s">
        <v>171</v>
      </c>
      <c r="E9" s="860"/>
      <c r="F9" s="861" t="s">
        <v>172</v>
      </c>
      <c r="G9" s="861"/>
      <c r="H9" s="861" t="s">
        <v>173</v>
      </c>
      <c r="I9" s="861"/>
      <c r="J9" s="861" t="s">
        <v>174</v>
      </c>
      <c r="K9" s="861"/>
    </row>
    <row r="10" spans="1:15" ht="20.25" hidden="1" customHeight="1">
      <c r="A10" s="856"/>
      <c r="B10" s="857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>IF(B12&lt;&gt;"",ROW()-11,"")</f>
        <v>1</v>
      </c>
      <c r="B12" s="275" t="s">
        <v>294</v>
      </c>
      <c r="C12" s="272" t="s">
        <v>469</v>
      </c>
      <c r="D12" s="273"/>
      <c r="E12" s="273"/>
      <c r="F12" s="273">
        <f t="array" ref="F12">SUM(IF("156"&amp;B12=KHN&amp;MH,SL))</f>
        <v>17827</v>
      </c>
      <c r="G12" s="273">
        <f t="array" ref="G12">SUM(IF("156"&amp;B12=KHN&amp;MH,TH))</f>
        <v>278566340</v>
      </c>
      <c r="H12" s="273">
        <f t="array" ref="H12">SUM(IF("156"&amp;B12=KHC&amp;MH,SL))</f>
        <v>14331</v>
      </c>
      <c r="I12" s="273">
        <f t="array" ref="I12">SUM(IF("156"&amp;B12=KHC&amp;MH,TH))</f>
        <v>242557540</v>
      </c>
      <c r="J12" s="273">
        <f>D12+F12-H12</f>
        <v>3496</v>
      </c>
      <c r="K12" s="273">
        <f>E12+G12-I12</f>
        <v>36008800</v>
      </c>
      <c r="L12" s="211"/>
    </row>
    <row r="13" spans="1:15" ht="19.5" hidden="1" customHeight="1">
      <c r="A13" s="270">
        <f>IF(B13&lt;&gt;"",ROW()-11,"")</f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>D13+F13-H13</f>
        <v>0</v>
      </c>
      <c r="K13" s="273">
        <f>E13+G13-I13</f>
        <v>0</v>
      </c>
      <c r="L13" s="211"/>
    </row>
    <row r="14" spans="1:15" ht="19.5" hidden="1" customHeight="1">
      <c r="A14" s="270">
        <f>IF(B14&lt;&gt;"",ROW()-11,"")</f>
        <v>3</v>
      </c>
      <c r="B14" s="275" t="s">
        <v>556</v>
      </c>
      <c r="C14" s="272"/>
      <c r="D14" s="273"/>
      <c r="E14" s="273"/>
      <c r="F14" s="273">
        <f t="array" ref="F14">SUM(IF("156"&amp;B14=KHN&amp;MH,SL))</f>
        <v>29231</v>
      </c>
      <c r="G14" s="273">
        <f t="array" ref="G14">SUM(IF("156"&amp;B14=KHN&amp;MH,TH))</f>
        <v>322851150</v>
      </c>
      <c r="H14" s="273">
        <f t="array" ref="H14">SUM(IF("156"&amp;B14=KHC&amp;MH,SL))</f>
        <v>29231</v>
      </c>
      <c r="I14" s="273">
        <f t="array" ref="I14">SUM(IF("156"&amp;B14=KHC&amp;MH,TH))</f>
        <v>322851150</v>
      </c>
      <c r="J14" s="273">
        <f>D14+F14-H14</f>
        <v>0</v>
      </c>
      <c r="K14" s="273">
        <f>E14+G14-I14</f>
        <v>0</v>
      </c>
      <c r="L14" s="211"/>
    </row>
    <row r="15" spans="1:15" ht="19.5" customHeight="1">
      <c r="A15" s="270">
        <f>IF(B15&lt;&gt;"",ROW()-11,"")</f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104400</v>
      </c>
      <c r="I15" s="273">
        <f t="array" ref="I15">SUM(IF("156"&amp;B15=KHC&amp;MH,TH))</f>
        <v>860896000</v>
      </c>
      <c r="J15" s="273">
        <f>D15+F15-H15</f>
        <v>29800</v>
      </c>
      <c r="K15" s="273">
        <f>E15+G15-I15</f>
        <v>247340000</v>
      </c>
      <c r="L15" s="211"/>
      <c r="N15" s="274"/>
      <c r="O15" s="274"/>
    </row>
    <row r="16" spans="1:15" ht="19.5" hidden="1" customHeight="1">
      <c r="A16" s="270">
        <f>IF(B16&lt;&gt;"",ROW()-11,"")</f>
        <v>5</v>
      </c>
      <c r="B16" s="275" t="s">
        <v>577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112</v>
      </c>
      <c r="I16" s="273">
        <f t="array" ref="I16">SUM(IF("156"&amp;B16=KHC&amp;MH,TH))</f>
        <v>5406295</v>
      </c>
      <c r="J16" s="273">
        <f>D16+F16-H16</f>
        <v>0</v>
      </c>
      <c r="K16" s="273">
        <f>E16+G16-I16</f>
        <v>0</v>
      </c>
      <c r="L16" s="211"/>
    </row>
    <row r="17" spans="1:15" ht="19.5" hidden="1" customHeight="1">
      <c r="A17" s="270">
        <f>IF(B17&lt;&gt;"",ROW()-11,"")</f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144</v>
      </c>
      <c r="I17" s="273">
        <f t="array" ref="I17">SUM(IF("156"&amp;B17=KHC&amp;MH,TH))</f>
        <v>1317744</v>
      </c>
      <c r="J17" s="273">
        <f>D17+F17-H17</f>
        <v>0</v>
      </c>
      <c r="K17" s="273">
        <f>E17+G17-I17</f>
        <v>0</v>
      </c>
      <c r="L17" s="211"/>
      <c r="N17" s="274"/>
      <c r="O17" s="274"/>
    </row>
    <row r="18" spans="1:15" ht="19.5" customHeight="1">
      <c r="A18" s="270">
        <f>IF(B18&lt;&gt;"",ROW()-11,"")</f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>D18+F18-H18</f>
        <v>118</v>
      </c>
      <c r="K18" s="273">
        <f>E18+G18-I18</f>
        <v>1635480</v>
      </c>
      <c r="L18" s="211"/>
    </row>
    <row r="19" spans="1:15" ht="19.5" hidden="1" customHeight="1">
      <c r="A19" s="270">
        <f>IF(B19&lt;&gt;"",ROW()-11,"")</f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124</v>
      </c>
      <c r="I19" s="273">
        <f t="array" ref="I19">SUM(IF("156"&amp;B19=KHC&amp;MH,TH))</f>
        <v>1890504</v>
      </c>
      <c r="J19" s="273">
        <f>D19+F19-H19</f>
        <v>0</v>
      </c>
      <c r="K19" s="273">
        <f>E19+G19-I19</f>
        <v>0</v>
      </c>
      <c r="L19" s="211"/>
    </row>
    <row r="20" spans="1:15" ht="19.5" hidden="1" customHeight="1">
      <c r="A20" s="270">
        <f>IF(B20&lt;&gt;"",ROW()-11,"")</f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>D20+F20-H20</f>
        <v>0</v>
      </c>
      <c r="K20" s="273">
        <f>E20+G20-I20</f>
        <v>0</v>
      </c>
      <c r="L20" s="211"/>
    </row>
    <row r="21" spans="1:15" ht="19.5" customHeight="1">
      <c r="A21" s="270">
        <f>IF(B21&lt;&gt;"",ROW()-11,"")</f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>D21+F21-H21</f>
        <v>100</v>
      </c>
      <c r="K21" s="273">
        <f>E21+G21-I21</f>
        <v>1861200</v>
      </c>
      <c r="L21" s="211"/>
    </row>
    <row r="22" spans="1:15" ht="19.5" hidden="1" customHeight="1">
      <c r="A22" s="270">
        <f>IF(B22&lt;&gt;"",ROW()-11,"")</f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>D22+F22-H22</f>
        <v>0</v>
      </c>
      <c r="K22" s="273">
        <f>E22+G22-I22</f>
        <v>0</v>
      </c>
      <c r="L22" s="211"/>
    </row>
    <row r="23" spans="1:15" ht="19.5" hidden="1" customHeight="1">
      <c r="A23" s="270">
        <f>IF(B23&lt;&gt;"",ROW()-11,"")</f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>D23+F23-H23</f>
        <v>0</v>
      </c>
      <c r="K23" s="273">
        <f>E23+G23-I23</f>
        <v>0</v>
      </c>
      <c r="L23" s="211"/>
    </row>
    <row r="24" spans="1:15" ht="19.5" hidden="1" customHeight="1">
      <c r="A24" s="270">
        <f>IF(B24&lt;&gt;"",ROW()-11,"")</f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>D24+F24-H24</f>
        <v>0</v>
      </c>
      <c r="K24" s="273">
        <f>E24+G24-I24</f>
        <v>0</v>
      </c>
      <c r="L24" s="211"/>
    </row>
    <row r="25" spans="1:15" ht="19.5" hidden="1" customHeight="1">
      <c r="A25" s="270">
        <f>IF(B25&lt;&gt;"",ROW()-11,"")</f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49</v>
      </c>
      <c r="I25" s="273">
        <f t="array" ref="I25">SUM(IF("156"&amp;B25=KHC&amp;MH,TH))</f>
        <v>892584</v>
      </c>
      <c r="J25" s="273">
        <f>D25+F25-H25</f>
        <v>0</v>
      </c>
      <c r="K25" s="273">
        <f>E25+G25-I25</f>
        <v>0</v>
      </c>
      <c r="L25" s="211"/>
    </row>
    <row r="26" spans="1:15" ht="19.5" hidden="1" customHeight="1">
      <c r="A26" s="270">
        <f>IF(B26&lt;&gt;"",ROW()-11,"")</f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>D26+F26-H26</f>
        <v>0</v>
      </c>
      <c r="K26" s="273">
        <f>E26+G26-I26</f>
        <v>0</v>
      </c>
      <c r="L26" s="211"/>
    </row>
    <row r="27" spans="1:15" ht="19.5" customHeight="1">
      <c r="A27" s="270">
        <f>IF(B27&lt;&gt;"",ROW()-11,"")</f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>D27+F27-H27</f>
        <v>200</v>
      </c>
      <c r="K27" s="273">
        <f>E27+G27-I27</f>
        <v>3850200</v>
      </c>
      <c r="L27" s="211"/>
    </row>
    <row r="28" spans="1:15" ht="19.5" hidden="1" customHeight="1">
      <c r="A28" s="270">
        <f>IF(B28&lt;&gt;"",ROW()-11,"")</f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>D28+F28-H28</f>
        <v>0</v>
      </c>
      <c r="K28" s="273">
        <f>E28+G28-I28</f>
        <v>0</v>
      </c>
      <c r="L28" s="211"/>
    </row>
    <row r="29" spans="1:15" ht="19.5" customHeight="1">
      <c r="A29" s="270">
        <f>IF(B29&lt;&gt;"",ROW()-11,"")</f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>D29+F29-H29</f>
        <v>140</v>
      </c>
      <c r="K29" s="273">
        <f>E29+G29-I29</f>
        <v>3071880</v>
      </c>
      <c r="L29" s="211"/>
    </row>
    <row r="30" spans="1:15" ht="19.5" hidden="1" customHeight="1">
      <c r="A30" s="270">
        <f>IF(B30&lt;&gt;"",ROW()-11,"")</f>
        <v>19</v>
      </c>
      <c r="B30" s="279" t="s">
        <v>614</v>
      </c>
      <c r="C30" s="272" t="s">
        <v>272</v>
      </c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>D30+F30-H30</f>
        <v>0</v>
      </c>
      <c r="K30" s="273">
        <f>E30+G30-I30</f>
        <v>0</v>
      </c>
      <c r="L30" s="211"/>
    </row>
    <row r="31" spans="1:15" ht="19.5" customHeight="1">
      <c r="A31" s="270">
        <f>IF(B31&lt;&gt;"",ROW()-11,"")</f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>D31+F31-H31</f>
        <v>249</v>
      </c>
      <c r="K31" s="273">
        <f>E31+G31-I31</f>
        <v>5663505</v>
      </c>
      <c r="L31" s="211"/>
    </row>
    <row r="32" spans="1:15" ht="19.5" hidden="1" customHeight="1">
      <c r="A32" s="270">
        <f>IF(B32&lt;&gt;"",ROW()-11,"")</f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195</v>
      </c>
      <c r="I32" s="273">
        <f t="array" ref="I32">SUM(IF("156"&amp;B32=KHC&amp;MH,TH))</f>
        <v>4003740</v>
      </c>
      <c r="J32" s="273">
        <f>D32+F32-H32</f>
        <v>0</v>
      </c>
      <c r="K32" s="273">
        <f>E32+G32-I32</f>
        <v>0</v>
      </c>
      <c r="L32" s="211"/>
    </row>
    <row r="33" spans="1:12" ht="19.5" hidden="1" customHeight="1">
      <c r="A33" s="270">
        <f>IF(B33&lt;&gt;"",ROW()-11,"")</f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147</v>
      </c>
      <c r="I33" s="273">
        <f t="array" ref="I33">SUM(IF("156"&amp;B33=KHC&amp;MH,TH))</f>
        <v>2427264</v>
      </c>
      <c r="J33" s="273">
        <f>D33+F33-H33</f>
        <v>0</v>
      </c>
      <c r="K33" s="273">
        <f>E33+G33-I33</f>
        <v>0</v>
      </c>
      <c r="L33" s="211"/>
    </row>
    <row r="34" spans="1:12" ht="19.5" customHeight="1">
      <c r="A34" s="270">
        <f>IF(B34&lt;&gt;"",ROW()-11,"")</f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42</v>
      </c>
      <c r="I34" s="273">
        <f t="array" ref="I34">SUM(IF("156"&amp;B34=KHC&amp;MH,TH))</f>
        <v>1074948</v>
      </c>
      <c r="J34" s="273">
        <f>D34+F34-H34</f>
        <v>72</v>
      </c>
      <c r="K34" s="273">
        <f>E34+G34-I34</f>
        <v>1842768</v>
      </c>
      <c r="L34" s="211"/>
    </row>
    <row r="35" spans="1:12" ht="19.5" hidden="1" customHeight="1">
      <c r="A35" s="270">
        <f>IF(B35&lt;&gt;"",ROW()-11,"")</f>
        <v>24</v>
      </c>
      <c r="B35" s="279" t="s">
        <v>613</v>
      </c>
      <c r="C35" s="272" t="s">
        <v>272</v>
      </c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>D35+F35-H35</f>
        <v>0</v>
      </c>
      <c r="K35" s="273">
        <f>E35+G35-I35</f>
        <v>0</v>
      </c>
      <c r="L35" s="211"/>
    </row>
    <row r="36" spans="1:12" ht="19.5" customHeight="1">
      <c r="A36" s="270">
        <f>IF(B36&lt;&gt;"",ROW()-11,"")</f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>D36+F36-H36</f>
        <v>240</v>
      </c>
      <c r="K36" s="273">
        <f>E36+G36-I36</f>
        <v>2715840</v>
      </c>
      <c r="L36" s="211"/>
    </row>
    <row r="37" spans="1:12" ht="19.5" customHeight="1">
      <c r="A37" s="270">
        <f>IF(B37&lt;&gt;"",ROW()-11,"")</f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>D37+F37-H37</f>
        <v>170</v>
      </c>
      <c r="K37" s="273">
        <f>E37+G37-I37</f>
        <v>3542630</v>
      </c>
      <c r="L37" s="211"/>
    </row>
    <row r="38" spans="1:12" ht="19.5" customHeight="1">
      <c r="A38" s="270">
        <f>IF(B38&lt;&gt;"",ROW()-11,"")</f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>D38+F38-H38</f>
        <v>125</v>
      </c>
      <c r="K38" s="273">
        <f>E38+G38-I38</f>
        <v>2701375</v>
      </c>
      <c r="L38" s="211"/>
    </row>
    <row r="39" spans="1:12" ht="19.5" customHeight="1">
      <c r="A39" s="270">
        <f>IF(B39&lt;&gt;"",ROW()-11,"")</f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>D39+F39-H39</f>
        <v>200</v>
      </c>
      <c r="K39" s="273">
        <f>E39+G39-I39</f>
        <v>2195600</v>
      </c>
      <c r="L39" s="211"/>
    </row>
    <row r="40" spans="1:12" ht="19.5" customHeight="1">
      <c r="A40" s="270">
        <f>IF(B40&lt;&gt;"",ROW()-11,"")</f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>D40+F40-H40</f>
        <v>151</v>
      </c>
      <c r="K40" s="273">
        <f>E40+G40-I40</f>
        <v>2726003</v>
      </c>
      <c r="L40" s="211"/>
    </row>
    <row r="41" spans="1:12" ht="19.5" customHeight="1">
      <c r="A41" s="270">
        <f>IF(B41&lt;&gt;"",ROW()-11,"")</f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>D41+F41-H41</f>
        <v>250</v>
      </c>
      <c r="K41" s="273">
        <f>E41+G41-I41</f>
        <v>3179250</v>
      </c>
      <c r="L41" s="211"/>
    </row>
    <row r="42" spans="1:12" ht="19.5" customHeight="1">
      <c r="A42" s="270">
        <f>IF(B42&lt;&gt;"",ROW()-11,"")</f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>D42+F42-H42</f>
        <v>40</v>
      </c>
      <c r="K42" s="273">
        <f>E42+G42-I42</f>
        <v>855000</v>
      </c>
      <c r="L42" s="211"/>
    </row>
    <row r="43" spans="1:12" ht="19.5" customHeight="1">
      <c r="A43" s="270">
        <f>IF(B43&lt;&gt;"",ROW()-11,"")</f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>D43+F43-H43</f>
        <v>140</v>
      </c>
      <c r="K43" s="273">
        <f>E43+G43-I43</f>
        <v>2173920</v>
      </c>
      <c r="L43" s="211"/>
    </row>
    <row r="44" spans="1:12" ht="19.5" customHeight="1">
      <c r="A44" s="270">
        <f>IF(B44&lt;&gt;"",ROW()-11,"")</f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>D44+F44-H44</f>
        <v>200</v>
      </c>
      <c r="K44" s="273">
        <f>E44+G44-I44</f>
        <v>2284200</v>
      </c>
      <c r="L44" s="211"/>
    </row>
    <row r="45" spans="1:12" ht="19.5" customHeight="1">
      <c r="A45" s="270">
        <f>IF(B45&lt;&gt;"",ROW()-11,"")</f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>D45+F45-H45</f>
        <v>167</v>
      </c>
      <c r="K45" s="273">
        <f>E45+G45-I45</f>
        <v>2109544</v>
      </c>
      <c r="L45" s="211"/>
    </row>
    <row r="46" spans="1:12" ht="19.5" customHeight="1">
      <c r="A46" s="270">
        <f>IF(B46&lt;&gt;"",ROW()-11,"")</f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>D46+F46-H46</f>
        <v>123</v>
      </c>
      <c r="K46" s="273">
        <f>E46+G46-I46</f>
        <v>1717080</v>
      </c>
      <c r="L46" s="211"/>
    </row>
    <row r="47" spans="1:12" ht="19.5" customHeight="1">
      <c r="A47" s="270">
        <f>IF(B47&lt;&gt;"",ROW()-11,"")</f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>D47+F47-H47</f>
        <v>275</v>
      </c>
      <c r="K47" s="273">
        <f>E47+G47-I47</f>
        <v>5746658</v>
      </c>
      <c r="L47" s="211"/>
    </row>
    <row r="48" spans="1:12" ht="19.5" hidden="1" customHeight="1">
      <c r="A48" s="270">
        <f>IF(B48&lt;&gt;"",ROW()-11,"")</f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251</v>
      </c>
      <c r="I48" s="273">
        <f t="array" ref="I48">SUM(IF("156"&amp;B48=KHC&amp;MH,TH))</f>
        <v>6959979</v>
      </c>
      <c r="J48" s="273">
        <f>D48+F48-H48</f>
        <v>0</v>
      </c>
      <c r="K48" s="273">
        <f>E48+G48-I48</f>
        <v>0</v>
      </c>
      <c r="L48" s="211"/>
    </row>
    <row r="49" spans="1:15" ht="19.5" customHeight="1">
      <c r="A49" s="270">
        <f>IF(B49&lt;&gt;"",ROW()-11,"")</f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>D49+F49-H49</f>
        <v>167</v>
      </c>
      <c r="K49" s="273">
        <f>E49+G49-I49</f>
        <v>2804932</v>
      </c>
      <c r="L49" s="211"/>
    </row>
    <row r="50" spans="1:15" ht="19.5" hidden="1" customHeight="1">
      <c r="A50" s="270">
        <f>IF(B50&lt;&gt;"",ROW()-11,"")</f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200</v>
      </c>
      <c r="I50" s="273">
        <f t="array" ref="I50">SUM(IF("156"&amp;B50=KHC&amp;MH,TH))</f>
        <v>8896800</v>
      </c>
      <c r="J50" s="273">
        <f>D50+F50-H50</f>
        <v>0</v>
      </c>
      <c r="K50" s="273">
        <f>E50+G50-I50</f>
        <v>0</v>
      </c>
      <c r="L50" s="211"/>
    </row>
    <row r="51" spans="1:15" ht="19.5" customHeight="1">
      <c r="A51" s="270">
        <f>IF(B51&lt;&gt;"",ROW()-11,"")</f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>D51+F51-H51</f>
        <v>136</v>
      </c>
      <c r="K51" s="273">
        <f>E51+G51-I51</f>
        <v>6799320</v>
      </c>
      <c r="L51" s="211"/>
    </row>
    <row r="52" spans="1:15" ht="19.5" hidden="1" customHeight="1">
      <c r="A52" s="270">
        <f>IF(B52&lt;&gt;"",ROW()-11,"")</f>
        <v>41</v>
      </c>
      <c r="B52" s="279" t="s">
        <v>801</v>
      </c>
      <c r="C52" s="272" t="s">
        <v>272</v>
      </c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>D52+F52-H52</f>
        <v>0</v>
      </c>
      <c r="K52" s="273">
        <f>E52+G52-I52</f>
        <v>0</v>
      </c>
      <c r="L52" s="211"/>
    </row>
    <row r="53" spans="1:15" ht="19.5" customHeight="1">
      <c r="A53" s="270">
        <f>IF(B53&lt;&gt;"",ROW()-11,"")</f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>D53+F53-H53</f>
        <v>746</v>
      </c>
      <c r="K53" s="273">
        <f>E53+G53-I53</f>
        <v>9652139</v>
      </c>
      <c r="L53" s="211"/>
    </row>
    <row r="54" spans="1:15" ht="19.5" customHeight="1">
      <c r="A54" s="270">
        <f>IF(B54&lt;&gt;"",ROW()-11,"")</f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>D54+F54-H54</f>
        <v>76</v>
      </c>
      <c r="K54" s="273">
        <f>E54+G54-I54</f>
        <v>2202860</v>
      </c>
      <c r="L54" s="211"/>
    </row>
    <row r="55" spans="1:15" ht="19.5" customHeight="1">
      <c r="A55" s="270">
        <f>IF(B55&lt;&gt;"",ROW()-11,"")</f>
        <v>44</v>
      </c>
      <c r="B55" s="279" t="s">
        <v>907</v>
      </c>
      <c r="C55" s="272" t="s">
        <v>272</v>
      </c>
      <c r="D55" s="273"/>
      <c r="E55" s="273"/>
      <c r="F55" s="273">
        <f t="array" ref="F55">SUM(IF("156"&amp;B55=KHN&amp;MH,SL))</f>
        <v>250</v>
      </c>
      <c r="G55" s="273">
        <f t="array" ref="G55">SUM(IF("156"&amp;B55=KHN&amp;MH,TH))</f>
        <v>6835500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>D55+F55-H55</f>
        <v>250</v>
      </c>
      <c r="K55" s="273">
        <f>E55+G55-I55</f>
        <v>6835500</v>
      </c>
      <c r="L55" s="211"/>
    </row>
    <row r="56" spans="1:15" ht="19.5" customHeight="1">
      <c r="A56" s="270">
        <f>IF(B56&lt;&gt;"",ROW()-11,"")</f>
        <v>45</v>
      </c>
      <c r="B56" s="279" t="s">
        <v>403</v>
      </c>
      <c r="C56" s="272" t="s">
        <v>272</v>
      </c>
      <c r="D56" s="273">
        <v>125</v>
      </c>
      <c r="E56" s="273">
        <v>3559500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>D56+F56-H56</f>
        <v>125</v>
      </c>
      <c r="K56" s="273">
        <f>E56+G56-I56</f>
        <v>3559500</v>
      </c>
      <c r="L56" s="211"/>
    </row>
    <row r="57" spans="1:15" ht="19.5" hidden="1" customHeight="1">
      <c r="A57" s="270">
        <f>IF(B57&lt;&gt;"",ROW()-11,"")</f>
        <v>46</v>
      </c>
      <c r="B57" s="279" t="s">
        <v>382</v>
      </c>
      <c r="C57" s="272" t="s">
        <v>272</v>
      </c>
      <c r="D57" s="273">
        <v>130</v>
      </c>
      <c r="E57" s="273">
        <v>1906060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130</v>
      </c>
      <c r="I57" s="273">
        <f t="array" ref="I57">SUM(IF("156"&amp;B57=KHC&amp;MH,TH))</f>
        <v>1906060</v>
      </c>
      <c r="J57" s="273">
        <f>D57+F57-H57</f>
        <v>0</v>
      </c>
      <c r="K57" s="273">
        <f>E57+G57-I57</f>
        <v>0</v>
      </c>
      <c r="L57" s="211"/>
    </row>
    <row r="58" spans="1:15" ht="19.5" customHeight="1">
      <c r="A58" s="270">
        <f>IF(B58&lt;&gt;"",ROW()-11,"")</f>
        <v>47</v>
      </c>
      <c r="B58" s="279" t="s">
        <v>324</v>
      </c>
      <c r="C58" s="272" t="s">
        <v>272</v>
      </c>
      <c r="D58" s="273">
        <v>200</v>
      </c>
      <c r="E58" s="273">
        <v>3479400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>D58+F58-H58</f>
        <v>200</v>
      </c>
      <c r="K58" s="273">
        <f>E58+G58-I58</f>
        <v>3479400</v>
      </c>
      <c r="L58" s="211"/>
    </row>
    <row r="59" spans="1:15" ht="19.5" hidden="1" customHeight="1">
      <c r="A59" s="270">
        <f>IF(B59&lt;&gt;"",ROW()-11,"")</f>
        <v>48</v>
      </c>
      <c r="B59" s="279" t="s">
        <v>642</v>
      </c>
      <c r="C59" s="272" t="s">
        <v>272</v>
      </c>
      <c r="D59" s="273"/>
      <c r="E59" s="273"/>
      <c r="F59" s="273">
        <f t="array" ref="F59">SUM(IF("156"&amp;B59=KHN&amp;MH,SL))</f>
        <v>250</v>
      </c>
      <c r="G59" s="273">
        <f t="array" ref="G59">SUM(IF("156"&amp;B59=KHN&amp;MH,TH))</f>
        <v>7896350</v>
      </c>
      <c r="H59" s="273">
        <f t="array" ref="H59">SUM(IF("156"&amp;B59=KHC&amp;MH,SL))</f>
        <v>250</v>
      </c>
      <c r="I59" s="273">
        <f t="array" ref="I59">SUM(IF("156"&amp;B59=KHC&amp;MH,TH))</f>
        <v>7896350</v>
      </c>
      <c r="J59" s="273">
        <f>D59+F59-H59</f>
        <v>0</v>
      </c>
      <c r="K59" s="273">
        <f>E59+G59-I59</f>
        <v>0</v>
      </c>
      <c r="L59" s="211"/>
    </row>
    <row r="60" spans="1:15" ht="19.5" customHeight="1">
      <c r="A60" s="270">
        <f>IF(B60&lt;&gt;"",ROW()-11,"")</f>
        <v>49</v>
      </c>
      <c r="B60" s="277" t="s">
        <v>350</v>
      </c>
      <c r="C60" s="272" t="s">
        <v>272</v>
      </c>
      <c r="D60" s="273">
        <v>250</v>
      </c>
      <c r="E60" s="273">
        <v>2470500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>D60+F60-H60</f>
        <v>250</v>
      </c>
      <c r="K60" s="273">
        <f>E60+G60-I60</f>
        <v>2470500</v>
      </c>
      <c r="L60" s="211"/>
    </row>
    <row r="61" spans="1:15" ht="19.5" customHeight="1">
      <c r="A61" s="270">
        <f>IF(B61&lt;&gt;"",ROW()-11,"")</f>
        <v>50</v>
      </c>
      <c r="B61" s="277" t="s">
        <v>424</v>
      </c>
      <c r="C61" s="272" t="s">
        <v>272</v>
      </c>
      <c r="D61" s="273">
        <v>125</v>
      </c>
      <c r="E61" s="273">
        <v>1599750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>D61+F61-H61</f>
        <v>125</v>
      </c>
      <c r="K61" s="273">
        <f>E61+G61-I61</f>
        <v>1599750</v>
      </c>
      <c r="L61" s="211"/>
    </row>
    <row r="62" spans="1:15" ht="19.5" customHeight="1">
      <c r="A62" s="270">
        <f>IF(B62&lt;&gt;"",ROW()-11,"")</f>
        <v>51</v>
      </c>
      <c r="B62" s="277" t="s">
        <v>488</v>
      </c>
      <c r="C62" s="272" t="s">
        <v>272</v>
      </c>
      <c r="D62" s="273">
        <v>125</v>
      </c>
      <c r="E62" s="273">
        <v>1644250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>D62+F62-H62</f>
        <v>125</v>
      </c>
      <c r="K62" s="273">
        <f>E62+G62-I62</f>
        <v>1644250</v>
      </c>
      <c r="L62" s="211"/>
    </row>
    <row r="63" spans="1:15" ht="19.5" customHeight="1">
      <c r="A63" s="270">
        <f>IF(B63&lt;&gt;"",ROW()-11,"")</f>
        <v>52</v>
      </c>
      <c r="B63" s="279" t="s">
        <v>633</v>
      </c>
      <c r="C63" s="272" t="s">
        <v>272</v>
      </c>
      <c r="D63" s="273"/>
      <c r="E63" s="273"/>
      <c r="F63" s="273">
        <f t="array" ref="F63">SUM(IF("156"&amp;B63=KHN&amp;MH,SL))</f>
        <v>125</v>
      </c>
      <c r="G63" s="273">
        <f t="array" ref="G63">SUM(IF("156"&amp;B63=KHN&amp;MH,TH))</f>
        <v>1554000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>D63+F63-H63</f>
        <v>125</v>
      </c>
      <c r="K63" s="273">
        <f>E63+G63-I63</f>
        <v>1554000</v>
      </c>
      <c r="L63" s="211"/>
      <c r="N63" s="274"/>
      <c r="O63" s="274"/>
    </row>
    <row r="64" spans="1:15" ht="19.5" customHeight="1">
      <c r="A64" s="270">
        <f>IF(B64&lt;&gt;"",ROW()-11,"")</f>
        <v>53</v>
      </c>
      <c r="B64" s="277" t="s">
        <v>381</v>
      </c>
      <c r="C64" s="272" t="s">
        <v>272</v>
      </c>
      <c r="D64" s="273">
        <v>130</v>
      </c>
      <c r="E64" s="273">
        <v>1740830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>D64+F64-H64</f>
        <v>130</v>
      </c>
      <c r="K64" s="273">
        <f>E64+G64-I64</f>
        <v>1740830</v>
      </c>
      <c r="L64" s="211"/>
    </row>
    <row r="65" spans="1:12" ht="19.5" customHeight="1">
      <c r="A65" s="270">
        <f>IF(B65&lt;&gt;"",ROW()-11,"")</f>
        <v>54</v>
      </c>
      <c r="B65" s="277" t="s">
        <v>461</v>
      </c>
      <c r="C65" s="272" t="s">
        <v>272</v>
      </c>
      <c r="D65" s="273">
        <v>36</v>
      </c>
      <c r="E65" s="273">
        <v>671832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>D65+F65-H65</f>
        <v>36</v>
      </c>
      <c r="K65" s="273">
        <f>E65+G65-I65</f>
        <v>671832</v>
      </c>
      <c r="L65" s="211"/>
    </row>
    <row r="66" spans="1:12" ht="19.5" customHeight="1">
      <c r="A66" s="270">
        <f>IF(B66&lt;&gt;"",ROW()-11,"")</f>
        <v>55</v>
      </c>
      <c r="B66" s="279" t="s">
        <v>428</v>
      </c>
      <c r="C66" s="272" t="s">
        <v>272</v>
      </c>
      <c r="D66" s="273">
        <v>35</v>
      </c>
      <c r="E66" s="273">
        <v>677250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>D66+F66-H66</f>
        <v>35</v>
      </c>
      <c r="K66" s="273">
        <f>E66+G66-I66</f>
        <v>677250</v>
      </c>
      <c r="L66" s="211"/>
    </row>
    <row r="67" spans="1:12" ht="19.5" customHeight="1">
      <c r="A67" s="270">
        <f>IF(B67&lt;&gt;"",ROW()-11,"")</f>
        <v>56</v>
      </c>
      <c r="B67" s="279" t="s">
        <v>367</v>
      </c>
      <c r="C67" s="272" t="s">
        <v>272</v>
      </c>
      <c r="D67" s="273">
        <v>150</v>
      </c>
      <c r="E67" s="273">
        <v>3175200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>D67+F67-H67</f>
        <v>150</v>
      </c>
      <c r="K67" s="273">
        <f>E67+G67-I67</f>
        <v>3175200</v>
      </c>
      <c r="L67" s="211"/>
    </row>
    <row r="68" spans="1:12" ht="19.5" customHeight="1">
      <c r="A68" s="270">
        <f>IF(B68&lt;&gt;"",ROW()-11,"")</f>
        <v>57</v>
      </c>
      <c r="B68" s="278" t="s">
        <v>426</v>
      </c>
      <c r="C68" s="272" t="s">
        <v>272</v>
      </c>
      <c r="D68" s="273">
        <v>25</v>
      </c>
      <c r="E68" s="273">
        <v>677250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>D68+F68-H68</f>
        <v>25</v>
      </c>
      <c r="K68" s="273">
        <f>E68+G68-I68</f>
        <v>677250</v>
      </c>
      <c r="L68" s="211"/>
    </row>
    <row r="69" spans="1:12" ht="19.5" customHeight="1">
      <c r="A69" s="270">
        <f>IF(B69&lt;&gt;"",ROW()-11,"")</f>
        <v>58</v>
      </c>
      <c r="B69" s="279" t="s">
        <v>456</v>
      </c>
      <c r="C69" s="272" t="s">
        <v>272</v>
      </c>
      <c r="D69" s="273">
        <v>50</v>
      </c>
      <c r="E69" s="273">
        <v>1154200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>D69+F69-H69</f>
        <v>50</v>
      </c>
      <c r="K69" s="273">
        <f>E69+G69-I69</f>
        <v>1154200</v>
      </c>
      <c r="L69" s="211"/>
    </row>
    <row r="70" spans="1:12" ht="19.5" customHeight="1">
      <c r="A70" s="270">
        <f>IF(B70&lt;&gt;"",ROW()-11,"")</f>
        <v>59</v>
      </c>
      <c r="B70" s="277" t="s">
        <v>366</v>
      </c>
      <c r="C70" s="272" t="s">
        <v>272</v>
      </c>
      <c r="D70" s="273">
        <v>34</v>
      </c>
      <c r="E70" s="273">
        <v>1046520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>D70+F70-H70</f>
        <v>34</v>
      </c>
      <c r="K70" s="273">
        <f>E70+G70-I70</f>
        <v>1046520</v>
      </c>
      <c r="L70" s="211"/>
    </row>
    <row r="71" spans="1:12" ht="19.5" customHeight="1">
      <c r="A71" s="270">
        <f>IF(B71&lt;&gt;"",ROW()-11,"")</f>
        <v>60</v>
      </c>
      <c r="B71" s="279" t="s">
        <v>626</v>
      </c>
      <c r="C71" s="272" t="s">
        <v>272</v>
      </c>
      <c r="D71" s="273"/>
      <c r="E71" s="273"/>
      <c r="F71" s="273">
        <f t="array" ref="F71">SUM(IF("156"&amp;B71=KHN&amp;MH,SL))</f>
        <v>152</v>
      </c>
      <c r="G71" s="273">
        <f t="array" ref="G71">SUM(IF("156"&amp;B71=KHN&amp;MH,TH))</f>
        <v>3857760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>D71+F71-H71</f>
        <v>152</v>
      </c>
      <c r="K71" s="273">
        <f>E71+G71-I71</f>
        <v>3857760</v>
      </c>
      <c r="L71" s="211"/>
    </row>
    <row r="72" spans="1:12" ht="19.5" customHeight="1">
      <c r="A72" s="270">
        <f>IF(B72&lt;&gt;"",ROW()-11,"")</f>
        <v>61</v>
      </c>
      <c r="B72" s="278" t="s">
        <v>368</v>
      </c>
      <c r="C72" s="272" t="s">
        <v>272</v>
      </c>
      <c r="D72" s="273">
        <v>120</v>
      </c>
      <c r="E72" s="273">
        <v>3058560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>D72+F72-H72</f>
        <v>120</v>
      </c>
      <c r="K72" s="273">
        <f>E72+G72-I72</f>
        <v>3058560</v>
      </c>
      <c r="L72" s="211"/>
    </row>
    <row r="73" spans="1:12" ht="19.5" customHeight="1">
      <c r="A73" s="270">
        <f>IF(B73&lt;&gt;"",ROW()-11,"")</f>
        <v>62</v>
      </c>
      <c r="B73" s="277" t="s">
        <v>446</v>
      </c>
      <c r="C73" s="272" t="s">
        <v>272</v>
      </c>
      <c r="D73" s="273">
        <v>114</v>
      </c>
      <c r="E73" s="273">
        <v>2942568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>D73+F73-H73</f>
        <v>114</v>
      </c>
      <c r="K73" s="273">
        <f>E73+G73-I73</f>
        <v>2942568</v>
      </c>
      <c r="L73" s="211"/>
    </row>
    <row r="74" spans="1:12" ht="19.5" customHeight="1">
      <c r="A74" s="270">
        <f>IF(B74&lt;&gt;"",ROW()-11,"")</f>
        <v>63</v>
      </c>
      <c r="B74" s="279" t="s">
        <v>636</v>
      </c>
      <c r="C74" s="272" t="s">
        <v>272</v>
      </c>
      <c r="D74" s="273"/>
      <c r="E74" s="273"/>
      <c r="F74" s="273">
        <f t="array" ref="F74">SUM(IF("156"&amp;B74=KHN&amp;MH,SL))</f>
        <v>42</v>
      </c>
      <c r="G74" s="273">
        <f t="array" ref="G74">SUM(IF("156"&amp;B74=KHN&amp;MH,TH))</f>
        <v>1106784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>D74+F74-H74</f>
        <v>42</v>
      </c>
      <c r="K74" s="273">
        <f>E74+G74-I74</f>
        <v>1106784</v>
      </c>
      <c r="L74" s="211"/>
    </row>
    <row r="75" spans="1:12" ht="19.5" customHeight="1">
      <c r="A75" s="270">
        <f>IF(B75&lt;&gt;"",ROW()-11,"")</f>
        <v>64</v>
      </c>
      <c r="B75" s="277" t="s">
        <v>375</v>
      </c>
      <c r="C75" s="272" t="s">
        <v>272</v>
      </c>
      <c r="D75" s="273">
        <v>20</v>
      </c>
      <c r="E75" s="273">
        <v>952260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>D75+F75-H75</f>
        <v>20</v>
      </c>
      <c r="K75" s="273">
        <f>E75+G75-I75</f>
        <v>952260</v>
      </c>
      <c r="L75" s="211"/>
    </row>
    <row r="76" spans="1:12" ht="19.5" customHeight="1">
      <c r="A76" s="270">
        <f>IF(B76&lt;&gt;"",ROW()-11,"")</f>
        <v>65</v>
      </c>
      <c r="B76" s="277" t="s">
        <v>447</v>
      </c>
      <c r="C76" s="272" t="s">
        <v>272</v>
      </c>
      <c r="D76" s="273">
        <v>50</v>
      </c>
      <c r="E76" s="273">
        <v>453400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>D76+F76-H76</f>
        <v>50</v>
      </c>
      <c r="K76" s="273">
        <f>E76+G76-I76</f>
        <v>453400</v>
      </c>
      <c r="L76" s="211"/>
    </row>
    <row r="77" spans="1:12" ht="19.5" customHeight="1">
      <c r="A77" s="270">
        <f>IF(B77&lt;&gt;"",ROW()-11,"")</f>
        <v>66</v>
      </c>
      <c r="B77" s="277" t="s">
        <v>433</v>
      </c>
      <c r="C77" s="272" t="s">
        <v>272</v>
      </c>
      <c r="D77" s="273">
        <v>100</v>
      </c>
      <c r="E77" s="273">
        <v>1391900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>D77+F77-H77</f>
        <v>100</v>
      </c>
      <c r="K77" s="273">
        <f>E77+G77-I77</f>
        <v>1391900</v>
      </c>
      <c r="L77" s="211"/>
    </row>
    <row r="78" spans="1:12" ht="19.5" customHeight="1">
      <c r="A78" s="270">
        <f>IF(B78&lt;&gt;"",ROW()-11,"")</f>
        <v>67</v>
      </c>
      <c r="B78" s="277" t="s">
        <v>431</v>
      </c>
      <c r="C78" s="272" t="s">
        <v>272</v>
      </c>
      <c r="D78" s="273">
        <v>100</v>
      </c>
      <c r="E78" s="273">
        <v>1413000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>D78+F78-H78</f>
        <v>100</v>
      </c>
      <c r="K78" s="273">
        <f>E78+G78-I78</f>
        <v>1413000</v>
      </c>
      <c r="L78" s="211"/>
    </row>
    <row r="79" spans="1:12" ht="19.5" customHeight="1">
      <c r="A79" s="270">
        <f>IF(B79&lt;&gt;"",ROW()-11,"")</f>
        <v>68</v>
      </c>
      <c r="B79" s="277" t="s">
        <v>455</v>
      </c>
      <c r="C79" s="272" t="s">
        <v>272</v>
      </c>
      <c r="D79" s="273">
        <v>125</v>
      </c>
      <c r="E79" s="273">
        <v>1491875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>D79+F79-H79</f>
        <v>125</v>
      </c>
      <c r="K79" s="273">
        <f>E79+G79-I79</f>
        <v>1491875</v>
      </c>
      <c r="L79" s="211"/>
    </row>
    <row r="80" spans="1:12" ht="19.5" customHeight="1">
      <c r="A80" s="270">
        <f>IF(B80&lt;&gt;"",ROW()-11,"")</f>
        <v>69</v>
      </c>
      <c r="B80" s="277" t="s">
        <v>427</v>
      </c>
      <c r="C80" s="272" t="s">
        <v>272</v>
      </c>
      <c r="D80" s="273">
        <v>35</v>
      </c>
      <c r="E80" s="273">
        <v>662515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>D80+F80-H80</f>
        <v>35</v>
      </c>
      <c r="K80" s="273">
        <f>E80+G80-I80</f>
        <v>662515</v>
      </c>
      <c r="L80" s="211"/>
    </row>
    <row r="81" spans="1:12" ht="19.5" customHeight="1">
      <c r="A81" s="270">
        <f>IF(B81&lt;&gt;"",ROW()-11,"")</f>
        <v>70</v>
      </c>
      <c r="B81" s="277" t="s">
        <v>481</v>
      </c>
      <c r="C81" s="272" t="s">
        <v>272</v>
      </c>
      <c r="D81" s="273">
        <v>48</v>
      </c>
      <c r="E81" s="273">
        <v>921360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>D81+F81-H81</f>
        <v>48</v>
      </c>
      <c r="K81" s="273">
        <f>E81+G81-I81</f>
        <v>921360</v>
      </c>
      <c r="L81" s="211"/>
    </row>
    <row r="82" spans="1:12" ht="19.5" customHeight="1">
      <c r="A82" s="270">
        <f>IF(B82&lt;&gt;"",ROW()-11,"")</f>
        <v>71</v>
      </c>
      <c r="B82" s="277" t="s">
        <v>377</v>
      </c>
      <c r="C82" s="272" t="s">
        <v>272</v>
      </c>
      <c r="D82" s="273">
        <v>32</v>
      </c>
      <c r="E82" s="273">
        <v>907360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>D82+F82-H82</f>
        <v>32</v>
      </c>
      <c r="K82" s="273">
        <f>E82+G82-I82</f>
        <v>907360</v>
      </c>
      <c r="L82" s="211"/>
    </row>
    <row r="83" spans="1:12" ht="19.5" customHeight="1">
      <c r="A83" s="270">
        <f>IF(B83&lt;&gt;"",ROW()-11,"")</f>
        <v>72</v>
      </c>
      <c r="B83" s="277" t="s">
        <v>444</v>
      </c>
      <c r="C83" s="272" t="s">
        <v>272</v>
      </c>
      <c r="D83" s="273">
        <v>52</v>
      </c>
      <c r="E83" s="273">
        <v>1120210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>D83+F83-H83</f>
        <v>52</v>
      </c>
      <c r="K83" s="273">
        <f>E83+G83-I83</f>
        <v>1120210</v>
      </c>
      <c r="L83" s="211"/>
    </row>
    <row r="84" spans="1:12" ht="19.5" customHeight="1">
      <c r="A84" s="270">
        <f>IF(B84&lt;&gt;"",ROW()-11,"")</f>
        <v>73</v>
      </c>
      <c r="B84" s="279" t="s">
        <v>484</v>
      </c>
      <c r="C84" s="272" t="s">
        <v>272</v>
      </c>
      <c r="D84" s="273">
        <v>54</v>
      </c>
      <c r="E84" s="273">
        <v>1193238</v>
      </c>
      <c r="F84" s="273">
        <f t="array" ref="F84">SUM(IF("156"&amp;B84=KHN&amp;MH,SL))</f>
        <v>54</v>
      </c>
      <c r="G84" s="273">
        <f t="array" ref="G84">SUM(IF("156"&amp;B84=KHN&amp;MH,TH))</f>
        <v>1197369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>D84+F84-H84</f>
        <v>108</v>
      </c>
      <c r="K84" s="273">
        <f>E84+G84-I84</f>
        <v>2390607</v>
      </c>
      <c r="L84" s="211"/>
    </row>
    <row r="85" spans="1:12" ht="19.5" customHeight="1">
      <c r="A85" s="270">
        <f>IF(B85&lt;&gt;"",ROW()-11,"")</f>
        <v>74</v>
      </c>
      <c r="B85" s="277" t="s">
        <v>463</v>
      </c>
      <c r="C85" s="272" t="s">
        <v>272</v>
      </c>
      <c r="D85" s="273">
        <v>57</v>
      </c>
      <c r="E85" s="273">
        <v>1747563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>D85+F85-H85</f>
        <v>57</v>
      </c>
      <c r="K85" s="273">
        <f>E85+G85-I85</f>
        <v>1747563</v>
      </c>
      <c r="L85" s="211"/>
    </row>
    <row r="86" spans="1:12" ht="19.5" customHeight="1">
      <c r="A86" s="270">
        <f>IF(B86&lt;&gt;"",ROW()-11,"")</f>
        <v>75</v>
      </c>
      <c r="B86" s="277" t="s">
        <v>379</v>
      </c>
      <c r="C86" s="272" t="s">
        <v>272</v>
      </c>
      <c r="D86" s="273">
        <v>35</v>
      </c>
      <c r="E86" s="273">
        <v>1087205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>D86+F86-H86</f>
        <v>35</v>
      </c>
      <c r="K86" s="273">
        <f>E86+G86-I86</f>
        <v>1087205</v>
      </c>
      <c r="L86" s="211"/>
    </row>
    <row r="87" spans="1:12" ht="19.5" customHeight="1">
      <c r="A87" s="270">
        <f>IF(B87&lt;&gt;"",ROW()-11,"")</f>
        <v>76</v>
      </c>
      <c r="B87" s="279" t="s">
        <v>638</v>
      </c>
      <c r="C87" s="272" t="s">
        <v>272</v>
      </c>
      <c r="D87" s="273"/>
      <c r="E87" s="273"/>
      <c r="F87" s="273">
        <f t="array" ref="F87">SUM(IF("156"&amp;B87=KHN&amp;MH,SL))</f>
        <v>40</v>
      </c>
      <c r="G87" s="273">
        <f t="array" ref="G87">SUM(IF("156"&amp;B87=KHN&amp;MH,TH))</f>
        <v>1133460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>D87+F87-H87</f>
        <v>40</v>
      </c>
      <c r="K87" s="273">
        <f>E87+G87-I87</f>
        <v>1133460</v>
      </c>
      <c r="L87" s="211"/>
    </row>
    <row r="88" spans="1:12" ht="19.5" customHeight="1">
      <c r="A88" s="270">
        <f>IF(B88&lt;&gt;"",ROW()-11,"")</f>
        <v>77</v>
      </c>
      <c r="B88" s="277" t="s">
        <v>485</v>
      </c>
      <c r="C88" s="272" t="s">
        <v>272</v>
      </c>
      <c r="D88" s="273">
        <v>70</v>
      </c>
      <c r="E88" s="273">
        <v>2007915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>D88+F88-H88</f>
        <v>70</v>
      </c>
      <c r="K88" s="273">
        <f>E88+G88-I88</f>
        <v>2007915</v>
      </c>
      <c r="L88" s="211"/>
    </row>
    <row r="89" spans="1:12" ht="19.5" customHeight="1">
      <c r="A89" s="270">
        <f>IF(B89&lt;&gt;"",ROW()-11,"")</f>
        <v>78</v>
      </c>
      <c r="B89" s="277" t="s">
        <v>371</v>
      </c>
      <c r="C89" s="272" t="s">
        <v>272</v>
      </c>
      <c r="D89" s="273">
        <v>46</v>
      </c>
      <c r="E89" s="273">
        <v>2280312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>D89+F89-H89</f>
        <v>46</v>
      </c>
      <c r="K89" s="273">
        <f>E89+G89-I89</f>
        <v>2280312</v>
      </c>
      <c r="L89" s="211"/>
    </row>
    <row r="90" spans="1:12" ht="19.5" customHeight="1">
      <c r="A90" s="270">
        <f>IF(B90&lt;&gt;"",ROW()-11,"")</f>
        <v>79</v>
      </c>
      <c r="B90" s="278" t="s">
        <v>372</v>
      </c>
      <c r="C90" s="272" t="s">
        <v>272</v>
      </c>
      <c r="D90" s="273">
        <v>74</v>
      </c>
      <c r="E90" s="273">
        <v>3993114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>D90+F90-H90</f>
        <v>74</v>
      </c>
      <c r="K90" s="273">
        <f>E90+G90-I90</f>
        <v>3993114</v>
      </c>
      <c r="L90" s="211"/>
    </row>
    <row r="91" spans="1:12" ht="19.5" customHeight="1">
      <c r="A91" s="270">
        <f>IF(B91&lt;&gt;"",ROW()-11,"")</f>
        <v>80</v>
      </c>
      <c r="B91" s="277" t="s">
        <v>445</v>
      </c>
      <c r="C91" s="272" t="s">
        <v>272</v>
      </c>
      <c r="D91" s="273">
        <v>50</v>
      </c>
      <c r="E91" s="273">
        <v>662650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>D91+F91-H91</f>
        <v>50</v>
      </c>
      <c r="K91" s="273">
        <f>E91+G91-I91</f>
        <v>662650</v>
      </c>
      <c r="L91" s="211"/>
    </row>
    <row r="92" spans="1:12" ht="19.5" customHeight="1">
      <c r="A92" s="270">
        <f>IF(B92&lt;&gt;"",ROW()-11,"")</f>
        <v>81</v>
      </c>
      <c r="B92" s="278" t="s">
        <v>458</v>
      </c>
      <c r="C92" s="272" t="s">
        <v>272</v>
      </c>
      <c r="D92" s="273">
        <v>33</v>
      </c>
      <c r="E92" s="273">
        <v>708378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>D92+F92-H92</f>
        <v>33</v>
      </c>
      <c r="K92" s="273">
        <f>E92+G92-I92</f>
        <v>708378</v>
      </c>
      <c r="L92" s="211"/>
    </row>
    <row r="93" spans="1:12" ht="19.5" customHeight="1">
      <c r="A93" s="270">
        <f>IF(B93&lt;&gt;"",ROW()-11,"")</f>
        <v>82</v>
      </c>
      <c r="B93" s="279" t="s">
        <v>625</v>
      </c>
      <c r="C93" s="272" t="s">
        <v>272</v>
      </c>
      <c r="D93" s="273"/>
      <c r="E93" s="273"/>
      <c r="F93" s="273">
        <f t="array" ref="F93">SUM(IF("156"&amp;B93=KHN&amp;MH,SL))</f>
        <v>124</v>
      </c>
      <c r="G93" s="273">
        <f t="array" ref="G93">SUM(IF("156"&amp;B93=KHN&amp;MH,TH))</f>
        <v>2927480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>D93+F93-H93</f>
        <v>124</v>
      </c>
      <c r="K93" s="273">
        <f>E93+G93-I93</f>
        <v>2927480</v>
      </c>
      <c r="L93" s="211"/>
    </row>
    <row r="94" spans="1:12" ht="19.5" customHeight="1">
      <c r="A94" s="270">
        <f>IF(B94&lt;&gt;"",ROW()-11,"")</f>
        <v>83</v>
      </c>
      <c r="B94" s="280" t="s">
        <v>370</v>
      </c>
      <c r="C94" s="272" t="s">
        <v>272</v>
      </c>
      <c r="D94" s="273">
        <v>80</v>
      </c>
      <c r="E94" s="273">
        <v>1990680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>D94+F94-H94</f>
        <v>80</v>
      </c>
      <c r="K94" s="273">
        <f>E94+G94-I94</f>
        <v>1990680</v>
      </c>
      <c r="L94" s="211"/>
    </row>
    <row r="95" spans="1:12" ht="19.5" customHeight="1">
      <c r="A95" s="270">
        <f>IF(B95&lt;&gt;"",ROW()-11,"")</f>
        <v>84</v>
      </c>
      <c r="B95" s="277" t="s">
        <v>462</v>
      </c>
      <c r="C95" s="272" t="s">
        <v>272</v>
      </c>
      <c r="D95" s="273">
        <v>20</v>
      </c>
      <c r="E95" s="273">
        <v>688000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>D95+F95-H95</f>
        <v>20</v>
      </c>
      <c r="K95" s="273">
        <f>E95+G95-I95</f>
        <v>688000</v>
      </c>
      <c r="L95" s="211"/>
    </row>
    <row r="96" spans="1:12" ht="19.5" customHeight="1">
      <c r="A96" s="270">
        <f>IF(B96&lt;&gt;"",ROW()-11,"")</f>
        <v>85</v>
      </c>
      <c r="B96" s="279" t="s">
        <v>432</v>
      </c>
      <c r="C96" s="272" t="s">
        <v>272</v>
      </c>
      <c r="D96" s="273">
        <v>26</v>
      </c>
      <c r="E96" s="273">
        <v>947232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>D96+F96-H96</f>
        <v>26</v>
      </c>
      <c r="K96" s="273">
        <f>E96+G96-I96</f>
        <v>947232</v>
      </c>
      <c r="L96" s="211"/>
    </row>
    <row r="97" spans="1:15" ht="19.5" customHeight="1">
      <c r="A97" s="270">
        <f>IF(B97&lt;&gt;"",ROW()-11,"")</f>
        <v>86</v>
      </c>
      <c r="B97" s="279" t="s">
        <v>908</v>
      </c>
      <c r="C97" s="272" t="s">
        <v>272</v>
      </c>
      <c r="D97" s="273"/>
      <c r="E97" s="273"/>
      <c r="F97" s="273">
        <f t="array" ref="F97">SUM(IF("156"&amp;B97=KHN&amp;MH,SL))</f>
        <v>200</v>
      </c>
      <c r="G97" s="273">
        <f t="array" ref="G97">SUM(IF("156"&amp;B97=KHN&amp;MH,TH))</f>
        <v>5524200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>D97+F97-H97</f>
        <v>200</v>
      </c>
      <c r="K97" s="273">
        <f>E97+G97-I97</f>
        <v>5524200</v>
      </c>
      <c r="L97" s="211"/>
    </row>
    <row r="98" spans="1:15" ht="19.5" customHeight="1">
      <c r="A98" s="270">
        <f>IF(B98&lt;&gt;"",ROW()-11,"")</f>
        <v>87</v>
      </c>
      <c r="B98" s="277" t="s">
        <v>425</v>
      </c>
      <c r="C98" s="272" t="s">
        <v>272</v>
      </c>
      <c r="D98" s="273">
        <v>50</v>
      </c>
      <c r="E98" s="273">
        <v>1467200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>D98+F98-H98</f>
        <v>50</v>
      </c>
      <c r="K98" s="273">
        <f>E98+G98-I98</f>
        <v>1467200</v>
      </c>
      <c r="L98" s="211"/>
      <c r="N98" s="274"/>
      <c r="O98" s="274"/>
    </row>
    <row r="99" spans="1:15" ht="19.5" customHeight="1">
      <c r="A99" s="270">
        <f>IF(B99&lt;&gt;"",ROW()-11,"")</f>
        <v>88</v>
      </c>
      <c r="B99" s="277" t="s">
        <v>378</v>
      </c>
      <c r="C99" s="272" t="s">
        <v>272</v>
      </c>
      <c r="D99" s="273">
        <v>24</v>
      </c>
      <c r="E99" s="273">
        <v>769656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>D99+F99-H99</f>
        <v>24</v>
      </c>
      <c r="K99" s="273">
        <f>E99+G99-I99</f>
        <v>769656</v>
      </c>
      <c r="L99" s="211"/>
    </row>
    <row r="100" spans="1:15" ht="19.5" customHeight="1">
      <c r="A100" s="270">
        <f>IF(B100&lt;&gt;"",ROW()-11,"")</f>
        <v>89</v>
      </c>
      <c r="B100" s="277" t="s">
        <v>479</v>
      </c>
      <c r="C100" s="272" t="s">
        <v>272</v>
      </c>
      <c r="D100" s="273">
        <v>40</v>
      </c>
      <c r="E100" s="273">
        <v>1315800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>D100+F100-H100</f>
        <v>40</v>
      </c>
      <c r="K100" s="273">
        <f>E100+G100-I100</f>
        <v>1315800</v>
      </c>
      <c r="L100" s="211"/>
    </row>
    <row r="101" spans="1:15" ht="19.5" customHeight="1">
      <c r="A101" s="270">
        <f>IF(B101&lt;&gt;"",ROW()-11,"")</f>
        <v>90</v>
      </c>
      <c r="B101" s="277" t="s">
        <v>467</v>
      </c>
      <c r="C101" s="272" t="s">
        <v>272</v>
      </c>
      <c r="D101" s="273">
        <v>168</v>
      </c>
      <c r="E101" s="273">
        <v>3655176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>D101+F101-H101</f>
        <v>168</v>
      </c>
      <c r="K101" s="273">
        <f>E101+G101-I101</f>
        <v>3655176</v>
      </c>
      <c r="L101" s="211"/>
    </row>
    <row r="102" spans="1:15" ht="19.5" customHeight="1">
      <c r="A102" s="270">
        <f>IF(B102&lt;&gt;"",ROW()-11,"")</f>
        <v>91</v>
      </c>
      <c r="B102" s="277" t="s">
        <v>380</v>
      </c>
      <c r="C102" s="272" t="s">
        <v>272</v>
      </c>
      <c r="D102" s="273">
        <v>30</v>
      </c>
      <c r="E102" s="273">
        <v>780720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>D102+F102-H102</f>
        <v>30</v>
      </c>
      <c r="K102" s="273">
        <f>E102+G102-I102</f>
        <v>780720</v>
      </c>
      <c r="L102" s="211"/>
    </row>
    <row r="103" spans="1:15" ht="19.5" customHeight="1">
      <c r="A103" s="270">
        <f>IF(B103&lt;&gt;"",ROW()-11,"")</f>
        <v>92</v>
      </c>
      <c r="B103" s="279" t="s">
        <v>376</v>
      </c>
      <c r="C103" s="272" t="s">
        <v>272</v>
      </c>
      <c r="D103" s="273">
        <v>38</v>
      </c>
      <c r="E103" s="273">
        <v>1000008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>D103+F103-H103</f>
        <v>38</v>
      </c>
      <c r="K103" s="273">
        <f>E103+G103-I103</f>
        <v>1000008</v>
      </c>
      <c r="L103" s="211"/>
    </row>
    <row r="104" spans="1:15" ht="19.5" customHeight="1">
      <c r="A104" s="270">
        <f>IF(B104&lt;&gt;"",ROW()-11,"")</f>
        <v>93</v>
      </c>
      <c r="B104" s="279" t="s">
        <v>632</v>
      </c>
      <c r="C104" s="272" t="s">
        <v>272</v>
      </c>
      <c r="D104" s="273"/>
      <c r="E104" s="273"/>
      <c r="F104" s="273">
        <f t="array" ref="F104">SUM(IF("156"&amp;B104=KHN&amp;MH,SL))</f>
        <v>48</v>
      </c>
      <c r="G104" s="273">
        <f t="array" ref="G104">SUM(IF("156"&amp;B104=KHN&amp;MH,TH))</f>
        <v>1245528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>D104+F104-H104</f>
        <v>48</v>
      </c>
      <c r="K104" s="273">
        <f>E104+G104-I104</f>
        <v>1245528</v>
      </c>
      <c r="L104" s="211"/>
    </row>
    <row r="105" spans="1:15" ht="19.5" customHeight="1">
      <c r="A105" s="270">
        <f>IF(B105&lt;&gt;"",ROW()-11,"")</f>
        <v>94</v>
      </c>
      <c r="B105" s="277" t="s">
        <v>486</v>
      </c>
      <c r="C105" s="272" t="s">
        <v>272</v>
      </c>
      <c r="D105" s="273">
        <v>50</v>
      </c>
      <c r="E105" s="273">
        <v>1309675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>D105+F105-H105</f>
        <v>50</v>
      </c>
      <c r="K105" s="273">
        <f>E105+G105-I105</f>
        <v>1309675</v>
      </c>
      <c r="L105" s="211"/>
    </row>
    <row r="106" spans="1:15" ht="19.5" customHeight="1">
      <c r="A106" s="270">
        <f>IF(B106&lt;&gt;"",ROW()-11,"")</f>
        <v>95</v>
      </c>
      <c r="B106" s="279" t="s">
        <v>457</v>
      </c>
      <c r="C106" s="272" t="s">
        <v>272</v>
      </c>
      <c r="D106" s="273">
        <v>23</v>
      </c>
      <c r="E106" s="273">
        <v>753227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>D106+F106-H106</f>
        <v>23</v>
      </c>
      <c r="K106" s="273">
        <f>E106+G106-I106</f>
        <v>753227</v>
      </c>
      <c r="L106" s="211"/>
    </row>
    <row r="107" spans="1:15" ht="19.5" customHeight="1">
      <c r="A107" s="270">
        <f>IF(B107&lt;&gt;"",ROW()-11,"")</f>
        <v>96</v>
      </c>
      <c r="B107" s="277" t="s">
        <v>480</v>
      </c>
      <c r="C107" s="272" t="s">
        <v>272</v>
      </c>
      <c r="D107" s="273">
        <v>40</v>
      </c>
      <c r="E107" s="273">
        <v>1333360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>D107+F107-H107</f>
        <v>40</v>
      </c>
      <c r="K107" s="273">
        <f>E107+G107-I107</f>
        <v>1333360</v>
      </c>
      <c r="L107" s="211"/>
    </row>
    <row r="108" spans="1:15" ht="19.5" hidden="1" customHeight="1">
      <c r="A108" s="270">
        <f>IF(B108&lt;&gt;"",ROW()-11,"")</f>
        <v>97</v>
      </c>
      <c r="B108" s="277" t="s">
        <v>449</v>
      </c>
      <c r="C108" s="272" t="s">
        <v>272</v>
      </c>
      <c r="D108" s="273">
        <v>166</v>
      </c>
      <c r="E108" s="273">
        <v>4652897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166</v>
      </c>
      <c r="I108" s="273">
        <f t="array" ref="I108">SUM(IF("156"&amp;B108=KHC&amp;MH,TH))</f>
        <v>4652897</v>
      </c>
      <c r="J108" s="273">
        <f>D108+F108-H108</f>
        <v>0</v>
      </c>
      <c r="K108" s="273">
        <f>E108+G108-I108</f>
        <v>0</v>
      </c>
      <c r="L108" s="211"/>
    </row>
    <row r="109" spans="1:15" ht="19.5" customHeight="1">
      <c r="A109" s="270">
        <f>IF(B109&lt;&gt;"",ROW()-11,"")</f>
        <v>98</v>
      </c>
      <c r="B109" s="279" t="s">
        <v>487</v>
      </c>
      <c r="C109" s="272" t="s">
        <v>272</v>
      </c>
      <c r="D109" s="273">
        <v>20</v>
      </c>
      <c r="E109" s="273">
        <v>736840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>D109+F109-H109</f>
        <v>20</v>
      </c>
      <c r="K109" s="273">
        <f>E109+G109-I109</f>
        <v>736840</v>
      </c>
      <c r="L109" s="211"/>
    </row>
    <row r="110" spans="1:15" ht="19.5" customHeight="1">
      <c r="A110" s="270">
        <f>IF(B110&lt;&gt;"",ROW()-11,"")</f>
        <v>99</v>
      </c>
      <c r="B110" s="279" t="s">
        <v>477</v>
      </c>
      <c r="C110" s="272" t="s">
        <v>272</v>
      </c>
      <c r="D110" s="273">
        <v>21</v>
      </c>
      <c r="E110" s="273">
        <v>997815</v>
      </c>
      <c r="F110" s="273">
        <f t="array" ref="F110">SUM(IF("156"&amp;B110=KHN&amp;MH,SL))</f>
        <v>0</v>
      </c>
      <c r="G110" s="273">
        <f t="array" ref="G110">SUM(IF("156"&amp;B110=KHN&amp;MH,TH))</f>
        <v>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>D110+F110-H110</f>
        <v>21</v>
      </c>
      <c r="K110" s="273">
        <f>E110+G110-I110</f>
        <v>997815</v>
      </c>
      <c r="L110" s="211"/>
    </row>
    <row r="111" spans="1:15" ht="19.5" customHeight="1">
      <c r="A111" s="270">
        <f>IF(B111&lt;&gt;"",ROW()-11,"")</f>
        <v>100</v>
      </c>
      <c r="B111" s="279" t="s">
        <v>478</v>
      </c>
      <c r="C111" s="272" t="s">
        <v>272</v>
      </c>
      <c r="D111" s="273">
        <v>21</v>
      </c>
      <c r="E111" s="273">
        <v>1007034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>D111+F111-H111</f>
        <v>21</v>
      </c>
      <c r="K111" s="273">
        <f>E111+G111-I111</f>
        <v>1007034</v>
      </c>
      <c r="L111" s="211"/>
    </row>
    <row r="112" spans="1:15" ht="19.5" customHeight="1">
      <c r="A112" s="270">
        <f>IF(B112&lt;&gt;"",ROW()-11,"")</f>
        <v>101</v>
      </c>
      <c r="B112" s="277" t="s">
        <v>450</v>
      </c>
      <c r="C112" s="272" t="s">
        <v>272</v>
      </c>
      <c r="D112" s="273">
        <v>122</v>
      </c>
      <c r="E112" s="273">
        <v>2602883</v>
      </c>
      <c r="F112" s="273">
        <f t="array" ref="F112">SUM(IF("156"&amp;B112=KHN&amp;MH,SL))</f>
        <v>60</v>
      </c>
      <c r="G112" s="273">
        <f t="array" ref="G112">SUM(IF("156"&amp;B112=KHN&amp;MH,TH))</f>
        <v>1277850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>D112+F112-H112</f>
        <v>182</v>
      </c>
      <c r="K112" s="273">
        <f>E112+G112-I112</f>
        <v>3880733</v>
      </c>
      <c r="L112" s="211"/>
    </row>
    <row r="113" spans="1:15" ht="19.5" customHeight="1">
      <c r="A113" s="270">
        <f>IF(B113&lt;&gt;"",ROW()-11,"")</f>
        <v>102</v>
      </c>
      <c r="B113" s="279" t="s">
        <v>489</v>
      </c>
      <c r="C113" s="272" t="s">
        <v>272</v>
      </c>
      <c r="D113" s="273">
        <v>167</v>
      </c>
      <c r="E113" s="273">
        <v>4551084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>D113+F113-H113</f>
        <v>167</v>
      </c>
      <c r="K113" s="273">
        <f>E113+G113-I113</f>
        <v>4551084</v>
      </c>
      <c r="L113" s="211"/>
    </row>
    <row r="114" spans="1:15" ht="19.5" customHeight="1">
      <c r="A114" s="270">
        <f>IF(B114&lt;&gt;"",ROW()-11,"")</f>
        <v>103</v>
      </c>
      <c r="B114" s="277" t="s">
        <v>451</v>
      </c>
      <c r="C114" s="272" t="s">
        <v>272</v>
      </c>
      <c r="D114" s="273">
        <v>96</v>
      </c>
      <c r="E114" s="273">
        <v>3849930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>D114+F114-H114</f>
        <v>96</v>
      </c>
      <c r="K114" s="273">
        <f>E114+G114-I114</f>
        <v>3849930</v>
      </c>
      <c r="L114" s="211"/>
    </row>
    <row r="115" spans="1:15" ht="19.5" customHeight="1">
      <c r="A115" s="270">
        <f>IF(B115&lt;&gt;"",ROW()-11,"")</f>
        <v>104</v>
      </c>
      <c r="B115" s="279" t="s">
        <v>442</v>
      </c>
      <c r="C115" s="272" t="s">
        <v>272</v>
      </c>
      <c r="D115" s="273">
        <v>99</v>
      </c>
      <c r="E115" s="273">
        <v>4547664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>D115+F115-H115</f>
        <v>99</v>
      </c>
      <c r="K115" s="273">
        <f>E115+G115-I115</f>
        <v>4547664</v>
      </c>
      <c r="L115" s="211"/>
    </row>
    <row r="116" spans="1:15" ht="19.5" customHeight="1">
      <c r="A116" s="270">
        <f>IF(B116&lt;&gt;"",ROW()-11,"")</f>
        <v>105</v>
      </c>
      <c r="B116" s="279" t="s">
        <v>464</v>
      </c>
      <c r="C116" s="272" t="s">
        <v>272</v>
      </c>
      <c r="D116" s="273">
        <v>137</v>
      </c>
      <c r="E116" s="273">
        <v>5323409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>D116+F116-H116</f>
        <v>137</v>
      </c>
      <c r="K116" s="273">
        <f>E116+G116-I116</f>
        <v>5323409</v>
      </c>
      <c r="L116" s="211"/>
    </row>
    <row r="117" spans="1:15" ht="19.5" customHeight="1">
      <c r="A117" s="270">
        <f>IF(B117&lt;&gt;"",ROW()-11,"")</f>
        <v>106</v>
      </c>
      <c r="B117" s="279" t="s">
        <v>443</v>
      </c>
      <c r="C117" s="272" t="s">
        <v>272</v>
      </c>
      <c r="D117" s="273">
        <v>99</v>
      </c>
      <c r="E117" s="273">
        <v>4597956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>D117+F117-H117</f>
        <v>99</v>
      </c>
      <c r="K117" s="273">
        <f>E117+G117-I117</f>
        <v>4597956</v>
      </c>
      <c r="L117" s="211"/>
    </row>
    <row r="118" spans="1:15" ht="19.5" customHeight="1">
      <c r="A118" s="270">
        <f>IF(B118&lt;&gt;"",ROW()-11,"")</f>
        <v>107</v>
      </c>
      <c r="B118" s="279" t="s">
        <v>452</v>
      </c>
      <c r="C118" s="272" t="s">
        <v>272</v>
      </c>
      <c r="D118" s="273">
        <v>96</v>
      </c>
      <c r="E118" s="273">
        <v>3935484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>D118+F118-H118</f>
        <v>96</v>
      </c>
      <c r="K118" s="273">
        <f>E118+G118-I118</f>
        <v>3935484</v>
      </c>
      <c r="L118" s="211"/>
    </row>
    <row r="119" spans="1:15" ht="19.5" customHeight="1">
      <c r="A119" s="270">
        <f>IF(B119&lt;&gt;"",ROW()-11,"")</f>
        <v>108</v>
      </c>
      <c r="B119" s="279" t="s">
        <v>635</v>
      </c>
      <c r="C119" s="272" t="s">
        <v>272</v>
      </c>
      <c r="D119" s="273"/>
      <c r="E119" s="273"/>
      <c r="F119" s="273">
        <f t="array" ref="F119">SUM(IF("156"&amp;B119=KHN&amp;MH,SL))</f>
        <v>52</v>
      </c>
      <c r="G119" s="273">
        <f t="array" ref="G119">SUM(IF("156"&amp;B119=KHN&amp;MH,TH))</f>
        <v>1657838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>D119+F119-H119</f>
        <v>52</v>
      </c>
      <c r="K119" s="273">
        <f>E119+G119-I119</f>
        <v>1657838</v>
      </c>
      <c r="L119" s="211"/>
    </row>
    <row r="120" spans="1:15" ht="19.5" customHeight="1">
      <c r="A120" s="270">
        <f>IF(B120&lt;&gt;"",ROW()-11,"")</f>
        <v>109</v>
      </c>
      <c r="B120" s="278" t="s">
        <v>429</v>
      </c>
      <c r="C120" s="272" t="s">
        <v>272</v>
      </c>
      <c r="D120" s="273">
        <v>40</v>
      </c>
      <c r="E120" s="273">
        <v>1280160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>D120+F120-H120</f>
        <v>40</v>
      </c>
      <c r="K120" s="273">
        <f>E120+G120-I120</f>
        <v>1280160</v>
      </c>
      <c r="L120" s="211"/>
    </row>
    <row r="121" spans="1:15" ht="19.5" customHeight="1">
      <c r="A121" s="270">
        <f>IF(B121&lt;&gt;"",ROW()-11,"")</f>
        <v>110</v>
      </c>
      <c r="B121" s="277" t="s">
        <v>465</v>
      </c>
      <c r="C121" s="272" t="s">
        <v>272</v>
      </c>
      <c r="D121" s="273">
        <v>137</v>
      </c>
      <c r="E121" s="273">
        <v>5565762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>D121+F121-H121</f>
        <v>137</v>
      </c>
      <c r="K121" s="273">
        <f>E121+G121-I121</f>
        <v>5565762</v>
      </c>
      <c r="L121" s="211"/>
    </row>
    <row r="122" spans="1:15" ht="19.5" customHeight="1">
      <c r="A122" s="270">
        <f>IF(B122&lt;&gt;"",ROW()-11,"")</f>
        <v>111</v>
      </c>
      <c r="B122" s="279" t="s">
        <v>383</v>
      </c>
      <c r="C122" s="272" t="s">
        <v>272</v>
      </c>
      <c r="D122" s="273">
        <v>52</v>
      </c>
      <c r="E122" s="273">
        <v>2537964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>D122+F122-H122</f>
        <v>52</v>
      </c>
      <c r="K122" s="273">
        <f>E122+G122-I122</f>
        <v>2537964</v>
      </c>
      <c r="L122" s="211"/>
    </row>
    <row r="123" spans="1:15" ht="19.5" customHeight="1">
      <c r="A123" s="270">
        <f>IF(B123&lt;&gt;"",ROW()-11,"")</f>
        <v>112</v>
      </c>
      <c r="B123" s="277" t="s">
        <v>460</v>
      </c>
      <c r="C123" s="272" t="s">
        <v>272</v>
      </c>
      <c r="D123" s="273">
        <v>27</v>
      </c>
      <c r="E123" s="273">
        <v>810837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>D123+F123-H123</f>
        <v>27</v>
      </c>
      <c r="K123" s="273">
        <f>E123+G123-I123</f>
        <v>810837</v>
      </c>
      <c r="L123" s="211"/>
    </row>
    <row r="124" spans="1:15" ht="19.5" customHeight="1">
      <c r="A124" s="270">
        <f>IF(B124&lt;&gt;"",ROW()-11,"")</f>
        <v>113</v>
      </c>
      <c r="B124" s="277" t="s">
        <v>430</v>
      </c>
      <c r="C124" s="272" t="s">
        <v>272</v>
      </c>
      <c r="D124" s="273">
        <v>30</v>
      </c>
      <c r="E124" s="273">
        <v>1086690</v>
      </c>
      <c r="F124" s="273">
        <f t="array" ref="F124">SUM(IF("156"&amp;B124=KHN&amp;MH,SL))</f>
        <v>0</v>
      </c>
      <c r="G124" s="273">
        <f t="array" ref="G124">SUM(IF("156"&amp;B124=KHN&amp;MH,TH))</f>
        <v>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>D124+F124-H124</f>
        <v>30</v>
      </c>
      <c r="K124" s="273">
        <f>E124+G124-I124</f>
        <v>1086690</v>
      </c>
      <c r="L124" s="211"/>
    </row>
    <row r="125" spans="1:15" ht="19.5" customHeight="1">
      <c r="A125" s="270">
        <f>IF(B125&lt;&gt;"",ROW()-11,"")</f>
        <v>114</v>
      </c>
      <c r="B125" s="277" t="s">
        <v>459</v>
      </c>
      <c r="C125" s="272" t="s">
        <v>272</v>
      </c>
      <c r="D125" s="273">
        <v>22</v>
      </c>
      <c r="E125" s="273">
        <v>800316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>D125+F125-H125</f>
        <v>22</v>
      </c>
      <c r="K125" s="273">
        <f>E125+G125-I125</f>
        <v>800316</v>
      </c>
      <c r="L125" s="211"/>
    </row>
    <row r="126" spans="1:15" ht="19.5" customHeight="1">
      <c r="A126" s="270">
        <f>IF(B126&lt;&gt;"",ROW()-11,"")</f>
        <v>115</v>
      </c>
      <c r="B126" s="279" t="s">
        <v>634</v>
      </c>
      <c r="C126" s="272" t="s">
        <v>272</v>
      </c>
      <c r="D126" s="273"/>
      <c r="E126" s="273"/>
      <c r="F126" s="273">
        <f t="array" ref="F126">SUM(IF("156"&amp;B126=KHN&amp;MH,SL))</f>
        <v>200</v>
      </c>
      <c r="G126" s="273">
        <f t="array" ref="G126">SUM(IF("156"&amp;B126=KHN&amp;MH,TH))</f>
        <v>2899400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>D126+F126-H126</f>
        <v>200</v>
      </c>
      <c r="K126" s="273">
        <f>E126+G126-I126</f>
        <v>2899400</v>
      </c>
      <c r="L126" s="211"/>
    </row>
    <row r="127" spans="1:15" ht="19.5" customHeight="1">
      <c r="A127" s="270">
        <f>IF(B127&lt;&gt;"",ROW()-11,"")</f>
        <v>116</v>
      </c>
      <c r="B127" s="277" t="s">
        <v>448</v>
      </c>
      <c r="C127" s="272" t="s">
        <v>272</v>
      </c>
      <c r="D127" s="273">
        <v>80</v>
      </c>
      <c r="E127" s="273">
        <v>1504560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>D127+F127-H127</f>
        <v>80</v>
      </c>
      <c r="K127" s="273">
        <f>E127+G127-I127</f>
        <v>1504560</v>
      </c>
      <c r="L127" s="211"/>
    </row>
    <row r="128" spans="1:15" ht="19.5" customHeight="1">
      <c r="A128" s="270">
        <f>IF(B128&lt;&gt;"",ROW()-11,"")</f>
        <v>117</v>
      </c>
      <c r="B128" s="277" t="s">
        <v>483</v>
      </c>
      <c r="C128" s="272" t="s">
        <v>272</v>
      </c>
      <c r="D128" s="273">
        <v>72</v>
      </c>
      <c r="E128" s="273">
        <v>1369116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>D128+F128-H128</f>
        <v>72</v>
      </c>
      <c r="K128" s="273">
        <f>E128+G128-I128</f>
        <v>1369116</v>
      </c>
      <c r="L128" s="211"/>
      <c r="N128" s="274"/>
      <c r="O128" s="274"/>
    </row>
    <row r="129" spans="1:12" ht="19.5" customHeight="1">
      <c r="A129" s="270">
        <f>IF(B129&lt;&gt;"",ROW()-11,"")</f>
        <v>118</v>
      </c>
      <c r="B129" s="277" t="s">
        <v>363</v>
      </c>
      <c r="C129" s="272" t="s">
        <v>272</v>
      </c>
      <c r="D129" s="273">
        <v>100</v>
      </c>
      <c r="E129" s="273">
        <v>1293200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>D129+F129-H129</f>
        <v>100</v>
      </c>
      <c r="K129" s="273">
        <f>E129+G129-I129</f>
        <v>1293200</v>
      </c>
      <c r="L129" s="211"/>
    </row>
    <row r="130" spans="1:12" ht="19.5" customHeight="1">
      <c r="A130" s="270">
        <f>IF(B130&lt;&gt;"",ROW()-11,"")</f>
        <v>119</v>
      </c>
      <c r="B130" s="277" t="s">
        <v>362</v>
      </c>
      <c r="C130" s="272" t="s">
        <v>272</v>
      </c>
      <c r="D130" s="273">
        <v>40</v>
      </c>
      <c r="E130" s="273">
        <v>1009800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>D130+F130-H130</f>
        <v>40</v>
      </c>
      <c r="K130" s="273">
        <f>E130+G130-I130</f>
        <v>1009800</v>
      </c>
      <c r="L130" s="211"/>
    </row>
    <row r="131" spans="1:12" ht="19.5" customHeight="1">
      <c r="A131" s="270">
        <f>IF(B131&lt;&gt;"",ROW()-11,"")</f>
        <v>120</v>
      </c>
      <c r="B131" s="277" t="s">
        <v>326</v>
      </c>
      <c r="C131" s="272" t="s">
        <v>272</v>
      </c>
      <c r="D131" s="273">
        <v>1000</v>
      </c>
      <c r="E131" s="273">
        <v>8265000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>D131+F131-H131</f>
        <v>1000</v>
      </c>
      <c r="K131" s="273">
        <f>E131+G131-I131</f>
        <v>8265000</v>
      </c>
      <c r="L131" s="211"/>
    </row>
    <row r="132" spans="1:12" ht="19.5" customHeight="1">
      <c r="A132" s="270">
        <f>IF(B132&lt;&gt;"",ROW()-11,"")</f>
        <v>121</v>
      </c>
      <c r="B132" s="277" t="s">
        <v>365</v>
      </c>
      <c r="C132" s="272" t="s">
        <v>272</v>
      </c>
      <c r="D132" s="273">
        <v>34</v>
      </c>
      <c r="E132" s="273">
        <v>991440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>D132+F132-H132</f>
        <v>34</v>
      </c>
      <c r="K132" s="273">
        <f>E132+G132-I132</f>
        <v>991440</v>
      </c>
      <c r="L132" s="211"/>
    </row>
    <row r="133" spans="1:12" ht="19.5" customHeight="1">
      <c r="A133" s="270">
        <f>IF(B133&lt;&gt;"",ROW()-11,"")</f>
        <v>122</v>
      </c>
      <c r="B133" s="277" t="s">
        <v>374</v>
      </c>
      <c r="C133" s="272" t="s">
        <v>272</v>
      </c>
      <c r="D133" s="273">
        <v>120</v>
      </c>
      <c r="E133" s="273">
        <v>5664000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>D133+F133-H133</f>
        <v>120</v>
      </c>
      <c r="K133" s="273">
        <f>E133+G133-I133</f>
        <v>5664000</v>
      </c>
      <c r="L133" s="211"/>
    </row>
    <row r="134" spans="1:12" ht="19.5" customHeight="1">
      <c r="A134" s="270">
        <f>IF(B134&lt;&gt;"",ROW()-11,"")</f>
        <v>123</v>
      </c>
      <c r="B134" s="277" t="s">
        <v>361</v>
      </c>
      <c r="C134" s="272" t="s">
        <v>272</v>
      </c>
      <c r="D134" s="273">
        <v>100</v>
      </c>
      <c r="E134" s="273">
        <v>3404100</v>
      </c>
      <c r="F134" s="273">
        <f t="array" ref="F134">SUM(IF("156"&amp;B134=KHN&amp;MH,SL))</f>
        <v>0</v>
      </c>
      <c r="G134" s="273">
        <f t="array" ref="G134">SUM(IF("156"&amp;B134=KHN&amp;MH,TH))</f>
        <v>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>D134+F134-H134</f>
        <v>100</v>
      </c>
      <c r="K134" s="273">
        <f>E134+G134-I134</f>
        <v>3404100</v>
      </c>
      <c r="L134" s="211"/>
    </row>
    <row r="135" spans="1:12" ht="19.5" customHeight="1">
      <c r="A135" s="270">
        <f>IF(B135&lt;&gt;"",ROW()-11,"")</f>
        <v>124</v>
      </c>
      <c r="B135" s="277" t="s">
        <v>360</v>
      </c>
      <c r="C135" s="272" t="s">
        <v>272</v>
      </c>
      <c r="D135" s="273">
        <v>22</v>
      </c>
      <c r="E135" s="273">
        <v>476454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>D135+F135-H135</f>
        <v>22</v>
      </c>
      <c r="K135" s="273">
        <f>E135+G135-I135</f>
        <v>476454</v>
      </c>
      <c r="L135" s="211"/>
    </row>
    <row r="136" spans="1:12" ht="19.5" customHeight="1">
      <c r="A136" s="270">
        <f>IF(B136&lt;&gt;"",ROW()-11,"")</f>
        <v>125</v>
      </c>
      <c r="B136" s="279" t="s">
        <v>627</v>
      </c>
      <c r="C136" s="272" t="s">
        <v>272</v>
      </c>
      <c r="D136" s="273"/>
      <c r="E136" s="273"/>
      <c r="F136" s="273">
        <f t="array" ref="F136">SUM(IF("156"&amp;B136=KHN&amp;MH,SL))</f>
        <v>100</v>
      </c>
      <c r="G136" s="273">
        <f t="array" ref="G136">SUM(IF("156"&amp;B136=KHN&amp;MH,TH))</f>
        <v>1836100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>D136+F136-H136</f>
        <v>100</v>
      </c>
      <c r="K136" s="273">
        <f>E136+G136-I136</f>
        <v>1836100</v>
      </c>
      <c r="L136" s="211"/>
    </row>
    <row r="137" spans="1:12" ht="19.5" customHeight="1">
      <c r="A137" s="270">
        <f>IF(B137&lt;&gt;"",ROW()-11,"")</f>
        <v>126</v>
      </c>
      <c r="B137" s="277" t="s">
        <v>359</v>
      </c>
      <c r="C137" s="272" t="s">
        <v>272</v>
      </c>
      <c r="D137" s="273">
        <v>36</v>
      </c>
      <c r="E137" s="273">
        <v>905580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>D137+F137-H137</f>
        <v>36</v>
      </c>
      <c r="K137" s="273">
        <f>E137+G137-I137</f>
        <v>905580</v>
      </c>
      <c r="L137" s="211"/>
    </row>
    <row r="138" spans="1:12" ht="19.5" customHeight="1">
      <c r="A138" s="270">
        <f>IF(B138&lt;&gt;"",ROW()-11,"")</f>
        <v>127</v>
      </c>
      <c r="B138" s="279" t="s">
        <v>630</v>
      </c>
      <c r="C138" s="272" t="s">
        <v>272</v>
      </c>
      <c r="D138" s="273"/>
      <c r="E138" s="273"/>
      <c r="F138" s="273">
        <f t="array" ref="F138">SUM(IF("156"&amp;B138=KHN&amp;MH,SL))</f>
        <v>30</v>
      </c>
      <c r="G138" s="273">
        <f t="array" ref="G138">SUM(IF("156"&amp;B138=KHN&amp;MH,TH))</f>
        <v>1782000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>D138+F138-H138</f>
        <v>30</v>
      </c>
      <c r="K138" s="273">
        <f>E138+G138-I138</f>
        <v>1782000</v>
      </c>
      <c r="L138" s="211"/>
    </row>
    <row r="139" spans="1:12" ht="19.5" customHeight="1">
      <c r="A139" s="270">
        <f>IF(B139&lt;&gt;"",ROW()-11,"")</f>
        <v>128</v>
      </c>
      <c r="B139" s="277" t="s">
        <v>325</v>
      </c>
      <c r="C139" s="272" t="s">
        <v>272</v>
      </c>
      <c r="D139" s="273">
        <v>300</v>
      </c>
      <c r="E139" s="273">
        <v>6150000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>D139+F139-H139</f>
        <v>300</v>
      </c>
      <c r="K139" s="273">
        <f>E139+G139-I139</f>
        <v>6150000</v>
      </c>
      <c r="L139" s="211"/>
    </row>
    <row r="140" spans="1:12" ht="19.5" customHeight="1">
      <c r="A140" s="270">
        <f>IF(B140&lt;&gt;"",ROW()-11,"")</f>
        <v>129</v>
      </c>
      <c r="B140" s="277" t="s">
        <v>358</v>
      </c>
      <c r="C140" s="272" t="s">
        <v>272</v>
      </c>
      <c r="D140" s="273">
        <v>250</v>
      </c>
      <c r="E140" s="273">
        <v>3375000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>D140+F140-H140</f>
        <v>250</v>
      </c>
      <c r="K140" s="273">
        <f>E140+G140-I140</f>
        <v>3375000</v>
      </c>
      <c r="L140" s="211"/>
    </row>
    <row r="141" spans="1:12" ht="19.5" customHeight="1">
      <c r="A141" s="270">
        <f>IF(B141&lt;&gt;"",ROW()-11,"")</f>
        <v>130</v>
      </c>
      <c r="B141" s="277" t="s">
        <v>357</v>
      </c>
      <c r="C141" s="272" t="s">
        <v>272</v>
      </c>
      <c r="D141" s="273">
        <v>250</v>
      </c>
      <c r="E141" s="273">
        <v>5088750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>D141+F141-H141</f>
        <v>250</v>
      </c>
      <c r="K141" s="273">
        <f>E141+G141-I141</f>
        <v>5088750</v>
      </c>
      <c r="L141" s="211"/>
    </row>
    <row r="142" spans="1:12" ht="19.5" customHeight="1">
      <c r="A142" s="270">
        <f>IF(B142&lt;&gt;"",ROW()-11,"")</f>
        <v>131</v>
      </c>
      <c r="B142" s="279" t="s">
        <v>356</v>
      </c>
      <c r="C142" s="272" t="s">
        <v>272</v>
      </c>
      <c r="D142" s="273">
        <v>259</v>
      </c>
      <c r="E142" s="273">
        <v>3663555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>D142+F142-H142</f>
        <v>259</v>
      </c>
      <c r="K142" s="273">
        <f>E142+G142-I142</f>
        <v>3663555</v>
      </c>
      <c r="L142" s="211"/>
    </row>
    <row r="143" spans="1:12" ht="19.5" customHeight="1">
      <c r="A143" s="270">
        <f>IF(B143&lt;&gt;"",ROW()-11,"")</f>
        <v>132</v>
      </c>
      <c r="B143" s="277" t="s">
        <v>355</v>
      </c>
      <c r="C143" s="272" t="s">
        <v>272</v>
      </c>
      <c r="D143" s="273">
        <v>61</v>
      </c>
      <c r="E143" s="273">
        <v>1147959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>D143+F143-H143</f>
        <v>61</v>
      </c>
      <c r="K143" s="273">
        <f>E143+G143-I143</f>
        <v>1147959</v>
      </c>
      <c r="L143" s="211"/>
    </row>
    <row r="144" spans="1:12" ht="19.5" customHeight="1">
      <c r="A144" s="270">
        <f>IF(B144&lt;&gt;"",ROW()-11,"")</f>
        <v>133</v>
      </c>
      <c r="B144" s="277" t="s">
        <v>354</v>
      </c>
      <c r="C144" s="272" t="s">
        <v>272</v>
      </c>
      <c r="D144" s="273">
        <v>400</v>
      </c>
      <c r="E144" s="273">
        <v>3705600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>D144+F144-H144</f>
        <v>400</v>
      </c>
      <c r="K144" s="273">
        <f>E144+G144-I144</f>
        <v>3705600</v>
      </c>
      <c r="L144" s="211"/>
    </row>
    <row r="145" spans="1:15" ht="19.5" customHeight="1">
      <c r="A145" s="270">
        <f>IF(B145&lt;&gt;"",ROW()-11,"")</f>
        <v>134</v>
      </c>
      <c r="B145" s="277" t="s">
        <v>353</v>
      </c>
      <c r="C145" s="272" t="s">
        <v>272</v>
      </c>
      <c r="D145" s="273">
        <v>260</v>
      </c>
      <c r="E145" s="273">
        <v>2624440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>D145+F145-H145</f>
        <v>260</v>
      </c>
      <c r="K145" s="273">
        <f>E145+G145-I145</f>
        <v>2624440</v>
      </c>
      <c r="L145" s="211"/>
    </row>
    <row r="146" spans="1:15" ht="19.5" customHeight="1">
      <c r="A146" s="270">
        <f>IF(B146&lt;&gt;"",ROW()-11,"")</f>
        <v>135</v>
      </c>
      <c r="B146" s="277" t="s">
        <v>352</v>
      </c>
      <c r="C146" s="272" t="s">
        <v>272</v>
      </c>
      <c r="D146" s="273">
        <v>250</v>
      </c>
      <c r="E146" s="273">
        <v>3092250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>D146+F146-H146</f>
        <v>250</v>
      </c>
      <c r="K146" s="273">
        <f>E146+G146-I146</f>
        <v>3092250</v>
      </c>
      <c r="L146" s="211"/>
    </row>
    <row r="147" spans="1:15" ht="19.5" customHeight="1">
      <c r="A147" s="270">
        <f>IF(B147&lt;&gt;"",ROW()-11,"")</f>
        <v>136</v>
      </c>
      <c r="B147" s="277" t="s">
        <v>351</v>
      </c>
      <c r="C147" s="272" t="s">
        <v>272</v>
      </c>
      <c r="D147" s="273">
        <v>318</v>
      </c>
      <c r="E147" s="273">
        <v>5662626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>D147+F147-H147</f>
        <v>318</v>
      </c>
      <c r="K147" s="273">
        <f>E147+G147-I147</f>
        <v>5662626</v>
      </c>
      <c r="L147" s="211"/>
    </row>
    <row r="148" spans="1:15" ht="19.5" customHeight="1">
      <c r="A148" s="270">
        <f>IF(B148&lt;&gt;"",ROW()-11,"")</f>
        <v>137</v>
      </c>
      <c r="B148" s="277" t="s">
        <v>395</v>
      </c>
      <c r="C148" s="272" t="s">
        <v>272</v>
      </c>
      <c r="D148" s="273">
        <v>140</v>
      </c>
      <c r="E148" s="273">
        <v>4151840</v>
      </c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>D148+F148-H148</f>
        <v>140</v>
      </c>
      <c r="K148" s="273">
        <f>E148+G148-I148</f>
        <v>4151840</v>
      </c>
      <c r="L148" s="211"/>
      <c r="N148" s="274"/>
      <c r="O148" s="274"/>
    </row>
    <row r="149" spans="1:15" ht="19.5" customHeight="1">
      <c r="A149" s="270">
        <f>IF(B149&lt;&gt;"",ROW()-11,"")</f>
        <v>138</v>
      </c>
      <c r="B149" s="277" t="s">
        <v>418</v>
      </c>
      <c r="C149" s="272" t="s">
        <v>272</v>
      </c>
      <c r="D149" s="273">
        <v>500</v>
      </c>
      <c r="E149" s="273">
        <v>8051000</v>
      </c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>D149+F149-H149</f>
        <v>500</v>
      </c>
      <c r="K149" s="273">
        <f>E149+G149-I149</f>
        <v>8051000</v>
      </c>
      <c r="L149" s="211"/>
    </row>
    <row r="150" spans="1:15" ht="19.5" hidden="1" customHeight="1">
      <c r="A150" s="270">
        <f>IF(B150&lt;&gt;"",ROW()-11,"")</f>
        <v>139</v>
      </c>
      <c r="B150" s="613" t="s">
        <v>868</v>
      </c>
      <c r="C150" s="272" t="s">
        <v>282</v>
      </c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>D150+F150-H150</f>
        <v>0</v>
      </c>
      <c r="K150" s="273">
        <f>E150+G150-I150</f>
        <v>0</v>
      </c>
      <c r="L150" s="211"/>
    </row>
    <row r="151" spans="1:15" ht="19.5" hidden="1" customHeight="1">
      <c r="A151" s="270">
        <f>IF(B151&lt;&gt;"",ROW()-11,"")</f>
        <v>140</v>
      </c>
      <c r="B151" s="279" t="s">
        <v>834</v>
      </c>
      <c r="C151" s="272" t="s">
        <v>272</v>
      </c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>D151+F151-H151</f>
        <v>0</v>
      </c>
      <c r="K151" s="273">
        <f>E151+G151-I151</f>
        <v>0</v>
      </c>
      <c r="L151" s="211"/>
    </row>
    <row r="152" spans="1:15" ht="19.5" hidden="1" customHeight="1">
      <c r="A152" s="270">
        <f>IF(B152&lt;&gt;"",ROW()-11,"")</f>
        <v>141</v>
      </c>
      <c r="B152" s="279" t="s">
        <v>833</v>
      </c>
      <c r="C152" s="272" t="s">
        <v>272</v>
      </c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>D152+F152-H152</f>
        <v>0</v>
      </c>
      <c r="K152" s="273">
        <f>E152+G152-I152</f>
        <v>0</v>
      </c>
      <c r="L152" s="211"/>
    </row>
    <row r="153" spans="1:15" ht="19.5" hidden="1" customHeight="1">
      <c r="A153" s="270">
        <f>IF(B153&lt;&gt;"",ROW()-11,"")</f>
        <v>142</v>
      </c>
      <c r="B153" s="279" t="s">
        <v>547</v>
      </c>
      <c r="C153" s="272" t="s">
        <v>272</v>
      </c>
      <c r="D153" s="273"/>
      <c r="E153" s="273"/>
      <c r="F153" s="273">
        <f t="array" ref="F153">SUM(IF("156"&amp;B153=KHN&amp;MH,SL))</f>
        <v>20</v>
      </c>
      <c r="G153" s="273">
        <f t="array" ref="G153">SUM(IF("156"&amp;B153=KHN&amp;MH,TH))</f>
        <v>62717</v>
      </c>
      <c r="H153" s="273">
        <f t="array" ref="H153">SUM(IF("156"&amp;B153=KHC&amp;MH,SL))</f>
        <v>20</v>
      </c>
      <c r="I153" s="273">
        <f t="array" ref="I153">SUM(IF("156"&amp;B153=KHC&amp;MH,TH))</f>
        <v>62717</v>
      </c>
      <c r="J153" s="273">
        <f>D153+F153-H153</f>
        <v>0</v>
      </c>
      <c r="K153" s="273">
        <f>E153+G153-I153</f>
        <v>0</v>
      </c>
      <c r="L153" s="211"/>
    </row>
    <row r="154" spans="1:15" ht="19.5" hidden="1" customHeight="1">
      <c r="A154" s="270">
        <f>IF(B154&lt;&gt;"",ROW()-11,"")</f>
        <v>143</v>
      </c>
      <c r="B154" s="279" t="s">
        <v>640</v>
      </c>
      <c r="C154" s="272" t="s">
        <v>272</v>
      </c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>D154+F154-H154</f>
        <v>0</v>
      </c>
      <c r="K154" s="273">
        <f>E154+G154-I154</f>
        <v>0</v>
      </c>
      <c r="L154" s="211"/>
    </row>
    <row r="155" spans="1:15" ht="19.5" hidden="1" customHeight="1">
      <c r="A155" s="270">
        <f>IF(B155&lt;&gt;"",ROW()-11,"")</f>
        <v>144</v>
      </c>
      <c r="B155" s="279" t="s">
        <v>692</v>
      </c>
      <c r="C155" s="272" t="s">
        <v>282</v>
      </c>
      <c r="D155" s="273"/>
      <c r="E155" s="273"/>
      <c r="F155" s="273">
        <f t="array" ref="F155">SUM(IF("156"&amp;B155=KHN&amp;MH,SL))</f>
        <v>24</v>
      </c>
      <c r="G155" s="273">
        <f t="array" ref="G155">SUM(IF("156"&amp;B155=KHN&amp;MH,TH))</f>
        <v>890138</v>
      </c>
      <c r="H155" s="273">
        <f t="array" ref="H155">SUM(IF("156"&amp;B155=KHC&amp;MH,SL))</f>
        <v>24</v>
      </c>
      <c r="I155" s="273">
        <f t="array" ref="I155">SUM(IF("156"&amp;B155=KHC&amp;MH,TH))</f>
        <v>890138</v>
      </c>
      <c r="J155" s="273">
        <f>D155+F155-H155</f>
        <v>0</v>
      </c>
      <c r="K155" s="273">
        <f>E155+G155-I155</f>
        <v>0</v>
      </c>
      <c r="L155" s="211"/>
    </row>
    <row r="156" spans="1:15" ht="19.5" hidden="1" customHeight="1">
      <c r="A156" s="270">
        <f>IF(B156&lt;&gt;"",ROW()-11,"")</f>
        <v>145</v>
      </c>
      <c r="B156" s="279" t="s">
        <v>734</v>
      </c>
      <c r="C156" s="272" t="s">
        <v>282</v>
      </c>
      <c r="D156" s="273"/>
      <c r="E156" s="273"/>
      <c r="F156" s="273">
        <f t="array" ref="F156">SUM(IF("156"&amp;B156=KHN&amp;MH,SL))</f>
        <v>56</v>
      </c>
      <c r="G156" s="273">
        <f t="array" ref="G156">SUM(IF("156"&amp;B156=KHN&amp;MH,TH))</f>
        <v>4405520</v>
      </c>
      <c r="H156" s="273">
        <f t="array" ref="H156">SUM(IF("156"&amp;B156=KHC&amp;MH,SL))</f>
        <v>56</v>
      </c>
      <c r="I156" s="273">
        <f t="array" ref="I156">SUM(IF("156"&amp;B156=KHC&amp;MH,TH))</f>
        <v>4405520</v>
      </c>
      <c r="J156" s="273">
        <f>D156+F156-H156</f>
        <v>0</v>
      </c>
      <c r="K156" s="273">
        <f>E156+G156-I156</f>
        <v>0</v>
      </c>
      <c r="L156" s="211"/>
    </row>
    <row r="157" spans="1:15" ht="19.5" hidden="1" customHeight="1">
      <c r="A157" s="270">
        <f>IF(B157&lt;&gt;"",ROW()-11,"")</f>
        <v>146</v>
      </c>
      <c r="B157" s="279" t="s">
        <v>845</v>
      </c>
      <c r="C157" s="272" t="s">
        <v>282</v>
      </c>
      <c r="D157" s="273"/>
      <c r="E157" s="273"/>
      <c r="F157" s="273">
        <f t="array" ref="F157">SUM(IF("156"&amp;B157=KHN&amp;MH,SL))</f>
        <v>24</v>
      </c>
      <c r="G157" s="273">
        <f t="array" ref="G157">SUM(IF("156"&amp;B157=KHN&amp;MH,TH))</f>
        <v>3055320</v>
      </c>
      <c r="H157" s="273">
        <f t="array" ref="H157">SUM(IF("156"&amp;B157=KHC&amp;MH,SL))</f>
        <v>24</v>
      </c>
      <c r="I157" s="273">
        <f t="array" ref="I157">SUM(IF("156"&amp;B157=KHC&amp;MH,TH))</f>
        <v>3055320</v>
      </c>
      <c r="J157" s="273">
        <f>D157+F157-H157</f>
        <v>0</v>
      </c>
      <c r="K157" s="273">
        <f>E157+G157-I157</f>
        <v>0</v>
      </c>
      <c r="L157" s="211"/>
    </row>
    <row r="158" spans="1:15" ht="19.5" hidden="1" customHeight="1">
      <c r="A158" s="270">
        <f>IF(B158&lt;&gt;"",ROW()-11,"")</f>
        <v>147</v>
      </c>
      <c r="B158" s="279" t="s">
        <v>794</v>
      </c>
      <c r="C158" s="272" t="s">
        <v>282</v>
      </c>
      <c r="D158" s="273"/>
      <c r="E158" s="273"/>
      <c r="F158" s="273">
        <f t="array" ref="F158">SUM(IF("156"&amp;B158=KHN&amp;MH,SL))</f>
        <v>4</v>
      </c>
      <c r="G158" s="273">
        <f t="array" ref="G158">SUM(IF("156"&amp;B158=KHN&amp;MH,TH))</f>
        <v>640944</v>
      </c>
      <c r="H158" s="273">
        <f t="array" ref="H158">SUM(IF("156"&amp;B158=KHC&amp;MH,SL))</f>
        <v>4</v>
      </c>
      <c r="I158" s="273">
        <f t="array" ref="I158">SUM(IF("156"&amp;B158=KHC&amp;MH,TH))</f>
        <v>640944</v>
      </c>
      <c r="J158" s="273">
        <f>D158+F158-H158</f>
        <v>0</v>
      </c>
      <c r="K158" s="273">
        <f>E158+G158-I158</f>
        <v>0</v>
      </c>
      <c r="L158" s="211"/>
    </row>
    <row r="159" spans="1:15" ht="19.5" hidden="1" customHeight="1">
      <c r="A159" s="270">
        <f>IF(B159&lt;&gt;"",ROW()-11,"")</f>
        <v>148</v>
      </c>
      <c r="B159" s="279" t="s">
        <v>749</v>
      </c>
      <c r="C159" s="272" t="s">
        <v>282</v>
      </c>
      <c r="D159" s="273"/>
      <c r="E159" s="273"/>
      <c r="F159" s="273">
        <f t="array" ref="F159">SUM(IF("156"&amp;B159=KHN&amp;MH,SL))</f>
        <v>10</v>
      </c>
      <c r="G159" s="273">
        <f t="array" ref="G159">SUM(IF("156"&amp;B159=KHN&amp;MH,TH))</f>
        <v>1036080</v>
      </c>
      <c r="H159" s="273">
        <f t="array" ref="H159">SUM(IF("156"&amp;B159=KHC&amp;MH,SL))</f>
        <v>10</v>
      </c>
      <c r="I159" s="273">
        <f t="array" ref="I159">SUM(IF("156"&amp;B159=KHC&amp;MH,TH))</f>
        <v>1036080</v>
      </c>
      <c r="J159" s="273">
        <f>D159+F159-H159</f>
        <v>0</v>
      </c>
      <c r="K159" s="273">
        <f>E159+G159-I159</f>
        <v>0</v>
      </c>
      <c r="L159" s="211"/>
    </row>
    <row r="160" spans="1:15" ht="19.5" hidden="1" customHeight="1">
      <c r="A160" s="270">
        <f>IF(B160&lt;&gt;"",ROW()-11,"")</f>
        <v>149</v>
      </c>
      <c r="B160" s="279" t="s">
        <v>699</v>
      </c>
      <c r="C160" s="272" t="s">
        <v>282</v>
      </c>
      <c r="D160" s="273"/>
      <c r="E160" s="273"/>
      <c r="F160" s="273">
        <f t="array" ref="F160">SUM(IF("156"&amp;B160=KHN&amp;MH,SL))</f>
        <v>88</v>
      </c>
      <c r="G160" s="273">
        <f t="array" ref="G160">SUM(IF("156"&amp;B160=KHN&amp;MH,TH))</f>
        <v>11814053</v>
      </c>
      <c r="H160" s="273">
        <f t="array" ref="H160">SUM(IF("156"&amp;B160=KHC&amp;MH,SL))</f>
        <v>88</v>
      </c>
      <c r="I160" s="273">
        <f t="array" ref="I160">SUM(IF("156"&amp;B160=KHC&amp;MH,TH))</f>
        <v>11814053</v>
      </c>
      <c r="J160" s="273">
        <f>D160+F160-H160</f>
        <v>0</v>
      </c>
      <c r="K160" s="273">
        <f>E160+G160-I160</f>
        <v>0</v>
      </c>
      <c r="L160" s="211"/>
    </row>
    <row r="161" spans="1:12" ht="19.5" hidden="1" customHeight="1">
      <c r="A161" s="270">
        <f>IF(B161&lt;&gt;"",ROW()-11,"")</f>
        <v>150</v>
      </c>
      <c r="B161" s="279" t="s">
        <v>611</v>
      </c>
      <c r="C161" s="272" t="s">
        <v>282</v>
      </c>
      <c r="D161" s="273"/>
      <c r="E161" s="273"/>
      <c r="F161" s="273">
        <f t="array" ref="F161">SUM(IF("156"&amp;B161=KHN&amp;MH,SL))</f>
        <v>2040</v>
      </c>
      <c r="G161" s="273">
        <f t="array" ref="G161">SUM(IF("156"&amp;B161=KHN&amp;MH,TH))</f>
        <v>36978165</v>
      </c>
      <c r="H161" s="273">
        <f t="array" ref="H161">SUM(IF("156"&amp;B161=KHC&amp;MH,SL))</f>
        <v>2040</v>
      </c>
      <c r="I161" s="273">
        <f t="array" ref="I161">SUM(IF("156"&amp;B161=KHC&amp;MH,TH))</f>
        <v>36978165</v>
      </c>
      <c r="J161" s="273">
        <f>D161+F161-H161</f>
        <v>0</v>
      </c>
      <c r="K161" s="273">
        <f>E161+G161-I161</f>
        <v>0</v>
      </c>
      <c r="L161" s="211"/>
    </row>
    <row r="162" spans="1:12" ht="19.5" hidden="1" customHeight="1">
      <c r="A162" s="270">
        <f>IF(B162&lt;&gt;"",ROW()-11,"")</f>
        <v>151</v>
      </c>
      <c r="B162" s="279" t="s">
        <v>784</v>
      </c>
      <c r="C162" s="272" t="s">
        <v>282</v>
      </c>
      <c r="D162" s="273"/>
      <c r="E162" s="273"/>
      <c r="F162" s="273">
        <f t="array" ref="F162">SUM(IF("156"&amp;B162=KHN&amp;MH,SL))</f>
        <v>6</v>
      </c>
      <c r="G162" s="273">
        <f t="array" ref="G162">SUM(IF("156"&amp;B162=KHN&amp;MH,TH))</f>
        <v>220440</v>
      </c>
      <c r="H162" s="273">
        <f t="array" ref="H162">SUM(IF("156"&amp;B162=KHC&amp;MH,SL))</f>
        <v>6</v>
      </c>
      <c r="I162" s="273">
        <f t="array" ref="I162">SUM(IF("156"&amp;B162=KHC&amp;MH,TH))</f>
        <v>220440</v>
      </c>
      <c r="J162" s="273">
        <f>D162+F162-H162</f>
        <v>0</v>
      </c>
      <c r="K162" s="273">
        <f>E162+G162-I162</f>
        <v>0</v>
      </c>
      <c r="L162" s="211"/>
    </row>
    <row r="163" spans="1:12" ht="19.5" hidden="1" customHeight="1">
      <c r="A163" s="270">
        <f>IF(B163&lt;&gt;"",ROW()-11,"")</f>
        <v>152</v>
      </c>
      <c r="B163" s="279" t="s">
        <v>618</v>
      </c>
      <c r="C163" s="272" t="s">
        <v>282</v>
      </c>
      <c r="D163" s="273"/>
      <c r="E163" s="273"/>
      <c r="F163" s="273">
        <f t="array" ref="F163">SUM(IF("156"&amp;B163=KHN&amp;MH,SL))</f>
        <v>0</v>
      </c>
      <c r="G163" s="273">
        <f t="array" ref="G163">SUM(IF("156"&amp;B163=KHN&amp;MH,TH))</f>
        <v>0</v>
      </c>
      <c r="H163" s="273">
        <f t="array" ref="H163">SUM(IF("156"&amp;B163=KHC&amp;MH,SL))</f>
        <v>0</v>
      </c>
      <c r="I163" s="273">
        <f t="array" ref="I163">SUM(IF("156"&amp;B163=KHC&amp;MH,TH))</f>
        <v>0</v>
      </c>
      <c r="J163" s="273">
        <f>D163+F163-H163</f>
        <v>0</v>
      </c>
      <c r="K163" s="273">
        <f>E163+G163-I163</f>
        <v>0</v>
      </c>
      <c r="L163" s="211"/>
    </row>
    <row r="164" spans="1:12" ht="19.5" hidden="1" customHeight="1">
      <c r="A164" s="270">
        <f>IF(B164&lt;&gt;"",ROW()-11,"")</f>
        <v>153</v>
      </c>
      <c r="B164" s="279" t="s">
        <v>809</v>
      </c>
      <c r="C164" s="272" t="s">
        <v>282</v>
      </c>
      <c r="D164" s="273"/>
      <c r="E164" s="273"/>
      <c r="F164" s="273">
        <f t="array" ref="F164">SUM(IF("156"&amp;B164=KHN&amp;MH,SL))</f>
        <v>12</v>
      </c>
      <c r="G164" s="273">
        <f t="array" ref="G164">SUM(IF("156"&amp;B164=KHN&amp;MH,TH))</f>
        <v>789864</v>
      </c>
      <c r="H164" s="273">
        <f t="array" ref="H164">SUM(IF("156"&amp;B164=KHC&amp;MH,SL))</f>
        <v>12</v>
      </c>
      <c r="I164" s="273">
        <f t="array" ref="I164">SUM(IF("156"&amp;B164=KHC&amp;MH,TH))</f>
        <v>789864</v>
      </c>
      <c r="J164" s="273">
        <f>D164+F164-H164</f>
        <v>0</v>
      </c>
      <c r="K164" s="273">
        <f>E164+G164-I164</f>
        <v>0</v>
      </c>
      <c r="L164" s="211"/>
    </row>
    <row r="165" spans="1:12" ht="19.5" hidden="1" customHeight="1">
      <c r="A165" s="270">
        <f>IF(B165&lt;&gt;"",ROW()-11,"")</f>
        <v>154</v>
      </c>
      <c r="B165" s="279" t="s">
        <v>848</v>
      </c>
      <c r="C165" s="272" t="s">
        <v>282</v>
      </c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658644</v>
      </c>
      <c r="H165" s="273">
        <f t="array" ref="H165">SUM(IF("156"&amp;B165=KHC&amp;MH,SL))</f>
        <v>12</v>
      </c>
      <c r="I165" s="273">
        <f t="array" ref="I165">SUM(IF("156"&amp;B165=KHC&amp;MH,TH))</f>
        <v>658644</v>
      </c>
      <c r="J165" s="273">
        <f>D165+F165-H165</f>
        <v>0</v>
      </c>
      <c r="K165" s="273">
        <f>E165+G165-I165</f>
        <v>0</v>
      </c>
      <c r="L165" s="211"/>
    </row>
    <row r="166" spans="1:12" ht="19.5" hidden="1" customHeight="1">
      <c r="A166" s="270">
        <f>IF(B166&lt;&gt;"",ROW()-11,"")</f>
        <v>155</v>
      </c>
      <c r="B166" s="279" t="s">
        <v>791</v>
      </c>
      <c r="C166" s="272" t="s">
        <v>282</v>
      </c>
      <c r="D166" s="273"/>
      <c r="E166" s="273"/>
      <c r="F166" s="273">
        <f t="array" ref="F166">SUM(IF("156"&amp;B166=KHN&amp;MH,SL))</f>
        <v>90</v>
      </c>
      <c r="G166" s="273">
        <f t="array" ref="G166">SUM(IF("156"&amp;B166=KHN&amp;MH,TH))</f>
        <v>7097411</v>
      </c>
      <c r="H166" s="273">
        <f t="array" ref="H166">SUM(IF("156"&amp;B166=KHC&amp;MH,SL))</f>
        <v>90</v>
      </c>
      <c r="I166" s="273">
        <f t="array" ref="I166">SUM(IF("156"&amp;B166=KHC&amp;MH,TH))</f>
        <v>7097411</v>
      </c>
      <c r="J166" s="273">
        <f>D166+F166-H166</f>
        <v>0</v>
      </c>
      <c r="K166" s="273">
        <f>E166+G166-I166</f>
        <v>0</v>
      </c>
      <c r="L166" s="211"/>
    </row>
    <row r="167" spans="1:12" ht="19.5" hidden="1" customHeight="1">
      <c r="A167" s="270">
        <f>IF(B167&lt;&gt;"",ROW()-11,"")</f>
        <v>156</v>
      </c>
      <c r="B167" s="279" t="s">
        <v>672</v>
      </c>
      <c r="C167" s="272" t="s">
        <v>282</v>
      </c>
      <c r="D167" s="273"/>
      <c r="E167" s="273"/>
      <c r="F167" s="273">
        <f t="array" ref="F167">SUM(IF("156"&amp;B167=KHN&amp;MH,SL))</f>
        <v>5</v>
      </c>
      <c r="G167" s="273">
        <f t="array" ref="G167">SUM(IF("156"&amp;B167=KHN&amp;MH,TH))</f>
        <v>283970</v>
      </c>
      <c r="H167" s="273">
        <f t="array" ref="H167">SUM(IF("156"&amp;B167=KHC&amp;MH,SL))</f>
        <v>5</v>
      </c>
      <c r="I167" s="273">
        <f t="array" ref="I167">SUM(IF("156"&amp;B167=KHC&amp;MH,TH))</f>
        <v>283970</v>
      </c>
      <c r="J167" s="273">
        <f>D167+F167-H167</f>
        <v>0</v>
      </c>
      <c r="K167" s="273">
        <f>E167+G167-I167</f>
        <v>0</v>
      </c>
      <c r="L167" s="211"/>
    </row>
    <row r="168" spans="1:12" ht="19.5" hidden="1" customHeight="1">
      <c r="A168" s="270">
        <f>IF(B168&lt;&gt;"",ROW()-11,"")</f>
        <v>157</v>
      </c>
      <c r="B168" s="279" t="s">
        <v>795</v>
      </c>
      <c r="C168" s="272" t="s">
        <v>282</v>
      </c>
      <c r="D168" s="273"/>
      <c r="E168" s="273"/>
      <c r="F168" s="273">
        <f t="array" ref="F168">SUM(IF("156"&amp;B168=KHN&amp;MH,SL))</f>
        <v>8</v>
      </c>
      <c r="G168" s="273">
        <f t="array" ref="G168">SUM(IF("156"&amp;B168=KHN&amp;MH,TH))</f>
        <v>1683208</v>
      </c>
      <c r="H168" s="273">
        <f t="array" ref="H168">SUM(IF("156"&amp;B168=KHC&amp;MH,SL))</f>
        <v>8</v>
      </c>
      <c r="I168" s="273">
        <f t="array" ref="I168">SUM(IF("156"&amp;B168=KHC&amp;MH,TH))</f>
        <v>1683208</v>
      </c>
      <c r="J168" s="273">
        <f>D168+F168-H168</f>
        <v>0</v>
      </c>
      <c r="K168" s="273">
        <f>E168+G168-I168</f>
        <v>0</v>
      </c>
      <c r="L168" s="211"/>
    </row>
    <row r="169" spans="1:12" ht="19.5" hidden="1" customHeight="1">
      <c r="A169" s="270">
        <f>IF(B169&lt;&gt;"",ROW()-11,"")</f>
        <v>158</v>
      </c>
      <c r="B169" s="279" t="s">
        <v>705</v>
      </c>
      <c r="C169" s="272" t="s">
        <v>282</v>
      </c>
      <c r="D169" s="273"/>
      <c r="E169" s="273"/>
      <c r="F169" s="273">
        <f t="array" ref="F169">SUM(IF("156"&amp;B169=KHN&amp;MH,SL))</f>
        <v>20</v>
      </c>
      <c r="G169" s="273">
        <f t="array" ref="G169">SUM(IF("156"&amp;B169=KHN&amp;MH,TH))</f>
        <v>2252797</v>
      </c>
      <c r="H169" s="273">
        <f t="array" ref="H169">SUM(IF("156"&amp;B169=KHC&amp;MH,SL))</f>
        <v>20</v>
      </c>
      <c r="I169" s="273">
        <f t="array" ref="I169">SUM(IF("156"&amp;B169=KHC&amp;MH,TH))</f>
        <v>2252797</v>
      </c>
      <c r="J169" s="273">
        <f>D169+F169-H169</f>
        <v>0</v>
      </c>
      <c r="K169" s="273">
        <f>E169+G169-I169</f>
        <v>0</v>
      </c>
      <c r="L169" s="211"/>
    </row>
    <row r="170" spans="1:12" ht="19.5" hidden="1" customHeight="1">
      <c r="A170" s="270">
        <f>IF(B170&lt;&gt;"",ROW()-11,"")</f>
        <v>159</v>
      </c>
      <c r="B170" s="279" t="s">
        <v>695</v>
      </c>
      <c r="C170" s="272" t="s">
        <v>282</v>
      </c>
      <c r="D170" s="273"/>
      <c r="E170" s="273"/>
      <c r="F170" s="273">
        <f t="array" ref="F170">SUM(IF("156"&amp;B170=KHN&amp;MH,SL))</f>
        <v>6</v>
      </c>
      <c r="G170" s="273">
        <f t="array" ref="G170">SUM(IF("156"&amp;B170=KHN&amp;MH,TH))</f>
        <v>289044</v>
      </c>
      <c r="H170" s="273">
        <f t="array" ref="H170">SUM(IF("156"&amp;B170=KHC&amp;MH,SL))</f>
        <v>6</v>
      </c>
      <c r="I170" s="273">
        <f t="array" ref="I170">SUM(IF("156"&amp;B170=KHC&amp;MH,TH))</f>
        <v>289044</v>
      </c>
      <c r="J170" s="273">
        <f>D170+F170-H170</f>
        <v>0</v>
      </c>
      <c r="K170" s="273">
        <f>E170+G170-I170</f>
        <v>0</v>
      </c>
      <c r="L170" s="211"/>
    </row>
    <row r="171" spans="1:12" ht="19.5" hidden="1" customHeight="1">
      <c r="A171" s="270">
        <f>IF(B171&lt;&gt;"",ROW()-11,"")</f>
        <v>160</v>
      </c>
      <c r="B171" s="279" t="s">
        <v>752</v>
      </c>
      <c r="C171" s="272" t="s">
        <v>282</v>
      </c>
      <c r="D171" s="273"/>
      <c r="E171" s="273"/>
      <c r="F171" s="273">
        <f t="array" ref="F171">SUM(IF("156"&amp;B171=KHN&amp;MH,SL))</f>
        <v>8</v>
      </c>
      <c r="G171" s="273">
        <f t="array" ref="G171">SUM(IF("156"&amp;B171=KHN&amp;MH,TH))</f>
        <v>1122976</v>
      </c>
      <c r="H171" s="273">
        <f t="array" ref="H171">SUM(IF("156"&amp;B171=KHC&amp;MH,SL))</f>
        <v>8</v>
      </c>
      <c r="I171" s="273">
        <f t="array" ref="I171">SUM(IF("156"&amp;B171=KHC&amp;MH,TH))</f>
        <v>1122976</v>
      </c>
      <c r="J171" s="273">
        <f>D171+F171-H171</f>
        <v>0</v>
      </c>
      <c r="K171" s="273">
        <f>E171+G171-I171</f>
        <v>0</v>
      </c>
      <c r="L171" s="211"/>
    </row>
    <row r="172" spans="1:12" ht="19.5" hidden="1" customHeight="1">
      <c r="A172" s="270">
        <f>IF(B172&lt;&gt;"",ROW()-11,"")</f>
        <v>161</v>
      </c>
      <c r="B172" s="279" t="s">
        <v>792</v>
      </c>
      <c r="C172" s="272" t="s">
        <v>282</v>
      </c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1180472</v>
      </c>
      <c r="H172" s="273">
        <f t="array" ref="H172">SUM(IF("156"&amp;B172=KHC&amp;MH,SL))</f>
        <v>8</v>
      </c>
      <c r="I172" s="273">
        <f t="array" ref="I172">SUM(IF("156"&amp;B172=KHC&amp;MH,TH))</f>
        <v>1180472</v>
      </c>
      <c r="J172" s="273">
        <f>D172+F172-H172</f>
        <v>0</v>
      </c>
      <c r="K172" s="273">
        <f>E172+G172-I172</f>
        <v>0</v>
      </c>
      <c r="L172" s="211"/>
    </row>
    <row r="173" spans="1:12" ht="19.5" hidden="1" customHeight="1">
      <c r="A173" s="270">
        <f>IF(B173&lt;&gt;"",ROW()-11,"")</f>
        <v>162</v>
      </c>
      <c r="B173" s="279" t="s">
        <v>804</v>
      </c>
      <c r="C173" s="272" t="s">
        <v>282</v>
      </c>
      <c r="D173" s="273"/>
      <c r="E173" s="273"/>
      <c r="F173" s="273">
        <f t="array" ref="F173">SUM(IF("156"&amp;B173=KHN&amp;MH,SL))</f>
        <v>48</v>
      </c>
      <c r="G173" s="273">
        <f t="array" ref="G173">SUM(IF("156"&amp;B173=KHN&amp;MH,TH))</f>
        <v>3334008</v>
      </c>
      <c r="H173" s="273">
        <f t="array" ref="H173">SUM(IF("156"&amp;B173=KHC&amp;MH,SL))</f>
        <v>48</v>
      </c>
      <c r="I173" s="273">
        <f t="array" ref="I173">SUM(IF("156"&amp;B173=KHC&amp;MH,TH))</f>
        <v>3334008</v>
      </c>
      <c r="J173" s="273">
        <f>D173+F173-H173</f>
        <v>0</v>
      </c>
      <c r="K173" s="273">
        <f>E173+G173-I173</f>
        <v>0</v>
      </c>
      <c r="L173" s="211"/>
    </row>
    <row r="174" spans="1:12" ht="19.5" hidden="1" customHeight="1">
      <c r="A174" s="270">
        <f>IF(B174&lt;&gt;"",ROW()-11,"")</f>
        <v>163</v>
      </c>
      <c r="B174" s="279" t="s">
        <v>698</v>
      </c>
      <c r="C174" s="272" t="s">
        <v>282</v>
      </c>
      <c r="D174" s="273"/>
      <c r="E174" s="273"/>
      <c r="F174" s="273">
        <f t="array" ref="F174">SUM(IF("156"&amp;B174=KHN&amp;MH,SL))</f>
        <v>15</v>
      </c>
      <c r="G174" s="273">
        <f t="array" ref="G174">SUM(IF("156"&amp;B174=KHN&amp;MH,TH))</f>
        <v>932374</v>
      </c>
      <c r="H174" s="273">
        <f t="array" ref="H174">SUM(IF("156"&amp;B174=KHC&amp;MH,SL))</f>
        <v>15</v>
      </c>
      <c r="I174" s="273">
        <f t="array" ref="I174">SUM(IF("156"&amp;B174=KHC&amp;MH,TH))</f>
        <v>932374</v>
      </c>
      <c r="J174" s="273">
        <f>D174+F174-H174</f>
        <v>0</v>
      </c>
      <c r="K174" s="273">
        <f>E174+G174-I174</f>
        <v>0</v>
      </c>
      <c r="L174" s="211"/>
    </row>
    <row r="175" spans="1:12" ht="19.5" hidden="1" customHeight="1">
      <c r="A175" s="270">
        <f>IF(B175&lt;&gt;"",ROW()-11,"")</f>
        <v>164</v>
      </c>
      <c r="B175" s="279" t="s">
        <v>750</v>
      </c>
      <c r="C175" s="272" t="s">
        <v>282</v>
      </c>
      <c r="D175" s="273"/>
      <c r="E175" s="273"/>
      <c r="F175" s="273">
        <f t="array" ref="F175">SUM(IF("156"&amp;B175=KHN&amp;MH,SL))</f>
        <v>8</v>
      </c>
      <c r="G175" s="273">
        <f t="array" ref="G175">SUM(IF("156"&amp;B175=KHN&amp;MH,TH))</f>
        <v>1205168</v>
      </c>
      <c r="H175" s="273">
        <f t="array" ref="H175">SUM(IF("156"&amp;B175=KHC&amp;MH,SL))</f>
        <v>8</v>
      </c>
      <c r="I175" s="273">
        <f t="array" ref="I175">SUM(IF("156"&amp;B175=KHC&amp;MH,TH))</f>
        <v>1205168</v>
      </c>
      <c r="J175" s="273">
        <f>D175+F175-H175</f>
        <v>0</v>
      </c>
      <c r="K175" s="273">
        <f>E175+G175-I175</f>
        <v>0</v>
      </c>
      <c r="L175" s="211"/>
    </row>
    <row r="176" spans="1:12" ht="19.5" hidden="1" customHeight="1">
      <c r="A176" s="270">
        <f>IF(B176&lt;&gt;"",ROW()-11,"")</f>
        <v>165</v>
      </c>
      <c r="B176" s="279" t="s">
        <v>691</v>
      </c>
      <c r="C176" s="272" t="s">
        <v>282</v>
      </c>
      <c r="D176" s="273"/>
      <c r="E176" s="273"/>
      <c r="F176" s="273">
        <f t="array" ref="F176">SUM(IF("156"&amp;B176=KHN&amp;MH,SL))</f>
        <v>12</v>
      </c>
      <c r="G176" s="273">
        <f t="array" ref="G176">SUM(IF("156"&amp;B176=KHN&amp;MH,TH))</f>
        <v>1559376</v>
      </c>
      <c r="H176" s="273">
        <f t="array" ref="H176">SUM(IF("156"&amp;B176=KHC&amp;MH,SL))</f>
        <v>12</v>
      </c>
      <c r="I176" s="273">
        <f t="array" ref="I176">SUM(IF("156"&amp;B176=KHC&amp;MH,TH))</f>
        <v>1559376</v>
      </c>
      <c r="J176" s="273">
        <f>D176+F176-H176</f>
        <v>0</v>
      </c>
      <c r="K176" s="273">
        <f>E176+G176-I176</f>
        <v>0</v>
      </c>
      <c r="L176" s="211"/>
    </row>
    <row r="177" spans="1:12" ht="19.5" hidden="1" customHeight="1">
      <c r="A177" s="270">
        <f>IF(B177&lt;&gt;"",ROW()-11,"")</f>
        <v>166</v>
      </c>
      <c r="B177" s="279" t="s">
        <v>693</v>
      </c>
      <c r="C177" s="272" t="s">
        <v>282</v>
      </c>
      <c r="D177" s="273"/>
      <c r="E177" s="273"/>
      <c r="F177" s="273">
        <f t="array" ref="F177">SUM(IF("156"&amp;B177=KHN&amp;MH,SL))</f>
        <v>6</v>
      </c>
      <c r="G177" s="273">
        <f t="array" ref="G177">SUM(IF("156"&amp;B177=KHN&amp;MH,TH))</f>
        <v>686700</v>
      </c>
      <c r="H177" s="273">
        <f t="array" ref="H177">SUM(IF("156"&amp;B177=KHC&amp;MH,SL))</f>
        <v>6</v>
      </c>
      <c r="I177" s="273">
        <f t="array" ref="I177">SUM(IF("156"&amp;B177=KHC&amp;MH,TH))</f>
        <v>686700</v>
      </c>
      <c r="J177" s="273">
        <f>D177+F177-H177</f>
        <v>0</v>
      </c>
      <c r="K177" s="273">
        <f>E177+G177-I177</f>
        <v>0</v>
      </c>
      <c r="L177" s="211"/>
    </row>
    <row r="178" spans="1:12" ht="19.5" hidden="1" customHeight="1">
      <c r="A178" s="270">
        <f>IF(B178&lt;&gt;"",ROW()-11,"")</f>
        <v>167</v>
      </c>
      <c r="B178" s="279" t="s">
        <v>694</v>
      </c>
      <c r="C178" s="272" t="s">
        <v>282</v>
      </c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711245</v>
      </c>
      <c r="H178" s="273">
        <f t="array" ref="H178">SUM(IF("156"&amp;B178=KHC&amp;MH,SL))</f>
        <v>6</v>
      </c>
      <c r="I178" s="273">
        <f t="array" ref="I178">SUM(IF("156"&amp;B178=KHC&amp;MH,TH))</f>
        <v>711245</v>
      </c>
      <c r="J178" s="273">
        <f>D178+F178-H178</f>
        <v>0</v>
      </c>
      <c r="K178" s="273">
        <f>E178+G178-I178</f>
        <v>0</v>
      </c>
      <c r="L178" s="211"/>
    </row>
    <row r="179" spans="1:12" ht="19.5" hidden="1" customHeight="1">
      <c r="A179" s="270">
        <f>IF(B179&lt;&gt;"",ROW()-11,"")</f>
        <v>168</v>
      </c>
      <c r="B179" s="279" t="s">
        <v>689</v>
      </c>
      <c r="C179" s="272" t="s">
        <v>282</v>
      </c>
      <c r="D179" s="273"/>
      <c r="E179" s="273"/>
      <c r="F179" s="273">
        <f t="array" ref="F179">SUM(IF("156"&amp;B179=KHN&amp;MH,SL))</f>
        <v>16</v>
      </c>
      <c r="G179" s="273">
        <f t="array" ref="G179">SUM(IF("156"&amp;B179=KHN&amp;MH,TH))</f>
        <v>2172576</v>
      </c>
      <c r="H179" s="273">
        <f t="array" ref="H179">SUM(IF("156"&amp;B179=KHC&amp;MH,SL))</f>
        <v>16</v>
      </c>
      <c r="I179" s="273">
        <f t="array" ref="I179">SUM(IF("156"&amp;B179=KHC&amp;MH,TH))</f>
        <v>2172576</v>
      </c>
      <c r="J179" s="273">
        <f>D179+F179-H179</f>
        <v>0</v>
      </c>
      <c r="K179" s="273">
        <f>E179+G179-I179</f>
        <v>0</v>
      </c>
      <c r="L179" s="211"/>
    </row>
    <row r="180" spans="1:12" ht="19.5" hidden="1" customHeight="1">
      <c r="A180" s="270">
        <f>IF(B180&lt;&gt;"",ROW()-11,"")</f>
        <v>169</v>
      </c>
      <c r="B180" s="279" t="s">
        <v>733</v>
      </c>
      <c r="C180" s="272" t="s">
        <v>282</v>
      </c>
      <c r="D180" s="273"/>
      <c r="E180" s="273"/>
      <c r="F180" s="273">
        <f t="array" ref="F180">SUM(IF("156"&amp;B180=KHN&amp;MH,SL))</f>
        <v>48</v>
      </c>
      <c r="G180" s="273">
        <f t="array" ref="G180">SUM(IF("156"&amp;B180=KHN&amp;MH,TH))</f>
        <v>2145516</v>
      </c>
      <c r="H180" s="273">
        <f t="array" ref="H180">SUM(IF("156"&amp;B180=KHC&amp;MH,SL))</f>
        <v>48</v>
      </c>
      <c r="I180" s="273">
        <f t="array" ref="I180">SUM(IF("156"&amp;B180=KHC&amp;MH,TH))</f>
        <v>2145516</v>
      </c>
      <c r="J180" s="273">
        <f>D180+F180-H180</f>
        <v>0</v>
      </c>
      <c r="K180" s="273">
        <f>E180+G180-I180</f>
        <v>0</v>
      </c>
      <c r="L180" s="211"/>
    </row>
    <row r="181" spans="1:12" ht="19.5" hidden="1" customHeight="1">
      <c r="A181" s="270">
        <f>IF(B181&lt;&gt;"",ROW()-11,"")</f>
        <v>170</v>
      </c>
      <c r="B181" s="279" t="s">
        <v>714</v>
      </c>
      <c r="C181" s="272" t="s">
        <v>282</v>
      </c>
      <c r="D181" s="273"/>
      <c r="E181" s="273"/>
      <c r="F181" s="273">
        <f t="array" ref="F181">SUM(IF("156"&amp;B181=KHN&amp;MH,SL))</f>
        <v>8</v>
      </c>
      <c r="G181" s="273">
        <f t="array" ref="G181">SUM(IF("156"&amp;B181=KHN&amp;MH,TH))</f>
        <v>798336</v>
      </c>
      <c r="H181" s="273">
        <f t="array" ref="H181">SUM(IF("156"&amp;B181=KHC&amp;MH,SL))</f>
        <v>8</v>
      </c>
      <c r="I181" s="273">
        <f t="array" ref="I181">SUM(IF("156"&amp;B181=KHC&amp;MH,TH))</f>
        <v>798336</v>
      </c>
      <c r="J181" s="273">
        <f>D181+F181-H181</f>
        <v>0</v>
      </c>
      <c r="K181" s="273">
        <f>E181+G181-I181</f>
        <v>0</v>
      </c>
      <c r="L181" s="211"/>
    </row>
    <row r="182" spans="1:12" ht="19.5" hidden="1" customHeight="1">
      <c r="A182" s="270">
        <f>IF(B182&lt;&gt;"",ROW()-11,"")</f>
        <v>171</v>
      </c>
      <c r="B182" s="279" t="s">
        <v>686</v>
      </c>
      <c r="C182" s="272" t="s">
        <v>282</v>
      </c>
      <c r="D182" s="273"/>
      <c r="E182" s="273"/>
      <c r="F182" s="273">
        <f t="array" ref="F182">SUM(IF("156"&amp;B182=KHN&amp;MH,SL))</f>
        <v>10</v>
      </c>
      <c r="G182" s="273">
        <f t="array" ref="G182">SUM(IF("156"&amp;B182=KHN&amp;MH,TH))</f>
        <v>538730</v>
      </c>
      <c r="H182" s="273">
        <f t="array" ref="H182">SUM(IF("156"&amp;B182=KHC&amp;MH,SL))</f>
        <v>10</v>
      </c>
      <c r="I182" s="273">
        <f t="array" ref="I182">SUM(IF("156"&amp;B182=KHC&amp;MH,TH))</f>
        <v>538730</v>
      </c>
      <c r="J182" s="273">
        <f>D182+F182-H182</f>
        <v>0</v>
      </c>
      <c r="K182" s="273">
        <f>E182+G182-I182</f>
        <v>0</v>
      </c>
      <c r="L182" s="211"/>
    </row>
    <row r="183" spans="1:12" ht="19.5" hidden="1" customHeight="1">
      <c r="A183" s="270">
        <f>IF(B183&lt;&gt;"",ROW()-11,"")</f>
        <v>172</v>
      </c>
      <c r="B183" s="279" t="s">
        <v>853</v>
      </c>
      <c r="C183" s="272" t="s">
        <v>282</v>
      </c>
      <c r="D183" s="273"/>
      <c r="E183" s="273"/>
      <c r="F183" s="273">
        <f t="array" ref="F183">SUM(IF("156"&amp;B183=KHN&amp;MH,SL))</f>
        <v>20</v>
      </c>
      <c r="G183" s="273">
        <f t="array" ref="G183">SUM(IF("156"&amp;B183=KHN&amp;MH,TH))</f>
        <v>849080</v>
      </c>
      <c r="H183" s="273">
        <f t="array" ref="H183">SUM(IF("156"&amp;B183=KHC&amp;MH,SL))</f>
        <v>20</v>
      </c>
      <c r="I183" s="273">
        <f t="array" ref="I183">SUM(IF("156"&amp;B183=KHC&amp;MH,TH))</f>
        <v>849080</v>
      </c>
      <c r="J183" s="273">
        <f>D183+F183-H183</f>
        <v>0</v>
      </c>
      <c r="K183" s="273">
        <f>E183+G183-I183</f>
        <v>0</v>
      </c>
      <c r="L183" s="211"/>
    </row>
    <row r="184" spans="1:12" ht="19.5" hidden="1" customHeight="1">
      <c r="A184" s="270">
        <f>IF(B184&lt;&gt;"",ROW()-11,"")</f>
        <v>173</v>
      </c>
      <c r="B184" s="279" t="s">
        <v>747</v>
      </c>
      <c r="C184" s="272" t="s">
        <v>282</v>
      </c>
      <c r="D184" s="273"/>
      <c r="E184" s="273"/>
      <c r="F184" s="273">
        <f t="array" ref="F184">SUM(IF("156"&amp;B184=KHN&amp;MH,SL))</f>
        <v>20</v>
      </c>
      <c r="G184" s="273">
        <f t="array" ref="G184">SUM(IF("156"&amp;B184=KHN&amp;MH,TH))</f>
        <v>2028360</v>
      </c>
      <c r="H184" s="273">
        <f t="array" ref="H184">SUM(IF("156"&amp;B184=KHC&amp;MH,SL))</f>
        <v>20</v>
      </c>
      <c r="I184" s="273">
        <f t="array" ref="I184">SUM(IF("156"&amp;B184=KHC&amp;MH,TH))</f>
        <v>2028360</v>
      </c>
      <c r="J184" s="273">
        <f>D184+F184-H184</f>
        <v>0</v>
      </c>
      <c r="K184" s="273">
        <f>E184+G184-I184</f>
        <v>0</v>
      </c>
      <c r="L184" s="211"/>
    </row>
    <row r="185" spans="1:12" ht="19.5" hidden="1" customHeight="1">
      <c r="A185" s="270">
        <f>IF(B185&lt;&gt;"",ROW()-11,"")</f>
        <v>174</v>
      </c>
      <c r="B185" s="279" t="s">
        <v>690</v>
      </c>
      <c r="C185" s="272" t="s">
        <v>282</v>
      </c>
      <c r="D185" s="273"/>
      <c r="E185" s="273"/>
      <c r="F185" s="273">
        <f t="array" ref="F185">SUM(IF("156"&amp;B185=KHN&amp;MH,SL))</f>
        <v>16</v>
      </c>
      <c r="G185" s="273">
        <f t="array" ref="G185">SUM(IF("156"&amp;B185=KHN&amp;MH,TH))</f>
        <v>937440</v>
      </c>
      <c r="H185" s="273">
        <f t="array" ref="H185">SUM(IF("156"&amp;B185=KHC&amp;MH,SL))</f>
        <v>16</v>
      </c>
      <c r="I185" s="273">
        <f t="array" ref="I185">SUM(IF("156"&amp;B185=KHC&amp;MH,TH))</f>
        <v>937440</v>
      </c>
      <c r="J185" s="273">
        <f>D185+F185-H185</f>
        <v>0</v>
      </c>
      <c r="K185" s="273">
        <f>E185+G185-I185</f>
        <v>0</v>
      </c>
      <c r="L185" s="211"/>
    </row>
    <row r="186" spans="1:12" ht="19.5" hidden="1" customHeight="1">
      <c r="A186" s="270">
        <f>IF(B186&lt;&gt;"",ROW()-11,"")</f>
        <v>175</v>
      </c>
      <c r="B186" s="279" t="s">
        <v>736</v>
      </c>
      <c r="C186" s="272" t="s">
        <v>282</v>
      </c>
      <c r="D186" s="273"/>
      <c r="E186" s="273"/>
      <c r="F186" s="273">
        <f t="array" ref="F186">SUM(IF("156"&amp;B186=KHN&amp;MH,SL))</f>
        <v>3</v>
      </c>
      <c r="G186" s="273">
        <f t="array" ref="G186">SUM(IF("156"&amp;B186=KHN&amp;MH,TH))</f>
        <v>433476</v>
      </c>
      <c r="H186" s="273">
        <f t="array" ref="H186">SUM(IF("156"&amp;B186=KHC&amp;MH,SL))</f>
        <v>3</v>
      </c>
      <c r="I186" s="273">
        <f t="array" ref="I186">SUM(IF("156"&amp;B186=KHC&amp;MH,TH))</f>
        <v>433476</v>
      </c>
      <c r="J186" s="273">
        <f>D186+F186-H186</f>
        <v>0</v>
      </c>
      <c r="K186" s="273">
        <f>E186+G186-I186</f>
        <v>0</v>
      </c>
      <c r="L186" s="211"/>
    </row>
    <row r="187" spans="1:12" ht="19.5" hidden="1" customHeight="1">
      <c r="A187" s="270">
        <f>IF(B187&lt;&gt;"",ROW()-11,"")</f>
        <v>176</v>
      </c>
      <c r="B187" s="279" t="s">
        <v>697</v>
      </c>
      <c r="C187" s="272" t="s">
        <v>282</v>
      </c>
      <c r="D187" s="273"/>
      <c r="E187" s="273"/>
      <c r="F187" s="273">
        <f t="array" ref="F187">SUM(IF("156"&amp;B187=KHN&amp;MH,SL))</f>
        <v>36</v>
      </c>
      <c r="G187" s="273">
        <f t="array" ref="G187">SUM(IF("156"&amp;B187=KHN&amp;MH,TH))</f>
        <v>3214888</v>
      </c>
      <c r="H187" s="273">
        <f t="array" ref="H187">SUM(IF("156"&amp;B187=KHC&amp;MH,SL))</f>
        <v>36</v>
      </c>
      <c r="I187" s="273">
        <f t="array" ref="I187">SUM(IF("156"&amp;B187=KHC&amp;MH,TH))</f>
        <v>3214888</v>
      </c>
      <c r="J187" s="273">
        <f>D187+F187-H187</f>
        <v>0</v>
      </c>
      <c r="K187" s="273">
        <f>E187+G187-I187</f>
        <v>0</v>
      </c>
      <c r="L187" s="211"/>
    </row>
    <row r="188" spans="1:12" ht="19.5" hidden="1" customHeight="1">
      <c r="A188" s="270">
        <f>IF(B188&lt;&gt;"",ROW()-11,"")</f>
        <v>177</v>
      </c>
      <c r="B188" s="279" t="s">
        <v>746</v>
      </c>
      <c r="C188" s="272" t="s">
        <v>282</v>
      </c>
      <c r="D188" s="273"/>
      <c r="E188" s="273"/>
      <c r="F188" s="273">
        <f t="array" ref="F188">SUM(IF("156"&amp;B188=KHN&amp;MH,SL))</f>
        <v>9</v>
      </c>
      <c r="G188" s="273">
        <f t="array" ref="G188">SUM(IF("156"&amp;B188=KHN&amp;MH,TH))</f>
        <v>1647900</v>
      </c>
      <c r="H188" s="273">
        <f t="array" ref="H188">SUM(IF("156"&amp;B188=KHC&amp;MH,SL))</f>
        <v>9</v>
      </c>
      <c r="I188" s="273">
        <f t="array" ref="I188">SUM(IF("156"&amp;B188=KHC&amp;MH,TH))</f>
        <v>1647900</v>
      </c>
      <c r="J188" s="273">
        <f>D188+F188-H188</f>
        <v>0</v>
      </c>
      <c r="K188" s="273">
        <f>E188+G188-I188</f>
        <v>0</v>
      </c>
      <c r="L188" s="211"/>
    </row>
    <row r="189" spans="1:12" ht="19.5" hidden="1" customHeight="1">
      <c r="A189" s="270">
        <f>IF(B189&lt;&gt;"",ROW()-11,"")</f>
        <v>178</v>
      </c>
      <c r="B189" s="279" t="s">
        <v>701</v>
      </c>
      <c r="C189" s="272" t="s">
        <v>282</v>
      </c>
      <c r="D189" s="273"/>
      <c r="E189" s="273"/>
      <c r="F189" s="273">
        <f t="array" ref="F189">SUM(IF("156"&amp;B189=KHN&amp;MH,SL))</f>
        <v>20</v>
      </c>
      <c r="G189" s="273">
        <f t="array" ref="G189">SUM(IF("156"&amp;B189=KHN&amp;MH,TH))</f>
        <v>2227500</v>
      </c>
      <c r="H189" s="273">
        <f t="array" ref="H189">SUM(IF("156"&amp;B189=KHC&amp;MH,SL))</f>
        <v>20</v>
      </c>
      <c r="I189" s="273">
        <f t="array" ref="I189">SUM(IF("156"&amp;B189=KHC&amp;MH,TH))</f>
        <v>2227500</v>
      </c>
      <c r="J189" s="273">
        <f>D189+F189-H189</f>
        <v>0</v>
      </c>
      <c r="K189" s="273">
        <f>E189+G189-I189</f>
        <v>0</v>
      </c>
      <c r="L189" s="211"/>
    </row>
    <row r="190" spans="1:12" ht="19.5" hidden="1" customHeight="1">
      <c r="A190" s="270">
        <f>IF(B190&lt;&gt;"",ROW()-11,"")</f>
        <v>179</v>
      </c>
      <c r="B190" s="279" t="s">
        <v>738</v>
      </c>
      <c r="C190" s="272" t="s">
        <v>282</v>
      </c>
      <c r="D190" s="273"/>
      <c r="E190" s="273"/>
      <c r="F190" s="273">
        <f t="array" ref="F190">SUM(IF("156"&amp;B190=KHN&amp;MH,SL))</f>
        <v>13</v>
      </c>
      <c r="G190" s="273">
        <f t="array" ref="G190">SUM(IF("156"&amp;B190=KHN&amp;MH,TH))</f>
        <v>2005744</v>
      </c>
      <c r="H190" s="273">
        <f t="array" ref="H190">SUM(IF("156"&amp;B190=KHC&amp;MH,SL))</f>
        <v>13</v>
      </c>
      <c r="I190" s="273">
        <f t="array" ref="I190">SUM(IF("156"&amp;B190=KHC&amp;MH,TH))</f>
        <v>2005744</v>
      </c>
      <c r="J190" s="273">
        <f>D190+F190-H190</f>
        <v>0</v>
      </c>
      <c r="K190" s="273">
        <f>E190+G190-I190</f>
        <v>0</v>
      </c>
      <c r="L190" s="211"/>
    </row>
    <row r="191" spans="1:12" ht="19.5" hidden="1" customHeight="1">
      <c r="A191" s="270">
        <f>IF(B191&lt;&gt;"",ROW()-11,"")</f>
        <v>180</v>
      </c>
      <c r="B191" s="279" t="s">
        <v>682</v>
      </c>
      <c r="C191" s="272" t="s">
        <v>282</v>
      </c>
      <c r="D191" s="273"/>
      <c r="E191" s="273"/>
      <c r="F191" s="273">
        <f t="array" ref="F191">SUM(IF("156"&amp;B191=KHN&amp;MH,SL))</f>
        <v>5</v>
      </c>
      <c r="G191" s="273">
        <f t="array" ref="G191">SUM(IF("156"&amp;B191=KHN&amp;MH,TH))</f>
        <v>496060</v>
      </c>
      <c r="H191" s="273">
        <f t="array" ref="H191">SUM(IF("156"&amp;B191=KHC&amp;MH,SL))</f>
        <v>5</v>
      </c>
      <c r="I191" s="273">
        <f t="array" ref="I191">SUM(IF("156"&amp;B191=KHC&amp;MH,TH))</f>
        <v>496060</v>
      </c>
      <c r="J191" s="273">
        <f>D191+F191-H191</f>
        <v>0</v>
      </c>
      <c r="K191" s="273">
        <f>E191+G191-I191</f>
        <v>0</v>
      </c>
      <c r="L191" s="211"/>
    </row>
    <row r="192" spans="1:12" ht="19.5" hidden="1" customHeight="1">
      <c r="A192" s="270">
        <f>IF(B192&lt;&gt;"",ROW()-11,"")</f>
        <v>181</v>
      </c>
      <c r="B192" s="279" t="s">
        <v>847</v>
      </c>
      <c r="C192" s="272" t="s">
        <v>282</v>
      </c>
      <c r="D192" s="273"/>
      <c r="E192" s="273"/>
      <c r="F192" s="273">
        <f t="array" ref="F192">SUM(IF("156"&amp;B192=KHN&amp;MH,SL))</f>
        <v>12</v>
      </c>
      <c r="G192" s="273">
        <f t="array" ref="G192">SUM(IF("156"&amp;B192=KHN&amp;MH,TH))</f>
        <v>1164672</v>
      </c>
      <c r="H192" s="273">
        <f t="array" ref="H192">SUM(IF("156"&amp;B192=KHC&amp;MH,SL))</f>
        <v>12</v>
      </c>
      <c r="I192" s="273">
        <f t="array" ref="I192">SUM(IF("156"&amp;B192=KHC&amp;MH,TH))</f>
        <v>1164672</v>
      </c>
      <c r="J192" s="273">
        <f>D192+F192-H192</f>
        <v>0</v>
      </c>
      <c r="K192" s="273">
        <f>E192+G192-I192</f>
        <v>0</v>
      </c>
      <c r="L192" s="211"/>
    </row>
    <row r="193" spans="1:15" ht="19.5" hidden="1" customHeight="1">
      <c r="A193" s="270">
        <f>IF(B193&lt;&gt;"",ROW()-11,"")</f>
        <v>182</v>
      </c>
      <c r="B193" s="279" t="s">
        <v>740</v>
      </c>
      <c r="C193" s="272" t="s">
        <v>282</v>
      </c>
      <c r="D193" s="273"/>
      <c r="E193" s="273"/>
      <c r="F193" s="273">
        <f t="array" ref="F193">SUM(IF("156"&amp;B193=KHN&amp;MH,SL))</f>
        <v>3</v>
      </c>
      <c r="G193" s="273">
        <f t="array" ref="G193">SUM(IF("156"&amp;B193=KHN&amp;MH,TH))</f>
        <v>648270</v>
      </c>
      <c r="H193" s="273">
        <f t="array" ref="H193">SUM(IF("156"&amp;B193=KHC&amp;MH,SL))</f>
        <v>3</v>
      </c>
      <c r="I193" s="273">
        <f t="array" ref="I193">SUM(IF("156"&amp;B193=KHC&amp;MH,TH))</f>
        <v>648270</v>
      </c>
      <c r="J193" s="273">
        <f>D193+F193-H193</f>
        <v>0</v>
      </c>
      <c r="K193" s="273">
        <f>E193+G193-I193</f>
        <v>0</v>
      </c>
      <c r="L193" s="211"/>
    </row>
    <row r="194" spans="1:15" ht="19.5" hidden="1" customHeight="1">
      <c r="A194" s="270">
        <f>IF(B194&lt;&gt;"",ROW()-11,"")</f>
        <v>183</v>
      </c>
      <c r="B194" s="279" t="s">
        <v>774</v>
      </c>
      <c r="C194" s="272" t="s">
        <v>282</v>
      </c>
      <c r="D194" s="273"/>
      <c r="E194" s="273"/>
      <c r="F194" s="273">
        <f t="array" ref="F194">SUM(IF("156"&amp;B194=KHN&amp;MH,SL))</f>
        <v>48</v>
      </c>
      <c r="G194" s="273">
        <f t="array" ref="G194">SUM(IF("156"&amp;B194=KHN&amp;MH,TH))</f>
        <v>368016</v>
      </c>
      <c r="H194" s="273">
        <f t="array" ref="H194">SUM(IF("156"&amp;B194=KHC&amp;MH,SL))</f>
        <v>48</v>
      </c>
      <c r="I194" s="273">
        <f t="array" ref="I194">SUM(IF("156"&amp;B194=KHC&amp;MH,TH))</f>
        <v>368016</v>
      </c>
      <c r="J194" s="273">
        <f>D194+F194-H194</f>
        <v>0</v>
      </c>
      <c r="K194" s="273">
        <f>E194+G194-I194</f>
        <v>0</v>
      </c>
      <c r="L194" s="211"/>
    </row>
    <row r="195" spans="1:15" ht="19.5" hidden="1" customHeight="1">
      <c r="A195" s="270">
        <f>IF(B195&lt;&gt;"",ROW()-11,"")</f>
        <v>184</v>
      </c>
      <c r="B195" s="279" t="s">
        <v>803</v>
      </c>
      <c r="C195" s="272" t="s">
        <v>282</v>
      </c>
      <c r="D195" s="273"/>
      <c r="E195" s="273"/>
      <c r="F195" s="273">
        <f t="array" ref="F195">SUM(IF("156"&amp;B195=KHN&amp;MH,SL))</f>
        <v>144</v>
      </c>
      <c r="G195" s="273">
        <f t="array" ref="G195">SUM(IF("156"&amp;B195=KHN&amp;MH,TH))</f>
        <v>919440</v>
      </c>
      <c r="H195" s="273">
        <f t="array" ref="H195">SUM(IF("156"&amp;B195=KHC&amp;MH,SL))</f>
        <v>144</v>
      </c>
      <c r="I195" s="273">
        <f t="array" ref="I195">SUM(IF("156"&amp;B195=KHC&amp;MH,TH))</f>
        <v>919440</v>
      </c>
      <c r="J195" s="273">
        <f>D195+F195-H195</f>
        <v>0</v>
      </c>
      <c r="K195" s="273">
        <f>E195+G195-I195</f>
        <v>0</v>
      </c>
      <c r="L195" s="211"/>
    </row>
    <row r="196" spans="1:15" ht="19.5" hidden="1" customHeight="1">
      <c r="A196" s="270">
        <f>IF(B196&lt;&gt;"",ROW()-11,"")</f>
        <v>185</v>
      </c>
      <c r="B196" s="279" t="s">
        <v>775</v>
      </c>
      <c r="C196" s="272" t="s">
        <v>282</v>
      </c>
      <c r="D196" s="273"/>
      <c r="E196" s="273"/>
      <c r="F196" s="273">
        <f t="array" ref="F196">SUM(IF("156"&amp;B196=KHN&amp;MH,SL))</f>
        <v>24</v>
      </c>
      <c r="G196" s="273">
        <f t="array" ref="G196">SUM(IF("156"&amp;B196=KHN&amp;MH,TH))</f>
        <v>187296</v>
      </c>
      <c r="H196" s="273">
        <f t="array" ref="H196">SUM(IF("156"&amp;B196=KHC&amp;MH,SL))</f>
        <v>24</v>
      </c>
      <c r="I196" s="273">
        <f t="array" ref="I196">SUM(IF("156"&amp;B196=KHC&amp;MH,TH))</f>
        <v>187296</v>
      </c>
      <c r="J196" s="273">
        <f>D196+F196-H196</f>
        <v>0</v>
      </c>
      <c r="K196" s="273">
        <f>E196+G196-I196</f>
        <v>0</v>
      </c>
      <c r="L196" s="211"/>
    </row>
    <row r="197" spans="1:15" ht="19.5" hidden="1" customHeight="1">
      <c r="A197" s="270">
        <f>IF(B197&lt;&gt;"",ROW()-11,"")</f>
        <v>186</v>
      </c>
      <c r="B197" s="279" t="s">
        <v>778</v>
      </c>
      <c r="C197" s="272" t="s">
        <v>282</v>
      </c>
      <c r="D197" s="273"/>
      <c r="E197" s="273"/>
      <c r="F197" s="273">
        <f t="array" ref="F197">SUM(IF("156"&amp;B197=KHN&amp;MH,SL))</f>
        <v>64</v>
      </c>
      <c r="G197" s="273">
        <f t="array" ref="G197">SUM(IF("156"&amp;B197=KHN&amp;MH,TH))</f>
        <v>526656</v>
      </c>
      <c r="H197" s="273">
        <f t="array" ref="H197">SUM(IF("156"&amp;B197=KHC&amp;MH,SL))</f>
        <v>64</v>
      </c>
      <c r="I197" s="273">
        <f t="array" ref="I197">SUM(IF("156"&amp;B197=KHC&amp;MH,TH))</f>
        <v>526656</v>
      </c>
      <c r="J197" s="273">
        <f>D197+F197-H197</f>
        <v>0</v>
      </c>
      <c r="K197" s="273">
        <f>E197+G197-I197</f>
        <v>0</v>
      </c>
      <c r="L197" s="211"/>
    </row>
    <row r="198" spans="1:15" ht="19.5" hidden="1" customHeight="1">
      <c r="A198" s="270">
        <f>IF(B198&lt;&gt;"",ROW()-11,"")</f>
        <v>187</v>
      </c>
      <c r="B198" s="279" t="s">
        <v>723</v>
      </c>
      <c r="C198" s="272" t="s">
        <v>282</v>
      </c>
      <c r="D198" s="273"/>
      <c r="E198" s="273"/>
      <c r="F198" s="273">
        <f t="array" ref="F198">SUM(IF("156"&amp;B198=KHN&amp;MH,SL))</f>
        <v>176</v>
      </c>
      <c r="G198" s="273">
        <f t="array" ref="G198">SUM(IF("156"&amp;B198=KHN&amp;MH,TH))</f>
        <v>1345168</v>
      </c>
      <c r="H198" s="273">
        <f t="array" ref="H198">SUM(IF("156"&amp;B198=KHC&amp;MH,SL))</f>
        <v>176</v>
      </c>
      <c r="I198" s="273">
        <f t="array" ref="I198">SUM(IF("156"&amp;B198=KHC&amp;MH,TH))</f>
        <v>1345168</v>
      </c>
      <c r="J198" s="273">
        <f>D198+F198-H198</f>
        <v>0</v>
      </c>
      <c r="K198" s="273">
        <f>E198+G198-I198</f>
        <v>0</v>
      </c>
      <c r="L198" s="211"/>
    </row>
    <row r="199" spans="1:15" ht="19.5" hidden="1" customHeight="1">
      <c r="A199" s="270">
        <f>IF(B199&lt;&gt;"",ROW()-11,"")</f>
        <v>188</v>
      </c>
      <c r="B199" s="279" t="s">
        <v>725</v>
      </c>
      <c r="C199" s="272" t="s">
        <v>282</v>
      </c>
      <c r="D199" s="273"/>
      <c r="E199" s="273"/>
      <c r="F199" s="273">
        <f t="array" ref="F199">SUM(IF("156"&amp;B199=KHN&amp;MH,SL))</f>
        <v>320</v>
      </c>
      <c r="G199" s="273">
        <f t="array" ref="G199">SUM(IF("156"&amp;B199=KHN&amp;MH,TH))</f>
        <v>2493760</v>
      </c>
      <c r="H199" s="273">
        <f t="array" ref="H199">SUM(IF("156"&amp;B199=KHC&amp;MH,SL))</f>
        <v>320</v>
      </c>
      <c r="I199" s="273">
        <f t="array" ref="I199">SUM(IF("156"&amp;B199=KHC&amp;MH,TH))</f>
        <v>2493760</v>
      </c>
      <c r="J199" s="273">
        <f>D199+F199-H199</f>
        <v>0</v>
      </c>
      <c r="K199" s="273">
        <f>E199+G199-I199</f>
        <v>0</v>
      </c>
      <c r="L199" s="211"/>
    </row>
    <row r="200" spans="1:15" ht="19.5" hidden="1" customHeight="1">
      <c r="A200" s="270">
        <f>IF(B200&lt;&gt;"",ROW()-11,"")</f>
        <v>189</v>
      </c>
      <c r="B200" s="279" t="s">
        <v>676</v>
      </c>
      <c r="C200" s="272" t="s">
        <v>282</v>
      </c>
      <c r="D200" s="273"/>
      <c r="E200" s="273"/>
      <c r="F200" s="273">
        <f t="array" ref="F200">SUM(IF("156"&amp;B200=KHN&amp;MH,SL))</f>
        <v>170</v>
      </c>
      <c r="G200" s="273">
        <f t="array" ref="G200">SUM(IF("156"&amp;B200=KHN&amp;MH,TH))</f>
        <v>1401140</v>
      </c>
      <c r="H200" s="273">
        <f t="array" ref="H200">SUM(IF("156"&amp;B200=KHC&amp;MH,SL))</f>
        <v>170</v>
      </c>
      <c r="I200" s="273">
        <f t="array" ref="I200">SUM(IF("156"&amp;B200=KHC&amp;MH,TH))</f>
        <v>1401140</v>
      </c>
      <c r="J200" s="273">
        <f>D200+F200-H200</f>
        <v>0</v>
      </c>
      <c r="K200" s="273">
        <f>E200+G200-I200</f>
        <v>0</v>
      </c>
      <c r="L200" s="211"/>
    </row>
    <row r="201" spans="1:15" ht="19.5" hidden="1" customHeight="1">
      <c r="A201" s="270">
        <f>IF(B201&lt;&gt;"",ROW()-11,"")</f>
        <v>190</v>
      </c>
      <c r="B201" s="279" t="s">
        <v>549</v>
      </c>
      <c r="C201" s="272" t="s">
        <v>282</v>
      </c>
      <c r="D201" s="273"/>
      <c r="E201" s="273"/>
      <c r="F201" s="273">
        <f t="array" ref="F201">SUM(IF("156"&amp;B201=KHN&amp;MH,SL))</f>
        <v>100</v>
      </c>
      <c r="G201" s="273">
        <f t="array" ref="G201">SUM(IF("156"&amp;B201=KHN&amp;MH,TH))</f>
        <v>819700</v>
      </c>
      <c r="H201" s="273">
        <f t="array" ref="H201">SUM(IF("156"&amp;B201=KHC&amp;MH,SL))</f>
        <v>100</v>
      </c>
      <c r="I201" s="273">
        <f t="array" ref="I201">SUM(IF("156"&amp;B201=KHC&amp;MH,TH))</f>
        <v>819700</v>
      </c>
      <c r="J201" s="273">
        <f>D201+F201-H201</f>
        <v>0</v>
      </c>
      <c r="K201" s="273">
        <f>E201+G201-I201</f>
        <v>0</v>
      </c>
      <c r="L201" s="211"/>
    </row>
    <row r="202" spans="1:15" ht="19.5" hidden="1" customHeight="1">
      <c r="A202" s="270">
        <f>IF(B202&lt;&gt;"",ROW()-11,"")</f>
        <v>191</v>
      </c>
      <c r="B202" s="279" t="s">
        <v>817</v>
      </c>
      <c r="C202" s="272" t="s">
        <v>282</v>
      </c>
      <c r="D202" s="273"/>
      <c r="E202" s="273"/>
      <c r="F202" s="273">
        <f t="array" ref="F202">SUM(IF("156"&amp;B202=KHN&amp;MH,SL))</f>
        <v>7240</v>
      </c>
      <c r="G202" s="273">
        <f t="array" ref="G202">SUM(IF("156"&amp;B202=KHN&amp;MH,TH))</f>
        <v>26788000</v>
      </c>
      <c r="H202" s="273">
        <f t="array" ref="H202">SUM(IF("156"&amp;B202=KHC&amp;MH,SL))</f>
        <v>7240</v>
      </c>
      <c r="I202" s="273">
        <f t="array" ref="I202">SUM(IF("156"&amp;B202=KHC&amp;MH,TH))</f>
        <v>26788000</v>
      </c>
      <c r="J202" s="273">
        <f>D202+F202-H202</f>
        <v>0</v>
      </c>
      <c r="K202" s="273">
        <f>E202+G202-I202</f>
        <v>0</v>
      </c>
      <c r="L202" s="211"/>
    </row>
    <row r="203" spans="1:15" ht="19.5" hidden="1" customHeight="1">
      <c r="A203" s="270">
        <f>IF(B203&lt;&gt;"",ROW()-11,"")</f>
        <v>192</v>
      </c>
      <c r="B203" s="279" t="s">
        <v>742</v>
      </c>
      <c r="C203" s="272" t="s">
        <v>282</v>
      </c>
      <c r="D203" s="273"/>
      <c r="E203" s="273"/>
      <c r="F203" s="273">
        <f t="array" ref="F203">SUM(IF("156"&amp;B203=KHN&amp;MH,SL))</f>
        <v>8</v>
      </c>
      <c r="G203" s="273">
        <f t="array" ref="G203">SUM(IF("156"&amp;B203=KHN&amp;MH,TH))</f>
        <v>1819272</v>
      </c>
      <c r="H203" s="273">
        <f t="array" ref="H203">SUM(IF("156"&amp;B203=KHC&amp;MH,SL))</f>
        <v>8</v>
      </c>
      <c r="I203" s="273">
        <f t="array" ref="I203">SUM(IF("156"&amp;B203=KHC&amp;MH,TH))</f>
        <v>1819272</v>
      </c>
      <c r="J203" s="273">
        <f>D203+F203-H203</f>
        <v>0</v>
      </c>
      <c r="K203" s="273">
        <f>E203+G203-I203</f>
        <v>0</v>
      </c>
      <c r="L203" s="211"/>
    </row>
    <row r="204" spans="1:15" ht="19.5" hidden="1" customHeight="1">
      <c r="A204" s="270">
        <f>IF(B204&lt;&gt;"",ROW()-11,"")</f>
        <v>193</v>
      </c>
      <c r="B204" s="279" t="s">
        <v>670</v>
      </c>
      <c r="C204" s="272" t="s">
        <v>282</v>
      </c>
      <c r="D204" s="273"/>
      <c r="E204" s="273"/>
      <c r="F204" s="273">
        <f t="array" ref="F204">SUM(IF("156"&amp;B204=KHN&amp;MH,SL))</f>
        <v>80</v>
      </c>
      <c r="G204" s="273">
        <f t="array" ref="G204">SUM(IF("156"&amp;B204=KHN&amp;MH,TH))</f>
        <v>960160</v>
      </c>
      <c r="H204" s="273">
        <f t="array" ref="H204">SUM(IF("156"&amp;B204=KHC&amp;MH,SL))</f>
        <v>80</v>
      </c>
      <c r="I204" s="273">
        <f t="array" ref="I204">SUM(IF("156"&amp;B204=KHC&amp;MH,TH))</f>
        <v>960160</v>
      </c>
      <c r="J204" s="273">
        <f>D204+F204-H204</f>
        <v>0</v>
      </c>
      <c r="K204" s="273">
        <f>E204+G204-I204</f>
        <v>0</v>
      </c>
      <c r="L204" s="211"/>
    </row>
    <row r="205" spans="1:15" ht="19.5" hidden="1" customHeight="1">
      <c r="A205" s="270">
        <f>IF(B205&lt;&gt;"",ROW()-11,"")</f>
        <v>194</v>
      </c>
      <c r="B205" s="279" t="s">
        <v>818</v>
      </c>
      <c r="C205" s="272" t="s">
        <v>282</v>
      </c>
      <c r="D205" s="273"/>
      <c r="E205" s="273"/>
      <c r="F205" s="273">
        <f t="array" ref="F205">SUM(IF("156"&amp;B205=KHN&amp;MH,SL))</f>
        <v>500</v>
      </c>
      <c r="G205" s="273">
        <f t="array" ref="G205">SUM(IF("156"&amp;B205=KHN&amp;MH,TH))</f>
        <v>1736336</v>
      </c>
      <c r="H205" s="273">
        <f t="array" ref="H205">SUM(IF("156"&amp;B205=KHC&amp;MH,SL))</f>
        <v>500</v>
      </c>
      <c r="I205" s="273">
        <f t="array" ref="I205">SUM(IF("156"&amp;B205=KHC&amp;MH,TH))</f>
        <v>1736336</v>
      </c>
      <c r="J205" s="273">
        <f>D205+F205-H205</f>
        <v>0</v>
      </c>
      <c r="K205" s="273">
        <f>E205+G205-I205</f>
        <v>0</v>
      </c>
      <c r="L205" s="211"/>
    </row>
    <row r="206" spans="1:15" ht="19.5" customHeight="1">
      <c r="A206" s="270">
        <f>IF(B206&lt;&gt;"",ROW()-11,"")</f>
        <v>195</v>
      </c>
      <c r="B206" s="279" t="s">
        <v>620</v>
      </c>
      <c r="C206" s="272" t="s">
        <v>282</v>
      </c>
      <c r="D206" s="273"/>
      <c r="E206" s="273"/>
      <c r="F206" s="273">
        <f t="array" ref="F206">SUM(IF("156"&amp;B206=KHN&amp;MH,SL))</f>
        <v>1900</v>
      </c>
      <c r="G206" s="273">
        <f t="array" ref="G206">SUM(IF("156"&amp;B206=KHN&amp;MH,TH))</f>
        <v>7708491</v>
      </c>
      <c r="H206" s="273">
        <f t="array" ref="H206">SUM(IF("156"&amp;B206=KHC&amp;MH,SL))</f>
        <v>1000</v>
      </c>
      <c r="I206" s="273">
        <f t="array" ref="I206">SUM(IF("156"&amp;B206=KHC&amp;MH,TH))</f>
        <v>4216491</v>
      </c>
      <c r="J206" s="273">
        <f>D206+F206-H206</f>
        <v>900</v>
      </c>
      <c r="K206" s="273">
        <f>E206+G206-I206</f>
        <v>3492000</v>
      </c>
      <c r="L206" s="211"/>
      <c r="N206" s="274"/>
      <c r="O206" s="274"/>
    </row>
    <row r="207" spans="1:15" ht="19.5" hidden="1" customHeight="1">
      <c r="A207" s="270">
        <f>IF(B207&lt;&gt;"",ROW()-11,"")</f>
        <v>196</v>
      </c>
      <c r="B207" s="279" t="s">
        <v>780</v>
      </c>
      <c r="C207" s="272" t="s">
        <v>282</v>
      </c>
      <c r="D207" s="273"/>
      <c r="E207" s="273"/>
      <c r="F207" s="273">
        <f t="array" ref="F207">SUM(IF("156"&amp;B207=KHN&amp;MH,SL))</f>
        <v>18</v>
      </c>
      <c r="G207" s="273">
        <f t="array" ref="G207">SUM(IF("156"&amp;B207=KHN&amp;MH,TH))</f>
        <v>141084</v>
      </c>
      <c r="H207" s="273">
        <f t="array" ref="H207">SUM(IF("156"&amp;B207=KHC&amp;MH,SL))</f>
        <v>18</v>
      </c>
      <c r="I207" s="273">
        <f t="array" ref="I207">SUM(IF("156"&amp;B207=KHC&amp;MH,TH))</f>
        <v>141084</v>
      </c>
      <c r="J207" s="273">
        <f>D207+F207-H207</f>
        <v>0</v>
      </c>
      <c r="K207" s="273">
        <f>E207+G207-I207</f>
        <v>0</v>
      </c>
      <c r="L207" s="211"/>
    </row>
    <row r="208" spans="1:15" ht="19.5" hidden="1" customHeight="1">
      <c r="A208" s="270">
        <f>IF(B208&lt;&gt;"",ROW()-11,"")</f>
        <v>197</v>
      </c>
      <c r="B208" s="279" t="s">
        <v>777</v>
      </c>
      <c r="C208" s="272" t="s">
        <v>282</v>
      </c>
      <c r="D208" s="273"/>
      <c r="E208" s="273"/>
      <c r="F208" s="273">
        <f t="array" ref="F208">SUM(IF("156"&amp;B208=KHN&amp;MH,SL))</f>
        <v>16</v>
      </c>
      <c r="G208" s="273">
        <f t="array" ref="G208">SUM(IF("156"&amp;B208=KHN&amp;MH,TH))</f>
        <v>168112</v>
      </c>
      <c r="H208" s="273">
        <f t="array" ref="H208">SUM(IF("156"&amp;B208=KHC&amp;MH,SL))</f>
        <v>16</v>
      </c>
      <c r="I208" s="273">
        <f t="array" ref="I208">SUM(IF("156"&amp;B208=KHC&amp;MH,TH))</f>
        <v>168112</v>
      </c>
      <c r="J208" s="273">
        <f>D208+F208-H208</f>
        <v>0</v>
      </c>
      <c r="K208" s="273">
        <f>E208+G208-I208</f>
        <v>0</v>
      </c>
      <c r="L208" s="211"/>
    </row>
    <row r="209" spans="1:12" ht="19.5" hidden="1" customHeight="1">
      <c r="A209" s="270">
        <f>IF(B209&lt;&gt;"",ROW()-11,"")</f>
        <v>198</v>
      </c>
      <c r="B209" s="279" t="s">
        <v>776</v>
      </c>
      <c r="C209" s="272" t="s">
        <v>282</v>
      </c>
      <c r="D209" s="273"/>
      <c r="E209" s="273"/>
      <c r="F209" s="273">
        <f t="array" ref="F209">SUM(IF("156"&amp;B209=KHN&amp;MH,SL))</f>
        <v>24</v>
      </c>
      <c r="G209" s="273">
        <f t="array" ref="G209">SUM(IF("156"&amp;B209=KHN&amp;MH,TH))</f>
        <v>272184</v>
      </c>
      <c r="H209" s="273">
        <f t="array" ref="H209">SUM(IF("156"&amp;B209=KHC&amp;MH,SL))</f>
        <v>24</v>
      </c>
      <c r="I209" s="273">
        <f t="array" ref="I209">SUM(IF("156"&amp;B209=KHC&amp;MH,TH))</f>
        <v>272184</v>
      </c>
      <c r="J209" s="273">
        <f>D209+F209-H209</f>
        <v>0</v>
      </c>
      <c r="K209" s="273">
        <f>E209+G209-I209</f>
        <v>0</v>
      </c>
      <c r="L209" s="211"/>
    </row>
    <row r="210" spans="1:12" ht="19.5" hidden="1" customHeight="1">
      <c r="A210" s="270">
        <f>IF(B210&lt;&gt;"",ROW()-11,"")</f>
        <v>199</v>
      </c>
      <c r="B210" s="279" t="s">
        <v>783</v>
      </c>
      <c r="C210" s="272" t="s">
        <v>282</v>
      </c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284184</v>
      </c>
      <c r="H210" s="273">
        <f t="array" ref="H210">SUM(IF("156"&amp;B210=KHC&amp;MH,SL))</f>
        <v>24</v>
      </c>
      <c r="I210" s="273">
        <f t="array" ref="I210">SUM(IF("156"&amp;B210=KHC&amp;MH,TH))</f>
        <v>284184</v>
      </c>
      <c r="J210" s="273">
        <f>D210+F210-H210</f>
        <v>0</v>
      </c>
      <c r="K210" s="273">
        <f>E210+G210-I210</f>
        <v>0</v>
      </c>
      <c r="L210" s="211"/>
    </row>
    <row r="211" spans="1:12" ht="19.5" hidden="1" customHeight="1">
      <c r="A211" s="270">
        <f>IF(B211&lt;&gt;"",ROW()-11,"")</f>
        <v>200</v>
      </c>
      <c r="B211" s="279" t="s">
        <v>724</v>
      </c>
      <c r="C211" s="272" t="s">
        <v>282</v>
      </c>
      <c r="D211" s="273"/>
      <c r="E211" s="273"/>
      <c r="F211" s="273">
        <f t="array" ref="F211">SUM(IF("156"&amp;B211=KHN&amp;MH,SL))</f>
        <v>208</v>
      </c>
      <c r="G211" s="273">
        <f t="array" ref="G211">SUM(IF("156"&amp;B211=KHN&amp;MH,TH))</f>
        <v>1948100</v>
      </c>
      <c r="H211" s="273">
        <f t="array" ref="H211">SUM(IF("156"&amp;B211=KHC&amp;MH,SL))</f>
        <v>208</v>
      </c>
      <c r="I211" s="273">
        <f t="array" ref="I211">SUM(IF("156"&amp;B211=KHC&amp;MH,TH))</f>
        <v>1948100</v>
      </c>
      <c r="J211" s="273">
        <f>D211+F211-H211</f>
        <v>0</v>
      </c>
      <c r="K211" s="273">
        <f>E211+G211-I211</f>
        <v>0</v>
      </c>
      <c r="L211" s="211"/>
    </row>
    <row r="212" spans="1:12" ht="19.5" hidden="1" customHeight="1">
      <c r="A212" s="270">
        <f>IF(B212&lt;&gt;"",ROW()-11,"")</f>
        <v>201</v>
      </c>
      <c r="B212" s="279" t="s">
        <v>719</v>
      </c>
      <c r="C212" s="272" t="s">
        <v>282</v>
      </c>
      <c r="D212" s="273"/>
      <c r="E212" s="273"/>
      <c r="F212" s="273">
        <f t="array" ref="F212">SUM(IF("156"&amp;B212=KHN&amp;MH,SL))</f>
        <v>112</v>
      </c>
      <c r="G212" s="273">
        <f t="array" ref="G212">SUM(IF("156"&amp;B212=KHN&amp;MH,TH))</f>
        <v>1636516</v>
      </c>
      <c r="H212" s="273">
        <f t="array" ref="H212">SUM(IF("156"&amp;B212=KHC&amp;MH,SL))</f>
        <v>112</v>
      </c>
      <c r="I212" s="273">
        <f t="array" ref="I212">SUM(IF("156"&amp;B212=KHC&amp;MH,TH))</f>
        <v>1636516</v>
      </c>
      <c r="J212" s="273">
        <f>D212+F212-H212</f>
        <v>0</v>
      </c>
      <c r="K212" s="273">
        <f>E212+G212-I212</f>
        <v>0</v>
      </c>
      <c r="L212" s="211"/>
    </row>
    <row r="213" spans="1:12" ht="19.5" hidden="1" customHeight="1">
      <c r="A213" s="270">
        <f>IF(B213&lt;&gt;"",ROW()-11,"")</f>
        <v>202</v>
      </c>
      <c r="B213" s="279" t="s">
        <v>836</v>
      </c>
      <c r="C213" s="272" t="s">
        <v>282</v>
      </c>
      <c r="D213" s="273"/>
      <c r="E213" s="273"/>
      <c r="F213" s="273">
        <f t="array" ref="F213">SUM(IF("156"&amp;B213=KHN&amp;MH,SL))</f>
        <v>200</v>
      </c>
      <c r="G213" s="273">
        <f t="array" ref="G213">SUM(IF("156"&amp;B213=KHN&amp;MH,TH))</f>
        <v>1389052</v>
      </c>
      <c r="H213" s="273">
        <f t="array" ref="H213">SUM(IF("156"&amp;B213=KHC&amp;MH,SL))</f>
        <v>200</v>
      </c>
      <c r="I213" s="273">
        <f t="array" ref="I213">SUM(IF("156"&amp;B213=KHC&amp;MH,TH))</f>
        <v>1389052</v>
      </c>
      <c r="J213" s="273">
        <f>D213+F213-H213</f>
        <v>0</v>
      </c>
      <c r="K213" s="273">
        <f>E213+G213-I213</f>
        <v>0</v>
      </c>
      <c r="L213" s="211"/>
    </row>
    <row r="214" spans="1:12" ht="19.5" hidden="1" customHeight="1">
      <c r="A214" s="270">
        <f>IF(B214&lt;&gt;"",ROW()-11,"")</f>
        <v>203</v>
      </c>
      <c r="B214" s="279" t="s">
        <v>832</v>
      </c>
      <c r="C214" s="272" t="s">
        <v>282</v>
      </c>
      <c r="D214" s="273"/>
      <c r="E214" s="273"/>
      <c r="F214" s="273">
        <f t="array" ref="F214">SUM(IF("156"&amp;B214=KHN&amp;MH,SL))</f>
        <v>100</v>
      </c>
      <c r="G214" s="273">
        <f t="array" ref="G214">SUM(IF("156"&amp;B214=KHN&amp;MH,TH))</f>
        <v>850738</v>
      </c>
      <c r="H214" s="273">
        <f t="array" ref="H214">SUM(IF("156"&amp;B214=KHC&amp;MH,SL))</f>
        <v>100</v>
      </c>
      <c r="I214" s="273">
        <f t="array" ref="I214">SUM(IF("156"&amp;B214=KHC&amp;MH,TH))</f>
        <v>850738</v>
      </c>
      <c r="J214" s="273">
        <f>D214+F214-H214</f>
        <v>0</v>
      </c>
      <c r="K214" s="273">
        <f>E214+G214-I214</f>
        <v>0</v>
      </c>
      <c r="L214" s="211"/>
    </row>
    <row r="215" spans="1:12" ht="19.5" hidden="1" customHeight="1">
      <c r="A215" s="270">
        <f>IF(B215&lt;&gt;"",ROW()-11,"")</f>
        <v>204</v>
      </c>
      <c r="B215" s="279" t="s">
        <v>722</v>
      </c>
      <c r="C215" s="272" t="s">
        <v>282</v>
      </c>
      <c r="D215" s="273"/>
      <c r="E215" s="273"/>
      <c r="F215" s="273">
        <f t="array" ref="F215">SUM(IF("156"&amp;B215=KHN&amp;MH,SL))</f>
        <v>144</v>
      </c>
      <c r="G215" s="273">
        <f t="array" ref="G215">SUM(IF("156"&amp;B215=KHN&amp;MH,TH))</f>
        <v>1254528</v>
      </c>
      <c r="H215" s="273">
        <f t="array" ref="H215">SUM(IF("156"&amp;B215=KHC&amp;MH,SL))</f>
        <v>144</v>
      </c>
      <c r="I215" s="273">
        <f t="array" ref="I215">SUM(IF("156"&amp;B215=KHC&amp;MH,TH))</f>
        <v>1254528</v>
      </c>
      <c r="J215" s="273">
        <f>D215+F215-H215</f>
        <v>0</v>
      </c>
      <c r="K215" s="273">
        <f>E215+G215-I215</f>
        <v>0</v>
      </c>
      <c r="L215" s="211"/>
    </row>
    <row r="216" spans="1:12" ht="19.5" hidden="1" customHeight="1">
      <c r="A216" s="270">
        <f>IF(B216&lt;&gt;"",ROW()-11,"")</f>
        <v>205</v>
      </c>
      <c r="B216" s="279" t="s">
        <v>731</v>
      </c>
      <c r="C216" s="272" t="s">
        <v>282</v>
      </c>
      <c r="D216" s="273"/>
      <c r="E216" s="273"/>
      <c r="F216" s="273">
        <f t="array" ref="F216">SUM(IF("156"&amp;B216=KHN&amp;MH,SL))</f>
        <v>117</v>
      </c>
      <c r="G216" s="273">
        <f t="array" ref="G216">SUM(IF("156"&amp;B216=KHN&amp;MH,TH))</f>
        <v>1106352</v>
      </c>
      <c r="H216" s="273">
        <f t="array" ref="H216">SUM(IF("156"&amp;B216=KHC&amp;MH,SL))</f>
        <v>117</v>
      </c>
      <c r="I216" s="273">
        <f t="array" ref="I216">SUM(IF("156"&amp;B216=KHC&amp;MH,TH))</f>
        <v>1106352</v>
      </c>
      <c r="J216" s="273">
        <f>D216+F216-H216</f>
        <v>0</v>
      </c>
      <c r="K216" s="273">
        <f>E216+G216-I216</f>
        <v>0</v>
      </c>
      <c r="L216" s="211"/>
    </row>
    <row r="217" spans="1:12" ht="19.5" hidden="1" customHeight="1">
      <c r="A217" s="270">
        <f>IF(B217&lt;&gt;"",ROW()-11,"")</f>
        <v>206</v>
      </c>
      <c r="B217" s="279" t="s">
        <v>728</v>
      </c>
      <c r="C217" s="272" t="s">
        <v>282</v>
      </c>
      <c r="D217" s="273"/>
      <c r="E217" s="273"/>
      <c r="F217" s="273">
        <f t="array" ref="F217">SUM(IF("156"&amp;B217=KHN&amp;MH,SL))</f>
        <v>126</v>
      </c>
      <c r="G217" s="273">
        <f t="array" ref="G217">SUM(IF("156"&amp;B217=KHN&amp;MH,TH))</f>
        <v>1284948</v>
      </c>
      <c r="H217" s="273">
        <f t="array" ref="H217">SUM(IF("156"&amp;B217=KHC&amp;MH,SL))</f>
        <v>126</v>
      </c>
      <c r="I217" s="273">
        <f t="array" ref="I217">SUM(IF("156"&amp;B217=KHC&amp;MH,TH))</f>
        <v>1284948</v>
      </c>
      <c r="J217" s="273">
        <f>D217+F217-H217</f>
        <v>0</v>
      </c>
      <c r="K217" s="273">
        <f>E217+G217-I217</f>
        <v>0</v>
      </c>
      <c r="L217" s="211"/>
    </row>
    <row r="218" spans="1:12" ht="19.5" hidden="1" customHeight="1">
      <c r="A218" s="270">
        <f>IF(B218&lt;&gt;"",ROW()-11,"")</f>
        <v>207</v>
      </c>
      <c r="B218" s="279" t="s">
        <v>760</v>
      </c>
      <c r="C218" s="272" t="s">
        <v>282</v>
      </c>
      <c r="D218" s="273"/>
      <c r="E218" s="273"/>
      <c r="F218" s="273">
        <f t="array" ref="F218">SUM(IF("156"&amp;B218=KHN&amp;MH,SL))</f>
        <v>8</v>
      </c>
      <c r="G218" s="273">
        <f t="array" ref="G218">SUM(IF("156"&amp;B218=KHN&amp;MH,TH))</f>
        <v>194704</v>
      </c>
      <c r="H218" s="273">
        <f t="array" ref="H218">SUM(IF("156"&amp;B218=KHC&amp;MH,SL))</f>
        <v>8</v>
      </c>
      <c r="I218" s="273">
        <f t="array" ref="I218">SUM(IF("156"&amp;B218=KHC&amp;MH,TH))</f>
        <v>194704</v>
      </c>
      <c r="J218" s="273">
        <f>D218+F218-H218</f>
        <v>0</v>
      </c>
      <c r="K218" s="273">
        <f>E218+G218-I218</f>
        <v>0</v>
      </c>
      <c r="L218" s="211"/>
    </row>
    <row r="219" spans="1:12" ht="19.5" hidden="1" customHeight="1">
      <c r="A219" s="270">
        <f>IF(B219&lt;&gt;"",ROW()-11,"")</f>
        <v>208</v>
      </c>
      <c r="B219" s="279" t="s">
        <v>761</v>
      </c>
      <c r="C219" s="272" t="s">
        <v>282</v>
      </c>
      <c r="D219" s="273"/>
      <c r="E219" s="273"/>
      <c r="F219" s="273">
        <f t="array" ref="F219">SUM(IF("156"&amp;B219=KHN&amp;MH,SL))</f>
        <v>16</v>
      </c>
      <c r="G219" s="273">
        <f t="array" ref="G219">SUM(IF("156"&amp;B219=KHN&amp;MH,TH))</f>
        <v>475936</v>
      </c>
      <c r="H219" s="273">
        <f t="array" ref="H219">SUM(IF("156"&amp;B219=KHC&amp;MH,SL))</f>
        <v>16</v>
      </c>
      <c r="I219" s="273">
        <f t="array" ref="I219">SUM(IF("156"&amp;B219=KHC&amp;MH,TH))</f>
        <v>475936</v>
      </c>
      <c r="J219" s="273">
        <f>D219+F219-H219</f>
        <v>0</v>
      </c>
      <c r="K219" s="273">
        <f>E219+G219-I219</f>
        <v>0</v>
      </c>
      <c r="L219" s="211"/>
    </row>
    <row r="220" spans="1:12" ht="19.5" hidden="1" customHeight="1">
      <c r="A220" s="270">
        <f>IF(B220&lt;&gt;"",ROW()-11,"")</f>
        <v>209</v>
      </c>
      <c r="B220" s="279" t="s">
        <v>806</v>
      </c>
      <c r="C220" s="272" t="s">
        <v>282</v>
      </c>
      <c r="D220" s="273"/>
      <c r="E220" s="273"/>
      <c r="F220" s="273">
        <f t="array" ref="F220">SUM(IF("156"&amp;B220=KHN&amp;MH,SL))</f>
        <v>117</v>
      </c>
      <c r="G220" s="273">
        <f t="array" ref="G220">SUM(IF("156"&amp;B220=KHN&amp;MH,TH))</f>
        <v>1179477</v>
      </c>
      <c r="H220" s="273">
        <f t="array" ref="H220">SUM(IF("156"&amp;B220=KHC&amp;MH,SL))</f>
        <v>117</v>
      </c>
      <c r="I220" s="273">
        <f t="array" ref="I220">SUM(IF("156"&amp;B220=KHC&amp;MH,TH))</f>
        <v>1179477</v>
      </c>
      <c r="J220" s="273">
        <f>D220+F220-H220</f>
        <v>0</v>
      </c>
      <c r="K220" s="273">
        <f>E220+G220-I220</f>
        <v>0</v>
      </c>
      <c r="L220" s="211"/>
    </row>
    <row r="221" spans="1:12" ht="19.5" hidden="1" customHeight="1">
      <c r="A221" s="270">
        <f>IF(B221&lt;&gt;"",ROW()-11,"")</f>
        <v>210</v>
      </c>
      <c r="B221" s="279" t="s">
        <v>758</v>
      </c>
      <c r="C221" s="272" t="s">
        <v>282</v>
      </c>
      <c r="D221" s="273"/>
      <c r="E221" s="273"/>
      <c r="F221" s="273">
        <f t="array" ref="F221">SUM(IF("156"&amp;B221=KHN&amp;MH,SL))</f>
        <v>336</v>
      </c>
      <c r="G221" s="273">
        <f t="array" ref="G221">SUM(IF("156"&amp;B221=KHN&amp;MH,TH))</f>
        <v>5796000</v>
      </c>
      <c r="H221" s="273">
        <f t="array" ref="H221">SUM(IF("156"&amp;B221=KHC&amp;MH,SL))</f>
        <v>336</v>
      </c>
      <c r="I221" s="273">
        <f t="array" ref="I221">SUM(IF("156"&amp;B221=KHC&amp;MH,TH))</f>
        <v>5796000</v>
      </c>
      <c r="J221" s="273">
        <f>D221+F221-H221</f>
        <v>0</v>
      </c>
      <c r="K221" s="273">
        <f>E221+G221-I221</f>
        <v>0</v>
      </c>
      <c r="L221" s="211"/>
    </row>
    <row r="222" spans="1:12" ht="19.5" hidden="1" customHeight="1">
      <c r="A222" s="270">
        <f>IF(B222&lt;&gt;"",ROW()-11,"")</f>
        <v>211</v>
      </c>
      <c r="B222" s="279" t="s">
        <v>754</v>
      </c>
      <c r="C222" s="272" t="s">
        <v>282</v>
      </c>
      <c r="D222" s="273"/>
      <c r="E222" s="273"/>
      <c r="F222" s="273">
        <f t="array" ref="F222">SUM(IF("156"&amp;B222=KHN&amp;MH,SL))</f>
        <v>990</v>
      </c>
      <c r="G222" s="273">
        <f t="array" ref="G222">SUM(IF("156"&amp;B222=KHN&amp;MH,TH))</f>
        <v>16499283</v>
      </c>
      <c r="H222" s="273">
        <f t="array" ref="H222">SUM(IF("156"&amp;B222=KHC&amp;MH,SL))</f>
        <v>990</v>
      </c>
      <c r="I222" s="273">
        <f t="array" ref="I222">SUM(IF("156"&amp;B222=KHC&amp;MH,TH))</f>
        <v>16499283</v>
      </c>
      <c r="J222" s="273">
        <f>D222+F222-H222</f>
        <v>0</v>
      </c>
      <c r="K222" s="273">
        <f>E222+G222-I222</f>
        <v>0</v>
      </c>
      <c r="L222" s="211"/>
    </row>
    <row r="223" spans="1:12" ht="19.5" hidden="1" customHeight="1">
      <c r="A223" s="270">
        <f>IF(B223&lt;&gt;"",ROW()-11,"")</f>
        <v>212</v>
      </c>
      <c r="B223" s="279" t="s">
        <v>798</v>
      </c>
      <c r="C223" s="272" t="s">
        <v>282</v>
      </c>
      <c r="D223" s="273"/>
      <c r="E223" s="273"/>
      <c r="F223" s="273">
        <f t="array" ref="F223">SUM(IF("156"&amp;B223=KHN&amp;MH,SL))</f>
        <v>0</v>
      </c>
      <c r="G223" s="273">
        <f t="array" ref="G223">SUM(IF("156"&amp;B223=KHN&amp;MH,TH))</f>
        <v>0</v>
      </c>
      <c r="H223" s="273">
        <f t="array" ref="H223">SUM(IF("156"&amp;B223=KHC&amp;MH,SL))</f>
        <v>0</v>
      </c>
      <c r="I223" s="273">
        <f t="array" ref="I223">SUM(IF("156"&amp;B223=KHC&amp;MH,TH))</f>
        <v>0</v>
      </c>
      <c r="J223" s="273">
        <f>D223+F223-H223</f>
        <v>0</v>
      </c>
      <c r="K223" s="273">
        <f>E223+G223-I223</f>
        <v>0</v>
      </c>
      <c r="L223" s="211"/>
    </row>
    <row r="224" spans="1:12" ht="19.5" hidden="1" customHeight="1">
      <c r="A224" s="270">
        <f>IF(B224&lt;&gt;"",ROW()-11,"")</f>
        <v>213</v>
      </c>
      <c r="B224" s="279" t="s">
        <v>729</v>
      </c>
      <c r="C224" s="272" t="s">
        <v>282</v>
      </c>
      <c r="D224" s="273"/>
      <c r="E224" s="273"/>
      <c r="F224" s="273">
        <f t="array" ref="F224">SUM(IF("156"&amp;B224=KHN&amp;MH,SL))</f>
        <v>72</v>
      </c>
      <c r="G224" s="273">
        <f t="array" ref="G224">SUM(IF("156"&amp;B224=KHN&amp;MH,TH))</f>
        <v>850032</v>
      </c>
      <c r="H224" s="273">
        <f t="array" ref="H224">SUM(IF("156"&amp;B224=KHC&amp;MH,SL))</f>
        <v>72</v>
      </c>
      <c r="I224" s="273">
        <f t="array" ref="I224">SUM(IF("156"&amp;B224=KHC&amp;MH,TH))</f>
        <v>850032</v>
      </c>
      <c r="J224" s="273">
        <f>D224+F224-H224</f>
        <v>0</v>
      </c>
      <c r="K224" s="273">
        <f>E224+G224-I224</f>
        <v>0</v>
      </c>
      <c r="L224" s="211"/>
    </row>
    <row r="225" spans="1:12" ht="19.5" hidden="1" customHeight="1">
      <c r="A225" s="270">
        <f>IF(B225&lt;&gt;"",ROW()-11,"")</f>
        <v>214</v>
      </c>
      <c r="B225" s="279" t="s">
        <v>720</v>
      </c>
      <c r="C225" s="272" t="s">
        <v>282</v>
      </c>
      <c r="D225" s="273"/>
      <c r="E225" s="273"/>
      <c r="F225" s="273">
        <f t="array" ref="F225">SUM(IF("156"&amp;B225=KHN&amp;MH,SL))</f>
        <v>56</v>
      </c>
      <c r="G225" s="273">
        <f t="array" ref="G225">SUM(IF("156"&amp;B225=KHN&amp;MH,TH))</f>
        <v>1086120</v>
      </c>
      <c r="H225" s="273">
        <f t="array" ref="H225">SUM(IF("156"&amp;B225=KHC&amp;MH,SL))</f>
        <v>56</v>
      </c>
      <c r="I225" s="273">
        <f t="array" ref="I225">SUM(IF("156"&amp;B225=KHC&amp;MH,TH))</f>
        <v>1086120</v>
      </c>
      <c r="J225" s="273">
        <f>D225+F225-H225</f>
        <v>0</v>
      </c>
      <c r="K225" s="273">
        <f>E225+G225-I225</f>
        <v>0</v>
      </c>
      <c r="L225" s="211"/>
    </row>
    <row r="226" spans="1:12" ht="19.5" hidden="1" customHeight="1">
      <c r="A226" s="270">
        <f>IF(B226&lt;&gt;"",ROW()-11,"")</f>
        <v>215</v>
      </c>
      <c r="B226" s="279" t="s">
        <v>844</v>
      </c>
      <c r="C226" s="272" t="s">
        <v>282</v>
      </c>
      <c r="D226" s="273"/>
      <c r="E226" s="273"/>
      <c r="F226" s="273">
        <f t="array" ref="F226">SUM(IF("156"&amp;B226=KHN&amp;MH,SL))</f>
        <v>76</v>
      </c>
      <c r="G226" s="273">
        <f t="array" ref="G226">SUM(IF("156"&amp;B226=KHN&amp;MH,TH))</f>
        <v>1460264</v>
      </c>
      <c r="H226" s="273">
        <f t="array" ref="H226">SUM(IF("156"&amp;B226=KHC&amp;MH,SL))</f>
        <v>76</v>
      </c>
      <c r="I226" s="273">
        <f t="array" ref="I226">SUM(IF("156"&amp;B226=KHC&amp;MH,TH))</f>
        <v>1460264</v>
      </c>
      <c r="J226" s="273">
        <f>D226+F226-H226</f>
        <v>0</v>
      </c>
      <c r="K226" s="273">
        <f>E226+G226-I226</f>
        <v>0</v>
      </c>
      <c r="L226" s="211"/>
    </row>
    <row r="227" spans="1:12" ht="19.5" hidden="1" customHeight="1">
      <c r="A227" s="270">
        <f>IF(B227&lt;&gt;"",ROW()-11,"")</f>
        <v>216</v>
      </c>
      <c r="B227" s="279" t="s">
        <v>673</v>
      </c>
      <c r="C227" s="272" t="s">
        <v>282</v>
      </c>
      <c r="D227" s="273"/>
      <c r="E227" s="273"/>
      <c r="F227" s="273">
        <f t="array" ref="F227">SUM(IF("156"&amp;B227=KHN&amp;MH,SL))</f>
        <v>248</v>
      </c>
      <c r="G227" s="273">
        <f t="array" ref="G227">SUM(IF("156"&amp;B227=KHN&amp;MH,TH))</f>
        <v>6291822</v>
      </c>
      <c r="H227" s="273">
        <f t="array" ref="H227">SUM(IF("156"&amp;B227=KHC&amp;MH,SL))</f>
        <v>248</v>
      </c>
      <c r="I227" s="273">
        <f t="array" ref="I227">SUM(IF("156"&amp;B227=KHC&amp;MH,TH))</f>
        <v>6291822</v>
      </c>
      <c r="J227" s="273">
        <f>D227+F227-H227</f>
        <v>0</v>
      </c>
      <c r="K227" s="273">
        <f>E227+G227-I227</f>
        <v>0</v>
      </c>
      <c r="L227" s="211"/>
    </row>
    <row r="228" spans="1:12" ht="19.5" hidden="1" customHeight="1">
      <c r="A228" s="270">
        <f>IF(B228&lt;&gt;"",ROW()-11,"")</f>
        <v>217</v>
      </c>
      <c r="B228" s="279" t="s">
        <v>553</v>
      </c>
      <c r="C228" s="272" t="s">
        <v>282</v>
      </c>
      <c r="D228" s="273"/>
      <c r="E228" s="273"/>
      <c r="F228" s="273">
        <f t="array" ref="F228">SUM(IF("156"&amp;B228=KHN&amp;MH,SL))</f>
        <v>1410</v>
      </c>
      <c r="G228" s="273">
        <f t="array" ref="G228">SUM(IF("156"&amp;B228=KHN&amp;MH,TH))</f>
        <v>11457412</v>
      </c>
      <c r="H228" s="273">
        <f t="array" ref="H228">SUM(IF("156"&amp;B228=KHC&amp;MH,SL))</f>
        <v>1410</v>
      </c>
      <c r="I228" s="273">
        <f t="array" ref="I228">SUM(IF("156"&amp;B228=KHC&amp;MH,TH))</f>
        <v>11457412</v>
      </c>
      <c r="J228" s="273">
        <f>D228+F228-H228</f>
        <v>0</v>
      </c>
      <c r="K228" s="273">
        <f>E228+G228-I228</f>
        <v>0</v>
      </c>
      <c r="L228" s="211"/>
    </row>
    <row r="229" spans="1:12" ht="19.5" hidden="1" customHeight="1">
      <c r="A229" s="270">
        <f>IF(B229&lt;&gt;"",ROW()-11,"")</f>
        <v>218</v>
      </c>
      <c r="B229" s="279" t="s">
        <v>559</v>
      </c>
      <c r="C229" s="272" t="s">
        <v>282</v>
      </c>
      <c r="D229" s="273"/>
      <c r="E229" s="273"/>
      <c r="F229" s="273">
        <f t="array" ref="F229">SUM(IF("156"&amp;B229=KHN&amp;MH,SL))</f>
        <v>600</v>
      </c>
      <c r="G229" s="273">
        <f t="array" ref="G229">SUM(IF("156"&amp;B229=KHN&amp;MH,TH))</f>
        <v>6044121</v>
      </c>
      <c r="H229" s="273">
        <f t="array" ref="H229">SUM(IF("156"&amp;B229=KHC&amp;MH,SL))</f>
        <v>600</v>
      </c>
      <c r="I229" s="273">
        <f t="array" ref="I229">SUM(IF("156"&amp;B229=KHC&amp;MH,TH))</f>
        <v>6044121</v>
      </c>
      <c r="J229" s="273">
        <f>D229+F229-H229</f>
        <v>0</v>
      </c>
      <c r="K229" s="273">
        <f>E229+G229-I229</f>
        <v>0</v>
      </c>
      <c r="L229" s="211"/>
    </row>
    <row r="230" spans="1:12" ht="19.5" hidden="1" customHeight="1">
      <c r="A230" s="270">
        <f>IF(B230&lt;&gt;"",ROW()-11,"")</f>
        <v>219</v>
      </c>
      <c r="B230" s="279" t="s">
        <v>544</v>
      </c>
      <c r="C230" s="272" t="s">
        <v>282</v>
      </c>
      <c r="D230" s="273"/>
      <c r="E230" s="273"/>
      <c r="F230" s="273">
        <f t="array" ref="F230">SUM(IF("156"&amp;B230=KHN&amp;MH,SL))</f>
        <v>26260</v>
      </c>
      <c r="G230" s="273">
        <f t="array" ref="G230">SUM(IF("156"&amp;B230=KHN&amp;MH,TH))</f>
        <v>245468262</v>
      </c>
      <c r="H230" s="273">
        <f t="array" ref="H230">SUM(IF("156"&amp;B230=KHC&amp;MH,SL))</f>
        <v>26260</v>
      </c>
      <c r="I230" s="273">
        <f t="array" ref="I230">SUM(IF("156"&amp;B230=KHC&amp;MH,TH))</f>
        <v>245468262</v>
      </c>
      <c r="J230" s="273">
        <f>D230+F230-H230</f>
        <v>0</v>
      </c>
      <c r="K230" s="273">
        <f>E230+G230-I230</f>
        <v>0</v>
      </c>
      <c r="L230" s="211"/>
    </row>
    <row r="231" spans="1:12" ht="19.5" hidden="1" customHeight="1">
      <c r="A231" s="270">
        <f>IF(B231&lt;&gt;"",ROW()-11,"")</f>
        <v>220</v>
      </c>
      <c r="B231" s="279" t="s">
        <v>674</v>
      </c>
      <c r="C231" s="272" t="s">
        <v>282</v>
      </c>
      <c r="D231" s="273"/>
      <c r="E231" s="273"/>
      <c r="F231" s="273">
        <f t="array" ref="F231">SUM(IF("156"&amp;B231=KHN&amp;MH,SL))</f>
        <v>40</v>
      </c>
      <c r="G231" s="273">
        <f t="array" ref="G231">SUM(IF("156"&amp;B231=KHN&amp;MH,TH))</f>
        <v>886000</v>
      </c>
      <c r="H231" s="273">
        <f t="array" ref="H231">SUM(IF("156"&amp;B231=KHC&amp;MH,SL))</f>
        <v>40</v>
      </c>
      <c r="I231" s="273">
        <f t="array" ref="I231">SUM(IF("156"&amp;B231=KHC&amp;MH,TH))</f>
        <v>886000</v>
      </c>
      <c r="J231" s="273">
        <f>D231+F231-H231</f>
        <v>0</v>
      </c>
      <c r="K231" s="273">
        <f>E231+G231-I231</f>
        <v>0</v>
      </c>
      <c r="L231" s="211"/>
    </row>
    <row r="232" spans="1:12" ht="19.5" hidden="1" customHeight="1">
      <c r="A232" s="270">
        <f>IF(B232&lt;&gt;"",ROW()-11,"")</f>
        <v>221</v>
      </c>
      <c r="B232" s="279" t="s">
        <v>696</v>
      </c>
      <c r="C232" s="272" t="s">
        <v>282</v>
      </c>
      <c r="D232" s="273"/>
      <c r="E232" s="273"/>
      <c r="F232" s="273">
        <f t="array" ref="F232">SUM(IF("156"&amp;B232=KHN&amp;MH,SL))</f>
        <v>65</v>
      </c>
      <c r="G232" s="273">
        <f t="array" ref="G232">SUM(IF("156"&amp;B232=KHN&amp;MH,TH))</f>
        <v>1263015</v>
      </c>
      <c r="H232" s="273">
        <f t="array" ref="H232">SUM(IF("156"&amp;B232=KHC&amp;MH,SL))</f>
        <v>65</v>
      </c>
      <c r="I232" s="273">
        <f t="array" ref="I232">SUM(IF("156"&amp;B232=KHC&amp;MH,TH))</f>
        <v>1263015</v>
      </c>
      <c r="J232" s="273">
        <f>D232+F232-H232</f>
        <v>0</v>
      </c>
      <c r="K232" s="273">
        <f>E232+G232-I232</f>
        <v>0</v>
      </c>
      <c r="L232" s="211"/>
    </row>
    <row r="233" spans="1:12" ht="19.5" hidden="1" customHeight="1">
      <c r="A233" s="270">
        <f>IF(B233&lt;&gt;"",ROW()-11,"")</f>
        <v>222</v>
      </c>
      <c r="B233" s="279" t="s">
        <v>756</v>
      </c>
      <c r="C233" s="272" t="s">
        <v>282</v>
      </c>
      <c r="D233" s="273"/>
      <c r="E233" s="273"/>
      <c r="F233" s="273">
        <f t="array" ref="F233">SUM(IF("156"&amp;B233=KHN&amp;MH,SL))</f>
        <v>78</v>
      </c>
      <c r="G233" s="273">
        <f t="array" ref="G233">SUM(IF("156"&amp;B233=KHN&amp;MH,TH))</f>
        <v>1551342</v>
      </c>
      <c r="H233" s="273">
        <f t="array" ref="H233">SUM(IF("156"&amp;B233=KHC&amp;MH,SL))</f>
        <v>78</v>
      </c>
      <c r="I233" s="273">
        <f t="array" ref="I233">SUM(IF("156"&amp;B233=KHC&amp;MH,TH))</f>
        <v>1551342</v>
      </c>
      <c r="J233" s="273">
        <f>D233+F233-H233</f>
        <v>0</v>
      </c>
      <c r="K233" s="273">
        <f>E233+G233-I233</f>
        <v>0</v>
      </c>
      <c r="L233" s="211"/>
    </row>
    <row r="234" spans="1:12" ht="19.5" hidden="1" customHeight="1">
      <c r="A234" s="270">
        <f>IF(B234&lt;&gt;"",ROW()-11,"")</f>
        <v>223</v>
      </c>
      <c r="B234" s="279" t="s">
        <v>668</v>
      </c>
      <c r="C234" s="272" t="s">
        <v>282</v>
      </c>
      <c r="D234" s="273"/>
      <c r="E234" s="273"/>
      <c r="F234" s="273">
        <f t="array" ref="F234">SUM(IF("156"&amp;B234=KHN&amp;MH,SL))</f>
        <v>140</v>
      </c>
      <c r="G234" s="273">
        <f t="array" ref="G234">SUM(IF("156"&amp;B234=KHN&amp;MH,TH))</f>
        <v>2474920</v>
      </c>
      <c r="H234" s="273">
        <f t="array" ref="H234">SUM(IF("156"&amp;B234=KHC&amp;MH,SL))</f>
        <v>140</v>
      </c>
      <c r="I234" s="273">
        <f t="array" ref="I234">SUM(IF("156"&amp;B234=KHC&amp;MH,TH))</f>
        <v>2474920</v>
      </c>
      <c r="J234" s="273">
        <f>D234+F234-H234</f>
        <v>0</v>
      </c>
      <c r="K234" s="273">
        <f>E234+G234-I234</f>
        <v>0</v>
      </c>
      <c r="L234" s="211"/>
    </row>
    <row r="235" spans="1:12" ht="19.5" hidden="1" customHeight="1">
      <c r="A235" s="270">
        <f>IF(B235&lt;&gt;"",ROW()-11,"")</f>
        <v>224</v>
      </c>
      <c r="B235" s="279" t="s">
        <v>706</v>
      </c>
      <c r="C235" s="272" t="s">
        <v>282</v>
      </c>
      <c r="D235" s="273"/>
      <c r="E235" s="273"/>
      <c r="F235" s="273">
        <f t="array" ref="F235">SUM(IF("156"&amp;B235=KHN&amp;MH,SL))</f>
        <v>72</v>
      </c>
      <c r="G235" s="273">
        <f t="array" ref="G235">SUM(IF("156"&amp;B235=KHN&amp;MH,TH))</f>
        <v>2094682</v>
      </c>
      <c r="H235" s="273">
        <f t="array" ref="H235">SUM(IF("156"&amp;B235=KHC&amp;MH,SL))</f>
        <v>72</v>
      </c>
      <c r="I235" s="273">
        <f t="array" ref="I235">SUM(IF("156"&amp;B235=KHC&amp;MH,TH))</f>
        <v>2094682</v>
      </c>
      <c r="J235" s="273">
        <f>D235+F235-H235</f>
        <v>0</v>
      </c>
      <c r="K235" s="273">
        <f>E235+G235-I235</f>
        <v>0</v>
      </c>
      <c r="L235" s="211"/>
    </row>
    <row r="236" spans="1:12" ht="19.5" hidden="1" customHeight="1">
      <c r="A236" s="270">
        <f>IF(B236&lt;&gt;"",ROW()-11,"")</f>
        <v>225</v>
      </c>
      <c r="B236" s="279" t="s">
        <v>764</v>
      </c>
      <c r="C236" s="272" t="s">
        <v>282</v>
      </c>
      <c r="D236" s="273"/>
      <c r="E236" s="273"/>
      <c r="F236" s="273">
        <f t="array" ref="F236">SUM(IF("156"&amp;B236=KHN&amp;MH,SL))</f>
        <v>48</v>
      </c>
      <c r="G236" s="273">
        <f t="array" ref="G236">SUM(IF("156"&amp;B236=KHN&amp;MH,TH))</f>
        <v>977136</v>
      </c>
      <c r="H236" s="273">
        <f t="array" ref="H236">SUM(IF("156"&amp;B236=KHC&amp;MH,SL))</f>
        <v>48</v>
      </c>
      <c r="I236" s="273">
        <f t="array" ref="I236">SUM(IF("156"&amp;B236=KHC&amp;MH,TH))</f>
        <v>977136</v>
      </c>
      <c r="J236" s="273">
        <f>D236+F236-H236</f>
        <v>0</v>
      </c>
      <c r="K236" s="273">
        <f>E236+G236-I236</f>
        <v>0</v>
      </c>
      <c r="L236" s="211"/>
    </row>
    <row r="237" spans="1:12" ht="19.5" hidden="1" customHeight="1">
      <c r="A237" s="270">
        <f>IF(B237&lt;&gt;"",ROW()-11,"")</f>
        <v>226</v>
      </c>
      <c r="B237" s="279" t="s">
        <v>765</v>
      </c>
      <c r="C237" s="272" t="s">
        <v>282</v>
      </c>
      <c r="D237" s="273"/>
      <c r="E237" s="273"/>
      <c r="F237" s="273">
        <f t="array" ref="F237">SUM(IF("156"&amp;B237=KHN&amp;MH,SL))</f>
        <v>36</v>
      </c>
      <c r="G237" s="273">
        <f t="array" ref="G237">SUM(IF("156"&amp;B237=KHN&amp;MH,TH))</f>
        <v>744552</v>
      </c>
      <c r="H237" s="273">
        <f t="array" ref="H237">SUM(IF("156"&amp;B237=KHC&amp;MH,SL))</f>
        <v>36</v>
      </c>
      <c r="I237" s="273">
        <f t="array" ref="I237">SUM(IF("156"&amp;B237=KHC&amp;MH,TH))</f>
        <v>744552</v>
      </c>
      <c r="J237" s="273">
        <f>D237+F237-H237</f>
        <v>0</v>
      </c>
      <c r="K237" s="273">
        <f>E237+G237-I237</f>
        <v>0</v>
      </c>
      <c r="L237" s="211"/>
    </row>
    <row r="238" spans="1:12" ht="19.5" hidden="1" customHeight="1">
      <c r="A238" s="270">
        <f>IF(B238&lt;&gt;"",ROW()-11,"")</f>
        <v>227</v>
      </c>
      <c r="B238" s="279" t="s">
        <v>805</v>
      </c>
      <c r="C238" s="272" t="s">
        <v>282</v>
      </c>
      <c r="D238" s="273"/>
      <c r="E238" s="273"/>
      <c r="F238" s="273">
        <f t="array" ref="F238">SUM(IF("156"&amp;B238=KHN&amp;MH,SL))</f>
        <v>50</v>
      </c>
      <c r="G238" s="273">
        <f t="array" ref="G238">SUM(IF("156"&amp;B238=KHN&amp;MH,TH))</f>
        <v>786450</v>
      </c>
      <c r="H238" s="273">
        <f t="array" ref="H238">SUM(IF("156"&amp;B238=KHC&amp;MH,SL))</f>
        <v>50</v>
      </c>
      <c r="I238" s="273">
        <f t="array" ref="I238">SUM(IF("156"&amp;B238=KHC&amp;MH,TH))</f>
        <v>786450</v>
      </c>
      <c r="J238" s="273">
        <f>D238+F238-H238</f>
        <v>0</v>
      </c>
      <c r="K238" s="273">
        <f>E238+G238-I238</f>
        <v>0</v>
      </c>
      <c r="L238" s="211"/>
    </row>
    <row r="239" spans="1:12" ht="19.5" hidden="1" customHeight="1">
      <c r="A239" s="270">
        <f>IF(B239&lt;&gt;"",ROW()-11,"")</f>
        <v>228</v>
      </c>
      <c r="B239" s="279" t="s">
        <v>730</v>
      </c>
      <c r="C239" s="272" t="s">
        <v>282</v>
      </c>
      <c r="D239" s="273"/>
      <c r="E239" s="273"/>
      <c r="F239" s="273">
        <f t="array" ref="F239">SUM(IF("156"&amp;B239=KHN&amp;MH,SL))</f>
        <v>120</v>
      </c>
      <c r="G239" s="273">
        <f t="array" ref="G239">SUM(IF("156"&amp;B239=KHN&amp;MH,TH))</f>
        <v>1519080</v>
      </c>
      <c r="H239" s="273">
        <f t="array" ref="H239">SUM(IF("156"&amp;B239=KHC&amp;MH,SL))</f>
        <v>120</v>
      </c>
      <c r="I239" s="273">
        <f t="array" ref="I239">SUM(IF("156"&amp;B239=KHC&amp;MH,TH))</f>
        <v>1519080</v>
      </c>
      <c r="J239" s="273">
        <f>D239+F239-H239</f>
        <v>0</v>
      </c>
      <c r="K239" s="273">
        <f>E239+G239-I239</f>
        <v>0</v>
      </c>
      <c r="L239" s="211"/>
    </row>
    <row r="240" spans="1:12" ht="19.5" hidden="1" customHeight="1">
      <c r="A240" s="270">
        <f>IF(B240&lt;&gt;"",ROW()-11,"")</f>
        <v>229</v>
      </c>
      <c r="B240" s="279" t="s">
        <v>800</v>
      </c>
      <c r="C240" s="272" t="s">
        <v>282</v>
      </c>
      <c r="D240" s="273"/>
      <c r="E240" s="273"/>
      <c r="F240" s="273">
        <f t="array" ref="F240">SUM(IF("156"&amp;B240=KHN&amp;MH,SL))</f>
        <v>6</v>
      </c>
      <c r="G240" s="273">
        <f t="array" ref="G240">SUM(IF("156"&amp;B240=KHN&amp;MH,TH))</f>
        <v>125040</v>
      </c>
      <c r="H240" s="273">
        <f t="array" ref="H240">SUM(IF("156"&amp;B240=KHC&amp;MH,SL))</f>
        <v>6</v>
      </c>
      <c r="I240" s="273">
        <f t="array" ref="I240">SUM(IF("156"&amp;B240=KHC&amp;MH,TH))</f>
        <v>125040</v>
      </c>
      <c r="J240" s="273">
        <f>D240+F240-H240</f>
        <v>0</v>
      </c>
      <c r="K240" s="273">
        <f>E240+G240-I240</f>
        <v>0</v>
      </c>
      <c r="L240" s="211"/>
    </row>
    <row r="241" spans="1:12" ht="19.5" hidden="1" customHeight="1">
      <c r="A241" s="270">
        <f>IF(B241&lt;&gt;"",ROW()-11,"")</f>
        <v>230</v>
      </c>
      <c r="B241" s="279" t="s">
        <v>762</v>
      </c>
      <c r="C241" s="272" t="s">
        <v>282</v>
      </c>
      <c r="D241" s="273"/>
      <c r="E241" s="273"/>
      <c r="F241" s="273">
        <f t="array" ref="F241">SUM(IF("156"&amp;B241=KHN&amp;MH,SL))</f>
        <v>48</v>
      </c>
      <c r="G241" s="273">
        <f t="array" ref="G241">SUM(IF("156"&amp;B241=KHN&amp;MH,TH))</f>
        <v>1711824</v>
      </c>
      <c r="H241" s="273">
        <f t="array" ref="H241">SUM(IF("156"&amp;B241=KHC&amp;MH,SL))</f>
        <v>48</v>
      </c>
      <c r="I241" s="273">
        <f t="array" ref="I241">SUM(IF("156"&amp;B241=KHC&amp;MH,TH))</f>
        <v>1711824</v>
      </c>
      <c r="J241" s="273">
        <f>D241+F241-H241</f>
        <v>0</v>
      </c>
      <c r="K241" s="273">
        <f>E241+G241-I241</f>
        <v>0</v>
      </c>
      <c r="L241" s="211"/>
    </row>
    <row r="242" spans="1:12" ht="19.5" hidden="1" customHeight="1">
      <c r="A242" s="270">
        <f>IF(B242&lt;&gt;"",ROW()-11,"")</f>
        <v>231</v>
      </c>
      <c r="B242" s="279" t="s">
        <v>828</v>
      </c>
      <c r="C242" s="272" t="s">
        <v>282</v>
      </c>
      <c r="D242" s="273"/>
      <c r="E242" s="273"/>
      <c r="F242" s="273">
        <f t="array" ref="F242">SUM(IF("156"&amp;B242=KHN&amp;MH,SL))</f>
        <v>1000</v>
      </c>
      <c r="G242" s="273">
        <f t="array" ref="G242">SUM(IF("156"&amp;B242=KHN&amp;MH,TH))</f>
        <v>29981461</v>
      </c>
      <c r="H242" s="273">
        <f t="array" ref="H242">SUM(IF("156"&amp;B242=KHC&amp;MH,SL))</f>
        <v>1000</v>
      </c>
      <c r="I242" s="273">
        <f t="array" ref="I242">SUM(IF("156"&amp;B242=KHC&amp;MH,TH))</f>
        <v>29981461</v>
      </c>
      <c r="J242" s="273">
        <f>D242+F242-H242</f>
        <v>0</v>
      </c>
      <c r="K242" s="273">
        <f>E242+G242-I242</f>
        <v>0</v>
      </c>
      <c r="L242" s="211"/>
    </row>
    <row r="243" spans="1:12" ht="19.5" hidden="1" customHeight="1">
      <c r="A243" s="270">
        <f>IF(B243&lt;&gt;"",ROW()-11,"")</f>
        <v>232</v>
      </c>
      <c r="B243" s="279" t="s">
        <v>767</v>
      </c>
      <c r="C243" s="272" t="s">
        <v>282</v>
      </c>
      <c r="D243" s="273"/>
      <c r="E243" s="273"/>
      <c r="F243" s="273">
        <f t="array" ref="F243">SUM(IF("156"&amp;B243=KHN&amp;MH,SL))</f>
        <v>30</v>
      </c>
      <c r="G243" s="273">
        <f t="array" ref="G243">SUM(IF("156"&amp;B243=KHN&amp;MH,TH))</f>
        <v>995010</v>
      </c>
      <c r="H243" s="273">
        <f t="array" ref="H243">SUM(IF("156"&amp;B243=KHC&amp;MH,SL))</f>
        <v>30</v>
      </c>
      <c r="I243" s="273">
        <f t="array" ref="I243">SUM(IF("156"&amp;B243=KHC&amp;MH,TH))</f>
        <v>995010</v>
      </c>
      <c r="J243" s="273">
        <f>D243+F243-H243</f>
        <v>0</v>
      </c>
      <c r="K243" s="273">
        <f>E243+G243-I243</f>
        <v>0</v>
      </c>
      <c r="L243" s="211"/>
    </row>
    <row r="244" spans="1:12" ht="19.5" hidden="1" customHeight="1">
      <c r="A244" s="270">
        <f>IF(B244&lt;&gt;"",ROW()-11,"")</f>
        <v>233</v>
      </c>
      <c r="B244" s="279" t="s">
        <v>680</v>
      </c>
      <c r="C244" s="272" t="s">
        <v>282</v>
      </c>
      <c r="D244" s="273"/>
      <c r="E244" s="273"/>
      <c r="F244" s="273">
        <f t="array" ref="F244">SUM(IF("156"&amp;B244=KHN&amp;MH,SL))</f>
        <v>87</v>
      </c>
      <c r="G244" s="273">
        <f t="array" ref="G244">SUM(IF("156"&amp;B244=KHN&amp;MH,TH))</f>
        <v>2444057</v>
      </c>
      <c r="H244" s="273">
        <f t="array" ref="H244">SUM(IF("156"&amp;B244=KHC&amp;MH,SL))</f>
        <v>87</v>
      </c>
      <c r="I244" s="273">
        <f t="array" ref="I244">SUM(IF("156"&amp;B244=KHC&amp;MH,TH))</f>
        <v>2444057</v>
      </c>
      <c r="J244" s="273">
        <f>D244+F244-H244</f>
        <v>0</v>
      </c>
      <c r="K244" s="273">
        <f>E244+G244-I244</f>
        <v>0</v>
      </c>
      <c r="L244" s="211"/>
    </row>
    <row r="245" spans="1:12" ht="19.5" hidden="1" customHeight="1">
      <c r="A245" s="270">
        <f>IF(B245&lt;&gt;"",ROW()-11,"")</f>
        <v>234</v>
      </c>
      <c r="B245" s="279" t="s">
        <v>616</v>
      </c>
      <c r="C245" s="272" t="s">
        <v>282</v>
      </c>
      <c r="D245" s="273"/>
      <c r="E245" s="273"/>
      <c r="F245" s="273">
        <f t="array" ref="F245">SUM(IF("156"&amp;B245=KHN&amp;MH,SL))</f>
        <v>100</v>
      </c>
      <c r="G245" s="273">
        <f t="array" ref="G245">SUM(IF("156"&amp;B245=KHN&amp;MH,TH))</f>
        <v>2849200</v>
      </c>
      <c r="H245" s="273">
        <f t="array" ref="H245">SUM(IF("156"&amp;B245=KHC&amp;MH,SL))</f>
        <v>100</v>
      </c>
      <c r="I245" s="273">
        <f t="array" ref="I245">SUM(IF("156"&amp;B245=KHC&amp;MH,TH))</f>
        <v>2849200</v>
      </c>
      <c r="J245" s="273">
        <f>D245+F245-H245</f>
        <v>0</v>
      </c>
      <c r="K245" s="273">
        <f>E245+G245-I245</f>
        <v>0</v>
      </c>
      <c r="L245" s="211"/>
    </row>
    <row r="246" spans="1:12" ht="19.5" hidden="1" customHeight="1">
      <c r="A246" s="270">
        <f>IF(B246&lt;&gt;"",ROW()-11,"")</f>
        <v>235</v>
      </c>
      <c r="B246" s="279" t="s">
        <v>769</v>
      </c>
      <c r="C246" s="272" t="s">
        <v>282</v>
      </c>
      <c r="D246" s="273"/>
      <c r="E246" s="273"/>
      <c r="F246" s="273">
        <f t="array" ref="F246">SUM(IF("156"&amp;B246=KHN&amp;MH,SL))</f>
        <v>48</v>
      </c>
      <c r="G246" s="273">
        <f t="array" ref="G246">SUM(IF("156"&amp;B246=KHN&amp;MH,TH))</f>
        <v>1749456</v>
      </c>
      <c r="H246" s="273">
        <f t="array" ref="H246">SUM(IF("156"&amp;B246=KHC&amp;MH,SL))</f>
        <v>48</v>
      </c>
      <c r="I246" s="273">
        <f t="array" ref="I246">SUM(IF("156"&amp;B246=KHC&amp;MH,TH))</f>
        <v>1749456</v>
      </c>
      <c r="J246" s="273">
        <f>D246+F246-H246</f>
        <v>0</v>
      </c>
      <c r="K246" s="273">
        <f>E246+G246-I246</f>
        <v>0</v>
      </c>
      <c r="L246" s="211"/>
    </row>
    <row r="247" spans="1:12" ht="19.5" hidden="1" customHeight="1">
      <c r="A247" s="270">
        <f>IF(B247&lt;&gt;"",ROW()-11,"")</f>
        <v>236</v>
      </c>
      <c r="B247" s="279" t="s">
        <v>815</v>
      </c>
      <c r="C247" s="272" t="s">
        <v>282</v>
      </c>
      <c r="D247" s="273"/>
      <c r="E247" s="273"/>
      <c r="F247" s="273">
        <f t="array" ref="F247">SUM(IF("156"&amp;B247=KHN&amp;MH,SL))</f>
        <v>36</v>
      </c>
      <c r="G247" s="273">
        <f t="array" ref="G247">SUM(IF("156"&amp;B247=KHN&amp;MH,TH))</f>
        <v>1259244</v>
      </c>
      <c r="H247" s="273">
        <f t="array" ref="H247">SUM(IF("156"&amp;B247=KHC&amp;MH,SL))</f>
        <v>36</v>
      </c>
      <c r="I247" s="273">
        <f t="array" ref="I247">SUM(IF("156"&amp;B247=KHC&amp;MH,TH))</f>
        <v>1259244</v>
      </c>
      <c r="J247" s="273">
        <f>D247+F247-H247</f>
        <v>0</v>
      </c>
      <c r="K247" s="273">
        <f>E247+G247-I247</f>
        <v>0</v>
      </c>
      <c r="L247" s="211"/>
    </row>
    <row r="248" spans="1:12" ht="19.5" hidden="1" customHeight="1">
      <c r="A248" s="270">
        <f>IF(B248&lt;&gt;"",ROW()-11,"")</f>
        <v>237</v>
      </c>
      <c r="B248" s="279" t="s">
        <v>810</v>
      </c>
      <c r="C248" s="272" t="s">
        <v>282</v>
      </c>
      <c r="D248" s="273"/>
      <c r="E248" s="273"/>
      <c r="F248" s="273">
        <f t="array" ref="F248">SUM(IF("156"&amp;B248=KHN&amp;MH,SL))</f>
        <v>70</v>
      </c>
      <c r="G248" s="273">
        <f t="array" ref="G248">SUM(IF("156"&amp;B248=KHN&amp;MH,TH))</f>
        <v>2642570</v>
      </c>
      <c r="H248" s="273">
        <f t="array" ref="H248">SUM(IF("156"&amp;B248=KHC&amp;MH,SL))</f>
        <v>70</v>
      </c>
      <c r="I248" s="273">
        <f t="array" ref="I248">SUM(IF("156"&amp;B248=KHC&amp;MH,TH))</f>
        <v>2642570</v>
      </c>
      <c r="J248" s="273">
        <f>D248+F248-H248</f>
        <v>0</v>
      </c>
      <c r="K248" s="273">
        <f>E248+G248-I248</f>
        <v>0</v>
      </c>
      <c r="L248" s="211"/>
    </row>
    <row r="249" spans="1:12" ht="19.5" hidden="1" customHeight="1">
      <c r="A249" s="270">
        <f>IF(B249&lt;&gt;"",ROW()-11,"")</f>
        <v>238</v>
      </c>
      <c r="B249" s="279" t="s">
        <v>685</v>
      </c>
      <c r="C249" s="272" t="s">
        <v>282</v>
      </c>
      <c r="D249" s="273"/>
      <c r="E249" s="273"/>
      <c r="F249" s="273">
        <f t="array" ref="F249">SUM(IF("156"&amp;B249=KHN&amp;MH,SL))</f>
        <v>3</v>
      </c>
      <c r="G249" s="273">
        <f t="array" ref="G249">SUM(IF("156"&amp;B249=KHN&amp;MH,TH))</f>
        <v>85749</v>
      </c>
      <c r="H249" s="273">
        <f t="array" ref="H249">SUM(IF("156"&amp;B249=KHC&amp;MH,SL))</f>
        <v>3</v>
      </c>
      <c r="I249" s="273">
        <f t="array" ref="I249">SUM(IF("156"&amp;B249=KHC&amp;MH,TH))</f>
        <v>85749</v>
      </c>
      <c r="J249" s="273">
        <f>D249+F249-H249</f>
        <v>0</v>
      </c>
      <c r="K249" s="273">
        <f>E249+G249-I249</f>
        <v>0</v>
      </c>
      <c r="L249" s="211"/>
    </row>
    <row r="250" spans="1:12" ht="19.5" hidden="1" customHeight="1">
      <c r="A250" s="270">
        <f>IF(B250&lt;&gt;"",ROW()-11,"")</f>
        <v>239</v>
      </c>
      <c r="B250" s="279" t="s">
        <v>811</v>
      </c>
      <c r="C250" s="272" t="s">
        <v>282</v>
      </c>
      <c r="D250" s="273"/>
      <c r="E250" s="273"/>
      <c r="F250" s="273">
        <f t="array" ref="F250">SUM(IF("156"&amp;B250=KHN&amp;MH,SL))</f>
        <v>12</v>
      </c>
      <c r="G250" s="273">
        <f t="array" ref="G250">SUM(IF("156"&amp;B250=KHN&amp;MH,TH))</f>
        <v>536124</v>
      </c>
      <c r="H250" s="273">
        <f t="array" ref="H250">SUM(IF("156"&amp;B250=KHC&amp;MH,SL))</f>
        <v>12</v>
      </c>
      <c r="I250" s="273">
        <f t="array" ref="I250">SUM(IF("156"&amp;B250=KHC&amp;MH,TH))</f>
        <v>536124</v>
      </c>
      <c r="J250" s="273">
        <f>D250+F250-H250</f>
        <v>0</v>
      </c>
      <c r="K250" s="273">
        <f>E250+G250-I250</f>
        <v>0</v>
      </c>
      <c r="L250" s="211"/>
    </row>
    <row r="251" spans="1:12" ht="19.5" hidden="1" customHeight="1">
      <c r="A251" s="270">
        <f>IF(B251&lt;&gt;"",ROW()-11,"")</f>
        <v>240</v>
      </c>
      <c r="B251" s="279" t="s">
        <v>789</v>
      </c>
      <c r="C251" s="272" t="s">
        <v>282</v>
      </c>
      <c r="D251" s="273"/>
      <c r="E251" s="273"/>
      <c r="F251" s="273">
        <f t="array" ref="F251">SUM(IF("156"&amp;B251=KHN&amp;MH,SL))</f>
        <v>12</v>
      </c>
      <c r="G251" s="273">
        <f t="array" ref="G251">SUM(IF("156"&amp;B251=KHN&amp;MH,TH))</f>
        <v>595920</v>
      </c>
      <c r="H251" s="273">
        <f t="array" ref="H251">SUM(IF("156"&amp;B251=KHC&amp;MH,SL))</f>
        <v>12</v>
      </c>
      <c r="I251" s="273">
        <f t="array" ref="I251">SUM(IF("156"&amp;B251=KHC&amp;MH,TH))</f>
        <v>595920</v>
      </c>
      <c r="J251" s="273">
        <f>D251+F251-H251</f>
        <v>0</v>
      </c>
      <c r="K251" s="273">
        <f>E251+G251-I251</f>
        <v>0</v>
      </c>
      <c r="L251" s="211"/>
    </row>
    <row r="252" spans="1:12" ht="19.5" hidden="1" customHeight="1">
      <c r="A252" s="270">
        <f>IF(B252&lt;&gt;"",ROW()-11,"")</f>
        <v>241</v>
      </c>
      <c r="B252" s="279" t="s">
        <v>727</v>
      </c>
      <c r="C252" s="272" t="s">
        <v>282</v>
      </c>
      <c r="D252" s="273"/>
      <c r="E252" s="273"/>
      <c r="F252" s="273">
        <f t="array" ref="F252">SUM(IF("156"&amp;B252=KHN&amp;MH,SL))</f>
        <v>53</v>
      </c>
      <c r="G252" s="273">
        <f t="array" ref="G252">SUM(IF("156"&amp;B252=KHN&amp;MH,TH))</f>
        <v>821736</v>
      </c>
      <c r="H252" s="273">
        <f t="array" ref="H252">SUM(IF("156"&amp;B252=KHC&amp;MH,SL))</f>
        <v>53</v>
      </c>
      <c r="I252" s="273">
        <f t="array" ref="I252">SUM(IF("156"&amp;B252=KHC&amp;MH,TH))</f>
        <v>821736</v>
      </c>
      <c r="J252" s="273">
        <f>D252+F252-H252</f>
        <v>0</v>
      </c>
      <c r="K252" s="273">
        <f>E252+G252-I252</f>
        <v>0</v>
      </c>
      <c r="L252" s="211"/>
    </row>
    <row r="253" spans="1:12" ht="19.5" hidden="1" customHeight="1">
      <c r="A253" s="270">
        <f>IF(B253&lt;&gt;"",ROW()-11,"")</f>
        <v>242</v>
      </c>
      <c r="B253" s="279" t="s">
        <v>782</v>
      </c>
      <c r="C253" s="272" t="s">
        <v>282</v>
      </c>
      <c r="D253" s="273"/>
      <c r="E253" s="273"/>
      <c r="F253" s="273">
        <f t="array" ref="F253">SUM(IF("156"&amp;B253=KHN&amp;MH,SL))</f>
        <v>12</v>
      </c>
      <c r="G253" s="273">
        <f t="array" ref="G253">SUM(IF("156"&amp;B253=KHN&amp;MH,TH))</f>
        <v>240492</v>
      </c>
      <c r="H253" s="273">
        <f t="array" ref="H253">SUM(IF("156"&amp;B253=KHC&amp;MH,SL))</f>
        <v>12</v>
      </c>
      <c r="I253" s="273">
        <f t="array" ref="I253">SUM(IF("156"&amp;B253=KHC&amp;MH,TH))</f>
        <v>240492</v>
      </c>
      <c r="J253" s="273">
        <f>D253+F253-H253</f>
        <v>0</v>
      </c>
      <c r="K253" s="273">
        <f>E253+G253-I253</f>
        <v>0</v>
      </c>
      <c r="L253" s="211"/>
    </row>
    <row r="254" spans="1:12" ht="19.5" hidden="1" customHeight="1">
      <c r="A254" s="270">
        <f>IF(B254&lt;&gt;"",ROW()-11,"")</f>
        <v>243</v>
      </c>
      <c r="B254" s="279" t="s">
        <v>772</v>
      </c>
      <c r="C254" s="272" t="s">
        <v>282</v>
      </c>
      <c r="D254" s="273"/>
      <c r="E254" s="273"/>
      <c r="F254" s="273">
        <f t="array" ref="F254">SUM(IF("156"&amp;B254=KHN&amp;MH,SL))</f>
        <v>24</v>
      </c>
      <c r="G254" s="273">
        <f t="array" ref="G254">SUM(IF("156"&amp;B254=KHN&amp;MH,TH))</f>
        <v>591072</v>
      </c>
      <c r="H254" s="273">
        <f t="array" ref="H254">SUM(IF("156"&amp;B254=KHC&amp;MH,SL))</f>
        <v>24</v>
      </c>
      <c r="I254" s="273">
        <f t="array" ref="I254">SUM(IF("156"&amp;B254=KHC&amp;MH,TH))</f>
        <v>591072</v>
      </c>
      <c r="J254" s="273">
        <f>D254+F254-H254</f>
        <v>0</v>
      </c>
      <c r="K254" s="273">
        <f>E254+G254-I254</f>
        <v>0</v>
      </c>
      <c r="L254" s="211"/>
    </row>
    <row r="255" spans="1:12" ht="19.5" hidden="1" customHeight="1">
      <c r="A255" s="270">
        <f>IF(B255&lt;&gt;"",ROW()-11,"")</f>
        <v>244</v>
      </c>
      <c r="B255" s="279" t="s">
        <v>665</v>
      </c>
      <c r="C255" s="272" t="s">
        <v>282</v>
      </c>
      <c r="D255" s="273"/>
      <c r="E255" s="273"/>
      <c r="F255" s="273">
        <f t="array" ref="F255">SUM(IF("156"&amp;B255=KHN&amp;MH,SL))</f>
        <v>271</v>
      </c>
      <c r="G255" s="273">
        <f t="array" ref="G255">SUM(IF("156"&amp;B255=KHN&amp;MH,TH))</f>
        <v>11171465</v>
      </c>
      <c r="H255" s="273">
        <f t="array" ref="H255">SUM(IF("156"&amp;B255=KHC&amp;MH,SL))</f>
        <v>271</v>
      </c>
      <c r="I255" s="273">
        <f t="array" ref="I255">SUM(IF("156"&amp;B255=KHC&amp;MH,TH))</f>
        <v>11171465</v>
      </c>
      <c r="J255" s="273">
        <f>D255+F255-H255</f>
        <v>0</v>
      </c>
      <c r="K255" s="273">
        <f>E255+G255-I255</f>
        <v>0</v>
      </c>
      <c r="L255" s="211"/>
    </row>
    <row r="256" spans="1:12" ht="19.5" hidden="1" customHeight="1">
      <c r="A256" s="270">
        <f>IF(B256&lt;&gt;"",ROW()-11,"")</f>
        <v>245</v>
      </c>
      <c r="B256" s="279" t="s">
        <v>846</v>
      </c>
      <c r="C256" s="272" t="s">
        <v>282</v>
      </c>
      <c r="D256" s="273"/>
      <c r="E256" s="273"/>
      <c r="F256" s="273">
        <f t="array" ref="F256">SUM(IF("156"&amp;B256=KHN&amp;MH,SL))</f>
        <v>10</v>
      </c>
      <c r="G256" s="273">
        <f t="array" ref="G256">SUM(IF("156"&amp;B256=KHN&amp;MH,TH))</f>
        <v>289750</v>
      </c>
      <c r="H256" s="273">
        <f t="array" ref="H256">SUM(IF("156"&amp;B256=KHC&amp;MH,SL))</f>
        <v>10</v>
      </c>
      <c r="I256" s="273">
        <f t="array" ref="I256">SUM(IF("156"&amp;B256=KHC&amp;MH,TH))</f>
        <v>289750</v>
      </c>
      <c r="J256" s="273">
        <f>D256+F256-H256</f>
        <v>0</v>
      </c>
      <c r="K256" s="273">
        <f>E256+G256-I256</f>
        <v>0</v>
      </c>
      <c r="L256" s="211"/>
    </row>
    <row r="257" spans="1:15" ht="19.5" hidden="1" customHeight="1">
      <c r="A257" s="270">
        <f>IF(B257&lt;&gt;"",ROW()-11,"")</f>
        <v>246</v>
      </c>
      <c r="B257" s="279" t="s">
        <v>771</v>
      </c>
      <c r="C257" s="272" t="s">
        <v>282</v>
      </c>
      <c r="D257" s="273"/>
      <c r="E257" s="273"/>
      <c r="F257" s="273">
        <f t="array" ref="F257">SUM(IF("156"&amp;B257=KHN&amp;MH,SL))</f>
        <v>24</v>
      </c>
      <c r="G257" s="273">
        <f t="array" ref="G257">SUM(IF("156"&amp;B257=KHN&amp;MH,TH))</f>
        <v>567768</v>
      </c>
      <c r="H257" s="273">
        <f t="array" ref="H257">SUM(IF("156"&amp;B257=KHC&amp;MH,SL))</f>
        <v>24</v>
      </c>
      <c r="I257" s="273">
        <f t="array" ref="I257">SUM(IF("156"&amp;B257=KHC&amp;MH,TH))</f>
        <v>567768</v>
      </c>
      <c r="J257" s="273">
        <f>D257+F257-H257</f>
        <v>0</v>
      </c>
      <c r="K257" s="273">
        <f>E257+G257-I257</f>
        <v>0</v>
      </c>
      <c r="L257" s="211"/>
    </row>
    <row r="258" spans="1:15" ht="19.5" hidden="1" customHeight="1">
      <c r="A258" s="270">
        <f>IF(B258&lt;&gt;"",ROW()-11,"")</f>
        <v>247</v>
      </c>
      <c r="B258" s="279" t="s">
        <v>763</v>
      </c>
      <c r="C258" s="272" t="s">
        <v>282</v>
      </c>
      <c r="D258" s="273"/>
      <c r="E258" s="273"/>
      <c r="F258" s="273">
        <f t="array" ref="F258">SUM(IF("156"&amp;B258=KHN&amp;MH,SL))</f>
        <v>72</v>
      </c>
      <c r="G258" s="273">
        <f t="array" ref="G258">SUM(IF("156"&amp;B258=KHN&amp;MH,TH))</f>
        <v>2905272</v>
      </c>
      <c r="H258" s="273">
        <f t="array" ref="H258">SUM(IF("156"&amp;B258=KHC&amp;MH,SL))</f>
        <v>72</v>
      </c>
      <c r="I258" s="273">
        <f t="array" ref="I258">SUM(IF("156"&amp;B258=KHC&amp;MH,TH))</f>
        <v>2905272</v>
      </c>
      <c r="J258" s="273">
        <f>D258+F258-H258</f>
        <v>0</v>
      </c>
      <c r="K258" s="273">
        <f>E258+G258-I258</f>
        <v>0</v>
      </c>
      <c r="L258" s="211"/>
    </row>
    <row r="259" spans="1:15" ht="19.5" hidden="1" customHeight="1">
      <c r="A259" s="270">
        <f>IF(B259&lt;&gt;"",ROW()-11,"")</f>
        <v>248</v>
      </c>
      <c r="B259" s="279" t="s">
        <v>797</v>
      </c>
      <c r="C259" s="272" t="s">
        <v>282</v>
      </c>
      <c r="D259" s="273"/>
      <c r="E259" s="273"/>
      <c r="F259" s="273">
        <f t="array" ref="F259">SUM(IF("156"&amp;B259=KHN&amp;MH,SL))</f>
        <v>0</v>
      </c>
      <c r="G259" s="273">
        <f t="array" ref="G259">SUM(IF("156"&amp;B259=KHN&amp;MH,TH))</f>
        <v>0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>D259+F259-H259</f>
        <v>0</v>
      </c>
      <c r="K259" s="273">
        <f>E259+G259-I259</f>
        <v>0</v>
      </c>
      <c r="L259" s="211"/>
    </row>
    <row r="260" spans="1:15" ht="19.5" hidden="1" customHeight="1">
      <c r="A260" s="270">
        <f>IF(B260&lt;&gt;"",ROW()-11,"")</f>
        <v>249</v>
      </c>
      <c r="B260" s="279" t="s">
        <v>546</v>
      </c>
      <c r="C260" s="272" t="s">
        <v>282</v>
      </c>
      <c r="D260" s="273"/>
      <c r="E260" s="273"/>
      <c r="F260" s="273">
        <f t="array" ref="F260">SUM(IF("156"&amp;B260=KHN&amp;MH,SL))</f>
        <v>20</v>
      </c>
      <c r="G260" s="273">
        <f t="array" ref="G260">SUM(IF("156"&amp;B260=KHN&amp;MH,TH))</f>
        <v>523409</v>
      </c>
      <c r="H260" s="273">
        <f t="array" ref="H260">SUM(IF("156"&amp;B260=KHC&amp;MH,SL))</f>
        <v>20</v>
      </c>
      <c r="I260" s="273">
        <f t="array" ref="I260">SUM(IF("156"&amp;B260=KHC&amp;MH,TH))</f>
        <v>523409</v>
      </c>
      <c r="J260" s="273">
        <f>D260+F260-H260</f>
        <v>0</v>
      </c>
      <c r="K260" s="273">
        <f>E260+G260-I260</f>
        <v>0</v>
      </c>
      <c r="L260" s="211"/>
      <c r="N260" s="274"/>
      <c r="O260" s="274"/>
    </row>
    <row r="261" spans="1:15" ht="19.5" hidden="1" customHeight="1">
      <c r="A261" s="270">
        <f>IF(B261&lt;&gt;"",ROW()-11,"")</f>
        <v>250</v>
      </c>
      <c r="B261" s="279" t="s">
        <v>718</v>
      </c>
      <c r="C261" s="272" t="s">
        <v>282</v>
      </c>
      <c r="D261" s="273"/>
      <c r="E261" s="273"/>
      <c r="F261" s="273">
        <f t="array" ref="F261">SUM(IF("156"&amp;B261=KHN&amp;MH,SL))</f>
        <v>6</v>
      </c>
      <c r="G261" s="273">
        <f t="array" ref="G261">SUM(IF("156"&amp;B261=KHN&amp;MH,TH))</f>
        <v>288114</v>
      </c>
      <c r="H261" s="273">
        <f t="array" ref="H261">SUM(IF("156"&amp;B261=KHC&amp;MH,SL))</f>
        <v>6</v>
      </c>
      <c r="I261" s="273">
        <f t="array" ref="I261">SUM(IF("156"&amp;B261=KHC&amp;MH,TH))</f>
        <v>288114</v>
      </c>
      <c r="J261" s="273">
        <f>D261+F261-H261</f>
        <v>0</v>
      </c>
      <c r="K261" s="273">
        <f>E261+G261-I261</f>
        <v>0</v>
      </c>
      <c r="L261" s="211"/>
    </row>
    <row r="262" spans="1:15" ht="19.5" hidden="1" customHeight="1">
      <c r="A262" s="270">
        <f>IF(B262&lt;&gt;"",ROW()-11,"")</f>
        <v>251</v>
      </c>
      <c r="B262" s="279" t="s">
        <v>717</v>
      </c>
      <c r="C262" s="272" t="s">
        <v>282</v>
      </c>
      <c r="D262" s="273"/>
      <c r="E262" s="273"/>
      <c r="F262" s="273">
        <f t="array" ref="F262">SUM(IF("156"&amp;B262=KHN&amp;MH,SL))</f>
        <v>26</v>
      </c>
      <c r="G262" s="273">
        <f t="array" ref="G262">SUM(IF("156"&amp;B262=KHN&amp;MH,TH))</f>
        <v>1179626</v>
      </c>
      <c r="H262" s="273">
        <f t="array" ref="H262">SUM(IF("156"&amp;B262=KHC&amp;MH,SL))</f>
        <v>26</v>
      </c>
      <c r="I262" s="273">
        <f t="array" ref="I262">SUM(IF("156"&amp;B262=KHC&amp;MH,TH))</f>
        <v>1179626</v>
      </c>
      <c r="J262" s="273">
        <f>D262+F262-H262</f>
        <v>0</v>
      </c>
      <c r="K262" s="273">
        <f>E262+G262-I262</f>
        <v>0</v>
      </c>
      <c r="L262" s="211"/>
    </row>
    <row r="263" spans="1:15" ht="19.5" hidden="1" customHeight="1">
      <c r="A263" s="270">
        <f>IF(B263&lt;&gt;"",ROW()-11,"")</f>
        <v>252</v>
      </c>
      <c r="B263" s="279" t="s">
        <v>770</v>
      </c>
      <c r="C263" s="272" t="s">
        <v>282</v>
      </c>
      <c r="D263" s="273"/>
      <c r="E263" s="273"/>
      <c r="F263" s="273">
        <f t="array" ref="F263">SUM(IF("156"&amp;B263=KHN&amp;MH,SL))</f>
        <v>24</v>
      </c>
      <c r="G263" s="273">
        <f t="array" ref="G263">SUM(IF("156"&amp;B263=KHN&amp;MH,TH))</f>
        <v>664920</v>
      </c>
      <c r="H263" s="273">
        <f t="array" ref="H263">SUM(IF("156"&amp;B263=KHC&amp;MH,SL))</f>
        <v>24</v>
      </c>
      <c r="I263" s="273">
        <f t="array" ref="I263">SUM(IF("156"&amp;B263=KHC&amp;MH,TH))</f>
        <v>664920</v>
      </c>
      <c r="J263" s="273">
        <f>D263+F263-H263</f>
        <v>0</v>
      </c>
      <c r="K263" s="273">
        <f>E263+G263-I263</f>
        <v>0</v>
      </c>
      <c r="L263" s="211"/>
    </row>
    <row r="264" spans="1:15" ht="19.5" hidden="1" customHeight="1">
      <c r="A264" s="270">
        <f>IF(B264&lt;&gt;"",ROW()-11,"")</f>
        <v>253</v>
      </c>
      <c r="B264" s="279" t="s">
        <v>831</v>
      </c>
      <c r="C264" s="272" t="s">
        <v>282</v>
      </c>
      <c r="D264" s="273"/>
      <c r="E264" s="273"/>
      <c r="F264" s="273">
        <f t="array" ref="F264">SUM(IF("156"&amp;B264=KHN&amp;MH,SL))</f>
        <v>100</v>
      </c>
      <c r="G264" s="273">
        <f t="array" ref="G264">SUM(IF("156"&amp;B264=KHN&amp;MH,TH))</f>
        <v>1412670</v>
      </c>
      <c r="H264" s="273">
        <f t="array" ref="H264">SUM(IF("156"&amp;B264=KHC&amp;MH,SL))</f>
        <v>100</v>
      </c>
      <c r="I264" s="273">
        <f t="array" ref="I264">SUM(IF("156"&amp;B264=KHC&amp;MH,TH))</f>
        <v>1412670</v>
      </c>
      <c r="J264" s="273">
        <f>D264+F264-H264</f>
        <v>0</v>
      </c>
      <c r="K264" s="273">
        <f>E264+G264-I264</f>
        <v>0</v>
      </c>
      <c r="L264" s="211"/>
    </row>
    <row r="265" spans="1:15" ht="19.5" hidden="1" customHeight="1">
      <c r="A265" s="270">
        <f>IF(B265&lt;&gt;"",ROW()-11,"")</f>
        <v>254</v>
      </c>
      <c r="B265" s="279" t="s">
        <v>748</v>
      </c>
      <c r="C265" s="272" t="s">
        <v>282</v>
      </c>
      <c r="D265" s="273"/>
      <c r="E265" s="273"/>
      <c r="F265" s="273">
        <f t="array" ref="F265">SUM(IF("156"&amp;B265=KHN&amp;MH,SL))</f>
        <v>10</v>
      </c>
      <c r="G265" s="273">
        <f t="array" ref="G265">SUM(IF("156"&amp;B265=KHN&amp;MH,TH))</f>
        <v>502070</v>
      </c>
      <c r="H265" s="273">
        <f t="array" ref="H265">SUM(IF("156"&amp;B265=KHC&amp;MH,SL))</f>
        <v>10</v>
      </c>
      <c r="I265" s="273">
        <f t="array" ref="I265">SUM(IF("156"&amp;B265=KHC&amp;MH,TH))</f>
        <v>502070</v>
      </c>
      <c r="J265" s="273">
        <f>D265+F265-H265</f>
        <v>0</v>
      </c>
      <c r="K265" s="273">
        <f>E265+G265-I265</f>
        <v>0</v>
      </c>
      <c r="L265" s="211"/>
    </row>
    <row r="266" spans="1:15" ht="19.5" hidden="1" customHeight="1">
      <c r="A266" s="270">
        <f>IF(B266&lt;&gt;"",ROW()-11,"")</f>
        <v>255</v>
      </c>
      <c r="B266" s="279" t="s">
        <v>726</v>
      </c>
      <c r="C266" s="272" t="s">
        <v>282</v>
      </c>
      <c r="D266" s="273"/>
      <c r="E266" s="273"/>
      <c r="F266" s="273">
        <f t="array" ref="F266">SUM(IF("156"&amp;B266=KHN&amp;MH,SL))</f>
        <v>35</v>
      </c>
      <c r="G266" s="273">
        <f t="array" ref="G266">SUM(IF("156"&amp;B266=KHN&amp;MH,TH))</f>
        <v>787290</v>
      </c>
      <c r="H266" s="273">
        <f t="array" ref="H266">SUM(IF("156"&amp;B266=KHC&amp;MH,SL))</f>
        <v>35</v>
      </c>
      <c r="I266" s="273">
        <f t="array" ref="I266">SUM(IF("156"&amp;B266=KHC&amp;MH,TH))</f>
        <v>787290</v>
      </c>
      <c r="J266" s="273">
        <f>D266+F266-H266</f>
        <v>0</v>
      </c>
      <c r="K266" s="273">
        <f>E266+G266-I266</f>
        <v>0</v>
      </c>
      <c r="L266" s="211"/>
    </row>
    <row r="267" spans="1:15" ht="19.5" hidden="1" customHeight="1">
      <c r="A267" s="270">
        <f>IF(B267&lt;&gt;"",ROW()-11,"")</f>
        <v>256</v>
      </c>
      <c r="B267" s="279" t="s">
        <v>779</v>
      </c>
      <c r="C267" s="272" t="s">
        <v>282</v>
      </c>
      <c r="D267" s="273"/>
      <c r="E267" s="273"/>
      <c r="F267" s="273">
        <f t="array" ref="F267">SUM(IF("156"&amp;B267=KHN&amp;MH,SL))</f>
        <v>12</v>
      </c>
      <c r="G267" s="273">
        <f t="array" ref="G267">SUM(IF("156"&amp;B267=KHN&amp;MH,TH))</f>
        <v>227676</v>
      </c>
      <c r="H267" s="273">
        <f t="array" ref="H267">SUM(IF("156"&amp;B267=KHC&amp;MH,SL))</f>
        <v>12</v>
      </c>
      <c r="I267" s="273">
        <f t="array" ref="I267">SUM(IF("156"&amp;B267=KHC&amp;MH,TH))</f>
        <v>227676</v>
      </c>
      <c r="J267" s="273">
        <f>D267+F267-H267</f>
        <v>0</v>
      </c>
      <c r="K267" s="273">
        <f>E267+G267-I267</f>
        <v>0</v>
      </c>
      <c r="L267" s="211"/>
    </row>
    <row r="268" spans="1:15" ht="19.5" hidden="1" customHeight="1">
      <c r="A268" s="270">
        <f>IF(B268&lt;&gt;"",ROW()-11,"")</f>
        <v>257</v>
      </c>
      <c r="B268" s="279" t="s">
        <v>787</v>
      </c>
      <c r="C268" s="272" t="s">
        <v>282</v>
      </c>
      <c r="D268" s="273"/>
      <c r="E268" s="273"/>
      <c r="F268" s="273">
        <f t="array" ref="F268">SUM(IF("156"&amp;B268=KHN&amp;MH,SL))</f>
        <v>100</v>
      </c>
      <c r="G268" s="273">
        <f t="array" ref="G268">SUM(IF("156"&amp;B268=KHN&amp;MH,TH))</f>
        <v>4260800</v>
      </c>
      <c r="H268" s="273">
        <f t="array" ref="H268">SUM(IF("156"&amp;B268=KHC&amp;MH,SL))</f>
        <v>100</v>
      </c>
      <c r="I268" s="273">
        <f t="array" ref="I268">SUM(IF("156"&amp;B268=KHC&amp;MH,TH))</f>
        <v>4260800</v>
      </c>
      <c r="J268" s="273">
        <f>D268+F268-H268</f>
        <v>0</v>
      </c>
      <c r="K268" s="273">
        <f>E268+G268-I268</f>
        <v>0</v>
      </c>
      <c r="L268" s="211"/>
    </row>
    <row r="269" spans="1:15" ht="19.5" hidden="1" customHeight="1">
      <c r="A269" s="270">
        <f>IF(B269&lt;&gt;"",ROW()-11,"")</f>
        <v>258</v>
      </c>
      <c r="B269" s="279" t="s">
        <v>708</v>
      </c>
      <c r="C269" s="272" t="s">
        <v>282</v>
      </c>
      <c r="D269" s="273"/>
      <c r="E269" s="273"/>
      <c r="F269" s="273">
        <f t="array" ref="F269">SUM(IF("156"&amp;B269=KHN&amp;MH,SL))</f>
        <v>35</v>
      </c>
      <c r="G269" s="273">
        <f t="array" ref="G269">SUM(IF("156"&amp;B269=KHN&amp;MH,TH))</f>
        <v>2588956</v>
      </c>
      <c r="H269" s="273">
        <f t="array" ref="H269">SUM(IF("156"&amp;B269=KHC&amp;MH,SL))</f>
        <v>35</v>
      </c>
      <c r="I269" s="273">
        <f t="array" ref="I269">SUM(IF("156"&amp;B269=KHC&amp;MH,TH))</f>
        <v>2588956</v>
      </c>
      <c r="J269" s="273">
        <f>D269+F269-H269</f>
        <v>0</v>
      </c>
      <c r="K269" s="273">
        <f>E269+G269-I269</f>
        <v>0</v>
      </c>
      <c r="L269" s="211"/>
    </row>
    <row r="270" spans="1:15" ht="19.5" hidden="1" customHeight="1">
      <c r="A270" s="270">
        <f>IF(B270&lt;&gt;"",ROW()-11,"")</f>
        <v>259</v>
      </c>
      <c r="B270" s="279" t="s">
        <v>781</v>
      </c>
      <c r="C270" s="272" t="s">
        <v>282</v>
      </c>
      <c r="D270" s="273"/>
      <c r="E270" s="273"/>
      <c r="F270" s="273">
        <f t="array" ref="F270">SUM(IF("156"&amp;B270=KHN&amp;MH,SL))</f>
        <v>24</v>
      </c>
      <c r="G270" s="273">
        <f t="array" ref="G270">SUM(IF("156"&amp;B270=KHN&amp;MH,TH))</f>
        <v>540456</v>
      </c>
      <c r="H270" s="273">
        <f t="array" ref="H270">SUM(IF("156"&amp;B270=KHC&amp;MH,SL))</f>
        <v>24</v>
      </c>
      <c r="I270" s="273">
        <f t="array" ref="I270">SUM(IF("156"&amp;B270=KHC&amp;MH,TH))</f>
        <v>540456</v>
      </c>
      <c r="J270" s="273">
        <f>D270+F270-H270</f>
        <v>0</v>
      </c>
      <c r="K270" s="273">
        <f>E270+G270-I270</f>
        <v>0</v>
      </c>
      <c r="L270" s="211"/>
    </row>
    <row r="271" spans="1:15" ht="19.5" hidden="1" customHeight="1">
      <c r="A271" s="270">
        <f>IF(B271&lt;&gt;"",ROW()-11,"")</f>
        <v>260</v>
      </c>
      <c r="B271" s="279" t="s">
        <v>753</v>
      </c>
      <c r="C271" s="272" t="s">
        <v>282</v>
      </c>
      <c r="D271" s="273"/>
      <c r="E271" s="273"/>
      <c r="F271" s="273">
        <f t="array" ref="F271">SUM(IF("156"&amp;B271=KHN&amp;MH,SL))</f>
        <v>16</v>
      </c>
      <c r="G271" s="273">
        <f t="array" ref="G271">SUM(IF("156"&amp;B271=KHN&amp;MH,TH))</f>
        <v>775248</v>
      </c>
      <c r="H271" s="273">
        <f t="array" ref="H271">SUM(IF("156"&amp;B271=KHC&amp;MH,SL))</f>
        <v>16</v>
      </c>
      <c r="I271" s="273">
        <f t="array" ref="I271">SUM(IF("156"&amp;B271=KHC&amp;MH,TH))</f>
        <v>775248</v>
      </c>
      <c r="J271" s="273">
        <f>D271+F271-H271</f>
        <v>0</v>
      </c>
      <c r="K271" s="273">
        <f>E271+G271-I271</f>
        <v>0</v>
      </c>
      <c r="L271" s="211"/>
    </row>
    <row r="272" spans="1:15" ht="19.5" hidden="1" customHeight="1">
      <c r="A272" s="270">
        <f>IF(B272&lt;&gt;"",ROW()-11,"")</f>
        <v>261</v>
      </c>
      <c r="B272" s="279" t="s">
        <v>786</v>
      </c>
      <c r="C272" s="272" t="s">
        <v>282</v>
      </c>
      <c r="D272" s="273"/>
      <c r="E272" s="273"/>
      <c r="F272" s="273">
        <f t="array" ref="F272">SUM(IF("156"&amp;B272=KHN&amp;MH,SL))</f>
        <v>10</v>
      </c>
      <c r="G272" s="273">
        <f t="array" ref="G272">SUM(IF("156"&amp;B272=KHN&amp;MH,TH))</f>
        <v>520440</v>
      </c>
      <c r="H272" s="273">
        <f t="array" ref="H272">SUM(IF("156"&amp;B272=KHC&amp;MH,SL))</f>
        <v>10</v>
      </c>
      <c r="I272" s="273">
        <f t="array" ref="I272">SUM(IF("156"&amp;B272=KHC&amp;MH,TH))</f>
        <v>520440</v>
      </c>
      <c r="J272" s="273">
        <f>D272+F272-H272</f>
        <v>0</v>
      </c>
      <c r="K272" s="273">
        <f>E272+G272-I272</f>
        <v>0</v>
      </c>
      <c r="L272" s="211"/>
    </row>
    <row r="273" spans="1:12" ht="19.5" hidden="1" customHeight="1">
      <c r="A273" s="270">
        <f>IF(B273&lt;&gt;"",ROW()-11,"")</f>
        <v>262</v>
      </c>
      <c r="B273" s="279" t="s">
        <v>711</v>
      </c>
      <c r="C273" s="272" t="s">
        <v>282</v>
      </c>
      <c r="D273" s="273"/>
      <c r="E273" s="273"/>
      <c r="F273" s="273">
        <f t="array" ref="F273">SUM(IF("156"&amp;B273=KHN&amp;MH,SL))</f>
        <v>20</v>
      </c>
      <c r="G273" s="273">
        <f t="array" ref="G273">SUM(IF("156"&amp;B273=KHN&amp;MH,TH))</f>
        <v>1072292</v>
      </c>
      <c r="H273" s="273">
        <f t="array" ref="H273">SUM(IF("156"&amp;B273=KHC&amp;MH,SL))</f>
        <v>20</v>
      </c>
      <c r="I273" s="273">
        <f t="array" ref="I273">SUM(IF("156"&amp;B273=KHC&amp;MH,TH))</f>
        <v>1072292</v>
      </c>
      <c r="J273" s="273">
        <f>D273+F273-H273</f>
        <v>0</v>
      </c>
      <c r="K273" s="273">
        <f>E273+G273-I273</f>
        <v>0</v>
      </c>
      <c r="L273" s="211"/>
    </row>
    <row r="274" spans="1:12" ht="19.5" hidden="1" customHeight="1">
      <c r="A274" s="270">
        <f>IF(B274&lt;&gt;"",ROW()-11,"")</f>
        <v>263</v>
      </c>
      <c r="B274" s="279" t="s">
        <v>707</v>
      </c>
      <c r="C274" s="272" t="s">
        <v>282</v>
      </c>
      <c r="D274" s="273"/>
      <c r="E274" s="273"/>
      <c r="F274" s="273">
        <f t="array" ref="F274">SUM(IF("156"&amp;B274=KHN&amp;MH,SL))</f>
        <v>23</v>
      </c>
      <c r="G274" s="273">
        <f t="array" ref="G274">SUM(IF("156"&amp;B274=KHN&amp;MH,TH))</f>
        <v>1475681</v>
      </c>
      <c r="H274" s="273">
        <f t="array" ref="H274">SUM(IF("156"&amp;B274=KHC&amp;MH,SL))</f>
        <v>23</v>
      </c>
      <c r="I274" s="273">
        <f t="array" ref="I274">SUM(IF("156"&amp;B274=KHC&amp;MH,TH))</f>
        <v>1475681</v>
      </c>
      <c r="J274" s="273">
        <f>D274+F274-H274</f>
        <v>0</v>
      </c>
      <c r="K274" s="273">
        <f>E274+G274-I274</f>
        <v>0</v>
      </c>
      <c r="L274" s="211"/>
    </row>
    <row r="275" spans="1:12" ht="19.5" hidden="1" customHeight="1">
      <c r="A275" s="270">
        <f>IF(B275&lt;&gt;"",ROW()-11,"")</f>
        <v>264</v>
      </c>
      <c r="B275" s="279" t="s">
        <v>785</v>
      </c>
      <c r="C275" s="272" t="s">
        <v>282</v>
      </c>
      <c r="D275" s="273"/>
      <c r="E275" s="273"/>
      <c r="F275" s="273">
        <f t="array" ref="F275">SUM(IF("156"&amp;B275=KHN&amp;MH,SL))</f>
        <v>12</v>
      </c>
      <c r="G275" s="273">
        <f t="array" ref="G275">SUM(IF("156"&amp;B275=KHN&amp;MH,TH))</f>
        <v>658596</v>
      </c>
      <c r="H275" s="273">
        <f t="array" ref="H275">SUM(IF("156"&amp;B275=KHC&amp;MH,SL))</f>
        <v>12</v>
      </c>
      <c r="I275" s="273">
        <f t="array" ref="I275">SUM(IF("156"&amp;B275=KHC&amp;MH,TH))</f>
        <v>658596</v>
      </c>
      <c r="J275" s="273">
        <f>D275+F275-H275</f>
        <v>0</v>
      </c>
      <c r="K275" s="273">
        <f>E275+G275-I275</f>
        <v>0</v>
      </c>
      <c r="L275" s="211"/>
    </row>
    <row r="276" spans="1:12" ht="19.5" hidden="1" customHeight="1">
      <c r="A276" s="270">
        <f>IF(B276&lt;&gt;"",ROW()-11,"")</f>
        <v>265</v>
      </c>
      <c r="B276" s="279" t="s">
        <v>737</v>
      </c>
      <c r="C276" s="272" t="s">
        <v>282</v>
      </c>
      <c r="D276" s="273"/>
      <c r="E276" s="273"/>
      <c r="F276" s="273">
        <f t="array" ref="F276">SUM(IF("156"&amp;B276=KHN&amp;MH,SL))</f>
        <v>26</v>
      </c>
      <c r="G276" s="273">
        <f t="array" ref="G276">SUM(IF("156"&amp;B276=KHN&amp;MH,TH))</f>
        <v>918850</v>
      </c>
      <c r="H276" s="273">
        <f t="array" ref="H276">SUM(IF("156"&amp;B276=KHC&amp;MH,SL))</f>
        <v>26</v>
      </c>
      <c r="I276" s="273">
        <f t="array" ref="I276">SUM(IF("156"&amp;B276=KHC&amp;MH,TH))</f>
        <v>918850</v>
      </c>
      <c r="J276" s="273">
        <f>D276+F276-H276</f>
        <v>0</v>
      </c>
      <c r="K276" s="273">
        <f>E276+G276-I276</f>
        <v>0</v>
      </c>
      <c r="L276" s="211"/>
    </row>
    <row r="277" spans="1:12" ht="19.5" hidden="1" customHeight="1">
      <c r="A277" s="270">
        <f>IF(B277&lt;&gt;"",ROW()-11,"")</f>
        <v>266</v>
      </c>
      <c r="B277" s="279" t="s">
        <v>739</v>
      </c>
      <c r="C277" s="272" t="s">
        <v>282</v>
      </c>
      <c r="D277" s="273"/>
      <c r="E277" s="273"/>
      <c r="F277" s="273">
        <f t="array" ref="F277">SUM(IF("156"&amp;B277=KHN&amp;MH,SL))</f>
        <v>6</v>
      </c>
      <c r="G277" s="273">
        <f t="array" ref="G277">SUM(IF("156"&amp;B277=KHN&amp;MH,TH))</f>
        <v>216684</v>
      </c>
      <c r="H277" s="273">
        <f t="array" ref="H277">SUM(IF("156"&amp;B277=KHC&amp;MH,SL))</f>
        <v>6</v>
      </c>
      <c r="I277" s="273">
        <f t="array" ref="I277">SUM(IF("156"&amp;B277=KHC&amp;MH,TH))</f>
        <v>216684</v>
      </c>
      <c r="J277" s="273">
        <f>D277+F277-H277</f>
        <v>0</v>
      </c>
      <c r="K277" s="273">
        <f>E277+G277-I277</f>
        <v>0</v>
      </c>
      <c r="L277" s="211"/>
    </row>
    <row r="278" spans="1:12" ht="19.5" hidden="1" customHeight="1">
      <c r="A278" s="270">
        <f>IF(B278&lt;&gt;"",ROW()-11,"")</f>
        <v>267</v>
      </c>
      <c r="B278" s="279" t="s">
        <v>683</v>
      </c>
      <c r="C278" s="272" t="s">
        <v>282</v>
      </c>
      <c r="D278" s="273"/>
      <c r="E278" s="273"/>
      <c r="F278" s="273">
        <f t="array" ref="F278">SUM(IF("156"&amp;B278=KHN&amp;MH,SL))</f>
        <v>188</v>
      </c>
      <c r="G278" s="273">
        <f t="array" ref="G278">SUM(IF("156"&amp;B278=KHN&amp;MH,TH))</f>
        <v>5284126</v>
      </c>
      <c r="H278" s="273">
        <f t="array" ref="H278">SUM(IF("156"&amp;B278=KHC&amp;MH,SL))</f>
        <v>188</v>
      </c>
      <c r="I278" s="273">
        <f t="array" ref="I278">SUM(IF("156"&amp;B278=KHC&amp;MH,TH))</f>
        <v>5284126</v>
      </c>
      <c r="J278" s="273">
        <f>D278+F278-H278</f>
        <v>0</v>
      </c>
      <c r="K278" s="273">
        <f>E278+G278-I278</f>
        <v>0</v>
      </c>
      <c r="L278" s="211"/>
    </row>
    <row r="279" spans="1:12" ht="19.5" hidden="1" customHeight="1">
      <c r="A279" s="270">
        <f>IF(B279&lt;&gt;"",ROW()-11,"")</f>
        <v>268</v>
      </c>
      <c r="B279" s="279" t="s">
        <v>766</v>
      </c>
      <c r="C279" s="272" t="s">
        <v>282</v>
      </c>
      <c r="D279" s="273"/>
      <c r="E279" s="273"/>
      <c r="F279" s="273">
        <f t="array" ref="F279">SUM(IF("156"&amp;B279=KHN&amp;MH,SL))</f>
        <v>96</v>
      </c>
      <c r="G279" s="273">
        <f t="array" ref="G279">SUM(IF("156"&amp;B279=KHN&amp;MH,TH))</f>
        <v>4547544</v>
      </c>
      <c r="H279" s="273">
        <f t="array" ref="H279">SUM(IF("156"&amp;B279=KHC&amp;MH,SL))</f>
        <v>96</v>
      </c>
      <c r="I279" s="273">
        <f t="array" ref="I279">SUM(IF("156"&amp;B279=KHC&amp;MH,TH))</f>
        <v>4547544</v>
      </c>
      <c r="J279" s="273">
        <f>D279+F279-H279</f>
        <v>0</v>
      </c>
      <c r="K279" s="273">
        <f>E279+G279-I279</f>
        <v>0</v>
      </c>
      <c r="L279" s="211"/>
    </row>
    <row r="280" spans="1:12" ht="19.5" hidden="1" customHeight="1">
      <c r="A280" s="270">
        <f>IF(B280&lt;&gt;"",ROW()-11,"")</f>
        <v>269</v>
      </c>
      <c r="B280" s="279" t="s">
        <v>687</v>
      </c>
      <c r="C280" s="272" t="s">
        <v>282</v>
      </c>
      <c r="D280" s="273"/>
      <c r="E280" s="273"/>
      <c r="F280" s="273">
        <f t="array" ref="F280">SUM(IF("156"&amp;B280=KHN&amp;MH,SL))</f>
        <v>15</v>
      </c>
      <c r="G280" s="273">
        <f t="array" ref="G280">SUM(IF("156"&amp;B280=KHN&amp;MH,TH))</f>
        <v>630315</v>
      </c>
      <c r="H280" s="273">
        <f t="array" ref="H280">SUM(IF("156"&amp;B280=KHC&amp;MH,SL))</f>
        <v>15</v>
      </c>
      <c r="I280" s="273">
        <f t="array" ref="I280">SUM(IF("156"&amp;B280=KHC&amp;MH,TH))</f>
        <v>630315</v>
      </c>
      <c r="J280" s="273">
        <f>D280+F280-H280</f>
        <v>0</v>
      </c>
      <c r="K280" s="273">
        <f>E280+G280-I280</f>
        <v>0</v>
      </c>
      <c r="L280" s="211"/>
    </row>
    <row r="281" spans="1:12" ht="19.5" hidden="1" customHeight="1">
      <c r="A281" s="270">
        <f>IF(B281&lt;&gt;"",ROW()-11,"")</f>
        <v>270</v>
      </c>
      <c r="B281" s="279" t="s">
        <v>735</v>
      </c>
      <c r="C281" s="272" t="s">
        <v>282</v>
      </c>
      <c r="D281" s="273"/>
      <c r="E281" s="273"/>
      <c r="F281" s="273">
        <f t="array" ref="F281">SUM(IF("156"&amp;B281=KHN&amp;MH,SL))</f>
        <v>14</v>
      </c>
      <c r="G281" s="273">
        <f t="array" ref="G281">SUM(IF("156"&amp;B281=KHN&amp;MH,TH))</f>
        <v>364686</v>
      </c>
      <c r="H281" s="273">
        <f t="array" ref="H281">SUM(IF("156"&amp;B281=KHC&amp;MH,SL))</f>
        <v>14</v>
      </c>
      <c r="I281" s="273">
        <f t="array" ref="I281">SUM(IF("156"&amp;B281=KHC&amp;MH,TH))</f>
        <v>364686</v>
      </c>
      <c r="J281" s="273">
        <f>D281+F281-H281</f>
        <v>0</v>
      </c>
      <c r="K281" s="273">
        <f>E281+G281-I281</f>
        <v>0</v>
      </c>
      <c r="L281" s="211"/>
    </row>
    <row r="282" spans="1:12" ht="19.5" hidden="1" customHeight="1">
      <c r="A282" s="270">
        <f>IF(B282&lt;&gt;"",ROW()-11,"")</f>
        <v>271</v>
      </c>
      <c r="B282" s="279" t="s">
        <v>814</v>
      </c>
      <c r="C282" s="272" t="s">
        <v>282</v>
      </c>
      <c r="D282" s="273"/>
      <c r="E282" s="273"/>
      <c r="F282" s="273">
        <f t="array" ref="F282">SUM(IF("156"&amp;B282=KHN&amp;MH,SL))</f>
        <v>50</v>
      </c>
      <c r="G282" s="273">
        <f t="array" ref="G282">SUM(IF("156"&amp;B282=KHN&amp;MH,TH))</f>
        <v>1316440</v>
      </c>
      <c r="H282" s="273">
        <f t="array" ref="H282">SUM(IF("156"&amp;B282=KHC&amp;MH,SL))</f>
        <v>50</v>
      </c>
      <c r="I282" s="273">
        <f t="array" ref="I282">SUM(IF("156"&amp;B282=KHC&amp;MH,TH))</f>
        <v>1316440</v>
      </c>
      <c r="J282" s="273">
        <f>D282+F282-H282</f>
        <v>0</v>
      </c>
      <c r="K282" s="273">
        <f>E282+G282-I282</f>
        <v>0</v>
      </c>
      <c r="L282" s="211"/>
    </row>
    <row r="283" spans="1:12" ht="19.5" hidden="1" customHeight="1">
      <c r="A283" s="270">
        <f>IF(B283&lt;&gt;"",ROW()-11,"")</f>
        <v>272</v>
      </c>
      <c r="B283" s="279" t="s">
        <v>851</v>
      </c>
      <c r="C283" s="272" t="s">
        <v>282</v>
      </c>
      <c r="D283" s="273"/>
      <c r="E283" s="273"/>
      <c r="F283" s="273">
        <f t="array" ref="F283">SUM(IF("156"&amp;B283=KHN&amp;MH,SL))</f>
        <v>38</v>
      </c>
      <c r="G283" s="273">
        <f t="array" ref="G283">SUM(IF("156"&amp;B283=KHN&amp;MH,TH))</f>
        <v>1562294</v>
      </c>
      <c r="H283" s="273">
        <f t="array" ref="H283">SUM(IF("156"&amp;B283=KHC&amp;MH,SL))</f>
        <v>38</v>
      </c>
      <c r="I283" s="273">
        <f t="array" ref="I283">SUM(IF("156"&amp;B283=KHC&amp;MH,TH))</f>
        <v>1562294</v>
      </c>
      <c r="J283" s="273">
        <f>D283+F283-H283</f>
        <v>0</v>
      </c>
      <c r="K283" s="273">
        <f>E283+G283-I283</f>
        <v>0</v>
      </c>
      <c r="L283" s="211"/>
    </row>
    <row r="284" spans="1:12" ht="19.5" hidden="1" customHeight="1">
      <c r="A284" s="270">
        <f>IF(B284&lt;&gt;"",ROW()-11,"")</f>
        <v>273</v>
      </c>
      <c r="B284" s="279" t="s">
        <v>700</v>
      </c>
      <c r="C284" s="272" t="s">
        <v>282</v>
      </c>
      <c r="D284" s="273"/>
      <c r="E284" s="273"/>
      <c r="F284" s="273">
        <f t="array" ref="F284">SUM(IF("156"&amp;B284=KHN&amp;MH,SL))</f>
        <v>12</v>
      </c>
      <c r="G284" s="273">
        <f t="array" ref="G284">SUM(IF("156"&amp;B284=KHN&amp;MH,TH))</f>
        <v>562212</v>
      </c>
      <c r="H284" s="273">
        <f t="array" ref="H284">SUM(IF("156"&amp;B284=KHC&amp;MH,SL))</f>
        <v>12</v>
      </c>
      <c r="I284" s="273">
        <f t="array" ref="I284">SUM(IF("156"&amp;B284=KHC&amp;MH,TH))</f>
        <v>562212</v>
      </c>
      <c r="J284" s="273">
        <f>D284+F284-H284</f>
        <v>0</v>
      </c>
      <c r="K284" s="273">
        <f>E284+G284-I284</f>
        <v>0</v>
      </c>
      <c r="L284" s="211"/>
    </row>
    <row r="285" spans="1:12" ht="19.5" hidden="1" customHeight="1">
      <c r="A285" s="270">
        <f>IF(B285&lt;&gt;"",ROW()-11,"")</f>
        <v>274</v>
      </c>
      <c r="B285" s="279" t="s">
        <v>768</v>
      </c>
      <c r="C285" s="272" t="s">
        <v>282</v>
      </c>
      <c r="D285" s="273"/>
      <c r="E285" s="273"/>
      <c r="F285" s="273">
        <f t="array" ref="F285">SUM(IF("156"&amp;B285=KHN&amp;MH,SL))</f>
        <v>24</v>
      </c>
      <c r="G285" s="273">
        <f t="array" ref="G285">SUM(IF("156"&amp;B285=KHN&amp;MH,TH))</f>
        <v>1157376</v>
      </c>
      <c r="H285" s="273">
        <f t="array" ref="H285">SUM(IF("156"&amp;B285=KHC&amp;MH,SL))</f>
        <v>24</v>
      </c>
      <c r="I285" s="273">
        <f t="array" ref="I285">SUM(IF("156"&amp;B285=KHC&amp;MH,TH))</f>
        <v>1157376</v>
      </c>
      <c r="J285" s="273">
        <f>D285+F285-H285</f>
        <v>0</v>
      </c>
      <c r="K285" s="273">
        <f>E285+G285-I285</f>
        <v>0</v>
      </c>
      <c r="L285" s="211"/>
    </row>
    <row r="286" spans="1:12" ht="19.5" hidden="1" customHeight="1">
      <c r="A286" s="270">
        <f>IF(B286&lt;&gt;"",ROW()-11,"")</f>
        <v>275</v>
      </c>
      <c r="B286" s="279" t="s">
        <v>816</v>
      </c>
      <c r="C286" s="272" t="s">
        <v>282</v>
      </c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1120320</v>
      </c>
      <c r="H286" s="273">
        <f t="array" ref="H286">SUM(IF("156"&amp;B286=KHC&amp;MH,SL))</f>
        <v>24</v>
      </c>
      <c r="I286" s="273">
        <f t="array" ref="I286">SUM(IF("156"&amp;B286=KHC&amp;MH,TH))</f>
        <v>1120320</v>
      </c>
      <c r="J286" s="273">
        <f>D286+F286-H286</f>
        <v>0</v>
      </c>
      <c r="K286" s="273">
        <f>E286+G286-I286</f>
        <v>0</v>
      </c>
      <c r="L286" s="211"/>
    </row>
    <row r="287" spans="1:12" ht="19.5" hidden="1" customHeight="1">
      <c r="A287" s="270">
        <f>IF(B287&lt;&gt;"",ROW()-11,"")</f>
        <v>276</v>
      </c>
      <c r="B287" s="279" t="s">
        <v>688</v>
      </c>
      <c r="C287" s="272" t="s">
        <v>282</v>
      </c>
      <c r="D287" s="273"/>
      <c r="E287" s="273"/>
      <c r="F287" s="273">
        <f t="array" ref="F287">SUM(IF("156"&amp;B287=KHN&amp;MH,SL))</f>
        <v>10</v>
      </c>
      <c r="G287" s="273">
        <f t="array" ref="G287">SUM(IF("156"&amp;B287=KHN&amp;MH,TH))</f>
        <v>315470</v>
      </c>
      <c r="H287" s="273">
        <f t="array" ref="H287">SUM(IF("156"&amp;B287=KHC&amp;MH,SL))</f>
        <v>10</v>
      </c>
      <c r="I287" s="273">
        <f t="array" ref="I287">SUM(IF("156"&amp;B287=KHC&amp;MH,TH))</f>
        <v>315470</v>
      </c>
      <c r="J287" s="273">
        <f>D287+F287-H287</f>
        <v>0</v>
      </c>
      <c r="K287" s="273">
        <f>E287+G287-I287</f>
        <v>0</v>
      </c>
      <c r="L287" s="211"/>
    </row>
    <row r="288" spans="1:12" ht="19.5" hidden="1" customHeight="1">
      <c r="A288" s="270">
        <f>IF(B288&lt;&gt;"",ROW()-11,"")</f>
        <v>277</v>
      </c>
      <c r="B288" s="279" t="s">
        <v>681</v>
      </c>
      <c r="C288" s="272" t="s">
        <v>282</v>
      </c>
      <c r="D288" s="273"/>
      <c r="E288" s="273"/>
      <c r="F288" s="273">
        <f t="array" ref="F288">SUM(IF("156"&amp;B288=KHN&amp;MH,SL))</f>
        <v>473</v>
      </c>
      <c r="G288" s="273">
        <f t="array" ref="G288">SUM(IF("156"&amp;B288=KHN&amp;MH,TH))</f>
        <v>23294890</v>
      </c>
      <c r="H288" s="273">
        <f t="array" ref="H288">SUM(IF("156"&amp;B288=KHC&amp;MH,SL))</f>
        <v>473</v>
      </c>
      <c r="I288" s="273">
        <f t="array" ref="I288">SUM(IF("156"&amp;B288=KHC&amp;MH,TH))</f>
        <v>23294890</v>
      </c>
      <c r="J288" s="273">
        <f>D288+F288-H288</f>
        <v>0</v>
      </c>
      <c r="K288" s="273">
        <f>E288+G288-I288</f>
        <v>0</v>
      </c>
      <c r="L288" s="211"/>
    </row>
    <row r="289" spans="1:15" ht="19.5" hidden="1" customHeight="1">
      <c r="A289" s="270">
        <f>IF(B289&lt;&gt;"",ROW()-11,"")</f>
        <v>278</v>
      </c>
      <c r="B289" s="279" t="s">
        <v>709</v>
      </c>
      <c r="C289" s="272" t="s">
        <v>282</v>
      </c>
      <c r="D289" s="273"/>
      <c r="E289" s="273"/>
      <c r="F289" s="273">
        <f t="array" ref="F289">SUM(IF("156"&amp;B289=KHN&amp;MH,SL))</f>
        <v>30</v>
      </c>
      <c r="G289" s="273">
        <f t="array" ref="G289">SUM(IF("156"&amp;B289=KHN&amp;MH,TH))</f>
        <v>1546980</v>
      </c>
      <c r="H289" s="273">
        <f t="array" ref="H289">SUM(IF("156"&amp;B289=KHC&amp;MH,SL))</f>
        <v>30</v>
      </c>
      <c r="I289" s="273">
        <f t="array" ref="I289">SUM(IF("156"&amp;B289=KHC&amp;MH,TH))</f>
        <v>1546980</v>
      </c>
      <c r="J289" s="273">
        <f>D289+F289-H289</f>
        <v>0</v>
      </c>
      <c r="K289" s="273">
        <f>E289+G289-I289</f>
        <v>0</v>
      </c>
      <c r="L289" s="211"/>
    </row>
    <row r="290" spans="1:15" ht="19.5" hidden="1" customHeight="1">
      <c r="A290" s="270">
        <f>IF(B290&lt;&gt;"",ROW()-11,"")</f>
        <v>279</v>
      </c>
      <c r="B290" s="279" t="s">
        <v>807</v>
      </c>
      <c r="C290" s="272" t="s">
        <v>282</v>
      </c>
      <c r="D290" s="273"/>
      <c r="E290" s="273"/>
      <c r="F290" s="273">
        <f t="array" ref="F290">SUM(IF("156"&amp;B290=KHN&amp;MH,SL))</f>
        <v>39</v>
      </c>
      <c r="G290" s="273">
        <f t="array" ref="G290">SUM(IF("156"&amp;B290=KHN&amp;MH,TH))</f>
        <v>1507155</v>
      </c>
      <c r="H290" s="273">
        <f t="array" ref="H290">SUM(IF("156"&amp;B290=KHC&amp;MH,SL))</f>
        <v>39</v>
      </c>
      <c r="I290" s="273">
        <f t="array" ref="I290">SUM(IF("156"&amp;B290=KHC&amp;MH,TH))</f>
        <v>1507155</v>
      </c>
      <c r="J290" s="273">
        <f>D290+F290-H290</f>
        <v>0</v>
      </c>
      <c r="K290" s="273">
        <f>E290+G290-I290</f>
        <v>0</v>
      </c>
      <c r="L290" s="211"/>
    </row>
    <row r="291" spans="1:15" ht="19.5" hidden="1" customHeight="1">
      <c r="A291" s="270">
        <f>IF(B291&lt;&gt;"",ROW()-11,"")</f>
        <v>280</v>
      </c>
      <c r="B291" s="279" t="s">
        <v>721</v>
      </c>
      <c r="C291" s="272" t="s">
        <v>282</v>
      </c>
      <c r="D291" s="273"/>
      <c r="E291" s="273"/>
      <c r="F291" s="273">
        <f t="array" ref="F291">SUM(IF("156"&amp;B291=KHN&amp;MH,SL))</f>
        <v>38</v>
      </c>
      <c r="G291" s="273">
        <f t="array" ref="G291">SUM(IF("156"&amp;B291=KHN&amp;MH,TH))</f>
        <v>2173574</v>
      </c>
      <c r="H291" s="273">
        <f t="array" ref="H291">SUM(IF("156"&amp;B291=KHC&amp;MH,SL))</f>
        <v>38</v>
      </c>
      <c r="I291" s="273">
        <f t="array" ref="I291">SUM(IF("156"&amp;B291=KHC&amp;MH,TH))</f>
        <v>2173574</v>
      </c>
      <c r="J291" s="273">
        <f>D291+F291-H291</f>
        <v>0</v>
      </c>
      <c r="K291" s="273">
        <f>E291+G291-I291</f>
        <v>0</v>
      </c>
      <c r="L291" s="211"/>
    </row>
    <row r="292" spans="1:15" ht="19.5" hidden="1" customHeight="1">
      <c r="A292" s="270">
        <f>IF(B292&lt;&gt;"",ROW()-11,"")</f>
        <v>281</v>
      </c>
      <c r="B292" s="279" t="s">
        <v>652</v>
      </c>
      <c r="C292" s="272" t="s">
        <v>282</v>
      </c>
      <c r="D292" s="273"/>
      <c r="E292" s="273"/>
      <c r="F292" s="273">
        <f t="array" ref="F292">SUM(IF("156"&amp;B292=KHN&amp;MH,SL))</f>
        <v>650</v>
      </c>
      <c r="G292" s="273">
        <f t="array" ref="G292">SUM(IF("156"&amp;B292=KHN&amp;MH,TH))</f>
        <v>5027585</v>
      </c>
      <c r="H292" s="273">
        <f t="array" ref="H292">SUM(IF("156"&amp;B292=KHC&amp;MH,SL))</f>
        <v>650</v>
      </c>
      <c r="I292" s="273">
        <f t="array" ref="I292">SUM(IF("156"&amp;B292=KHC&amp;MH,TH))</f>
        <v>5027585</v>
      </c>
      <c r="J292" s="273">
        <f>D292+F292-H292</f>
        <v>0</v>
      </c>
      <c r="K292" s="273">
        <f>E292+G292-I292</f>
        <v>0</v>
      </c>
      <c r="L292" s="211"/>
    </row>
    <row r="293" spans="1:15" ht="19.5" hidden="1" customHeight="1">
      <c r="A293" s="270">
        <f>IF(B293&lt;&gt;"",ROW()-11,"")</f>
        <v>282</v>
      </c>
      <c r="B293" s="279" t="s">
        <v>645</v>
      </c>
      <c r="C293" s="272" t="s">
        <v>282</v>
      </c>
      <c r="D293" s="273"/>
      <c r="E293" s="273"/>
      <c r="F293" s="273">
        <f t="array" ref="F293">SUM(IF("156"&amp;B293=KHN&amp;MH,SL))</f>
        <v>306</v>
      </c>
      <c r="G293" s="273">
        <f t="array" ref="G293">SUM(IF("156"&amp;B293=KHN&amp;MH,TH))</f>
        <v>4168332</v>
      </c>
      <c r="H293" s="273">
        <f t="array" ref="H293">SUM(IF("156"&amp;B293=KHC&amp;MH,SL))</f>
        <v>306</v>
      </c>
      <c r="I293" s="273">
        <f t="array" ref="I293">SUM(IF("156"&amp;B293=KHC&amp;MH,TH))</f>
        <v>4168332</v>
      </c>
      <c r="J293" s="273">
        <f>D293+F293-H293</f>
        <v>0</v>
      </c>
      <c r="K293" s="273">
        <f>E293+G293-I293</f>
        <v>0</v>
      </c>
      <c r="L293" s="211"/>
    </row>
    <row r="294" spans="1:15" ht="19.5" hidden="1" customHeight="1">
      <c r="A294" s="270">
        <f>IF(B294&lt;&gt;"",ROW()-11,"")</f>
        <v>283</v>
      </c>
      <c r="B294" s="279" t="s">
        <v>641</v>
      </c>
      <c r="C294" s="272" t="s">
        <v>282</v>
      </c>
      <c r="D294" s="273"/>
      <c r="E294" s="273"/>
      <c r="F294" s="273">
        <f t="array" ref="F294">SUM(IF("156"&amp;B294=KHN&amp;MH,SL))</f>
        <v>620</v>
      </c>
      <c r="G294" s="273">
        <f t="array" ref="G294">SUM(IF("156"&amp;B294=KHN&amp;MH,TH))</f>
        <v>9726439</v>
      </c>
      <c r="H294" s="273">
        <f t="array" ref="H294">SUM(IF("156"&amp;B294=KHC&amp;MH,SL))</f>
        <v>620</v>
      </c>
      <c r="I294" s="273">
        <f t="array" ref="I294">SUM(IF("156"&amp;B294=KHC&amp;MH,TH))</f>
        <v>9726439</v>
      </c>
      <c r="J294" s="273">
        <f>D294+F294-H294</f>
        <v>0</v>
      </c>
      <c r="K294" s="273">
        <f>E294+G294-I294</f>
        <v>0</v>
      </c>
      <c r="L294" s="211"/>
    </row>
    <row r="295" spans="1:15" ht="19.5" hidden="1" customHeight="1">
      <c r="A295" s="270">
        <f>IF(B295&lt;&gt;"",ROW()-11,"")</f>
        <v>284</v>
      </c>
      <c r="B295" s="279" t="s">
        <v>773</v>
      </c>
      <c r="C295" s="272" t="s">
        <v>282</v>
      </c>
      <c r="D295" s="273"/>
      <c r="E295" s="273"/>
      <c r="F295" s="273">
        <f t="array" ref="F295">SUM(IF("156"&amp;B295=KHN&amp;MH,SL))</f>
        <v>36</v>
      </c>
      <c r="G295" s="273">
        <f t="array" ref="G295">SUM(IF("156"&amp;B295=KHN&amp;MH,TH))</f>
        <v>471816</v>
      </c>
      <c r="H295" s="273">
        <f t="array" ref="H295">SUM(IF("156"&amp;B295=KHC&amp;MH,SL))</f>
        <v>36</v>
      </c>
      <c r="I295" s="273">
        <f t="array" ref="I295">SUM(IF("156"&amp;B295=KHC&amp;MH,TH))</f>
        <v>471816</v>
      </c>
      <c r="J295" s="273">
        <f>D295+F295-H295</f>
        <v>0</v>
      </c>
      <c r="K295" s="273">
        <f>E295+G295-I295</f>
        <v>0</v>
      </c>
      <c r="L295" s="211"/>
    </row>
    <row r="296" spans="1:15" ht="19.5" hidden="1" customHeight="1">
      <c r="A296" s="270">
        <f>IF(B296&lt;&gt;"",ROW()-11,"")</f>
        <v>285</v>
      </c>
      <c r="B296" s="279" t="s">
        <v>651</v>
      </c>
      <c r="C296" s="272" t="s">
        <v>282</v>
      </c>
      <c r="D296" s="273"/>
      <c r="E296" s="273"/>
      <c r="F296" s="273">
        <f t="array" ref="F296">SUM(IF("156"&amp;B296=KHN&amp;MH,SL))</f>
        <v>360</v>
      </c>
      <c r="G296" s="273">
        <f t="array" ref="G296">SUM(IF("156"&amp;B296=KHN&amp;MH,TH))</f>
        <v>7167498</v>
      </c>
      <c r="H296" s="273">
        <f t="array" ref="H296">SUM(IF("156"&amp;B296=KHC&amp;MH,SL))</f>
        <v>360</v>
      </c>
      <c r="I296" s="273">
        <f t="array" ref="I296">SUM(IF("156"&amp;B296=KHC&amp;MH,TH))</f>
        <v>7167498</v>
      </c>
      <c r="J296" s="273">
        <f>D296+F296-H296</f>
        <v>0</v>
      </c>
      <c r="K296" s="273">
        <f>E296+G296-I296</f>
        <v>0</v>
      </c>
      <c r="L296" s="211"/>
    </row>
    <row r="297" spans="1:15" ht="19.5" hidden="1" customHeight="1">
      <c r="A297" s="270">
        <f>IF(B297&lt;&gt;"",ROW()-11,"")</f>
        <v>286</v>
      </c>
      <c r="B297" s="279" t="s">
        <v>820</v>
      </c>
      <c r="C297" s="272" t="s">
        <v>282</v>
      </c>
      <c r="D297" s="273"/>
      <c r="E297" s="273"/>
      <c r="F297" s="273">
        <f t="array" ref="F297">SUM(IF("156"&amp;B297=KHN&amp;MH,SL))</f>
        <v>605</v>
      </c>
      <c r="G297" s="273">
        <f t="array" ref="G297">SUM(IF("156"&amp;B297=KHN&amp;MH,TH))</f>
        <v>9245548</v>
      </c>
      <c r="H297" s="273">
        <f t="array" ref="H297">SUM(IF("156"&amp;B297=KHC&amp;MH,SL))</f>
        <v>605</v>
      </c>
      <c r="I297" s="273">
        <f t="array" ref="I297">SUM(IF("156"&amp;B297=KHC&amp;MH,TH))</f>
        <v>9245548</v>
      </c>
      <c r="J297" s="273">
        <f>D297+F297-H297</f>
        <v>0</v>
      </c>
      <c r="K297" s="273">
        <f>E297+G297-I297</f>
        <v>0</v>
      </c>
      <c r="L297" s="211"/>
    </row>
    <row r="298" spans="1:15" ht="19.5" hidden="1" customHeight="1">
      <c r="A298" s="270">
        <f>IF(B298&lt;&gt;"",ROW()-11,"")</f>
        <v>287</v>
      </c>
      <c r="B298" s="279" t="s">
        <v>617</v>
      </c>
      <c r="C298" s="272" t="s">
        <v>282</v>
      </c>
      <c r="D298" s="273"/>
      <c r="E298" s="273"/>
      <c r="F298" s="273">
        <f t="array" ref="F298">SUM(IF("156"&amp;B298=KHN&amp;MH,SL))</f>
        <v>18</v>
      </c>
      <c r="G298" s="273">
        <f t="array" ref="G298">SUM(IF("156"&amp;B298=KHN&amp;MH,TH))</f>
        <v>370440</v>
      </c>
      <c r="H298" s="273">
        <f t="array" ref="H298">SUM(IF("156"&amp;B298=KHC&amp;MH,SL))</f>
        <v>18</v>
      </c>
      <c r="I298" s="273">
        <f t="array" ref="I298">SUM(IF("156"&amp;B298=KHC&amp;MH,TH))</f>
        <v>370440</v>
      </c>
      <c r="J298" s="273">
        <f>D298+F298-H298</f>
        <v>0</v>
      </c>
      <c r="K298" s="273">
        <f>E298+G298-I298</f>
        <v>0</v>
      </c>
      <c r="L298" s="211"/>
    </row>
    <row r="299" spans="1:15" ht="19.5" hidden="1" customHeight="1">
      <c r="A299" s="270">
        <f>IF(B299&lt;&gt;"",ROW()-11,"")</f>
        <v>288</v>
      </c>
      <c r="B299" s="279" t="s">
        <v>558</v>
      </c>
      <c r="C299" s="272" t="s">
        <v>282</v>
      </c>
      <c r="D299" s="273">
        <v>18</v>
      </c>
      <c r="E299" s="273">
        <v>370656</v>
      </c>
      <c r="F299" s="273">
        <f t="array" ref="F299">SUM(IF("156"&amp;B299=KHN&amp;MH,SL))</f>
        <v>7018</v>
      </c>
      <c r="G299" s="273">
        <f t="array" ref="G299">SUM(IF("156"&amp;B299=KHN&amp;MH,TH))</f>
        <v>226561531</v>
      </c>
      <c r="H299" s="273">
        <f t="array" ref="H299">SUM(IF("156"&amp;B299=KHC&amp;MH,SL))</f>
        <v>7036</v>
      </c>
      <c r="I299" s="273">
        <f t="array" ref="I299">SUM(IF("156"&amp;B299=KHC&amp;MH,TH))</f>
        <v>226932187</v>
      </c>
      <c r="J299" s="273">
        <f>D299+F299-H299</f>
        <v>0</v>
      </c>
      <c r="K299" s="273">
        <f>E299+G299-I299</f>
        <v>0</v>
      </c>
      <c r="L299" s="211"/>
      <c r="M299" s="668"/>
      <c r="N299" s="274"/>
      <c r="O299" s="274"/>
    </row>
    <row r="300" spans="1:15" ht="19.5" hidden="1" customHeight="1">
      <c r="A300" s="270">
        <f>IF(B300&lt;&gt;"",ROW()-11,"")</f>
        <v>289</v>
      </c>
      <c r="B300" s="279" t="s">
        <v>813</v>
      </c>
      <c r="C300" s="272" t="s">
        <v>282</v>
      </c>
      <c r="D300" s="273"/>
      <c r="E300" s="273"/>
      <c r="F300" s="273">
        <f t="array" ref="F300">SUM(IF("156"&amp;B300=KHN&amp;MH,SL))</f>
        <v>200</v>
      </c>
      <c r="G300" s="273">
        <f t="array" ref="G300">SUM(IF("156"&amp;B300=KHN&amp;MH,TH))</f>
        <v>6474114</v>
      </c>
      <c r="H300" s="273">
        <f t="array" ref="H300">SUM(IF("156"&amp;B300=KHC&amp;MH,SL))</f>
        <v>200</v>
      </c>
      <c r="I300" s="273">
        <f t="array" ref="I300">SUM(IF("156"&amp;B300=KHC&amp;MH,TH))</f>
        <v>6474114</v>
      </c>
      <c r="J300" s="273">
        <f>D300+F300-H300</f>
        <v>0</v>
      </c>
      <c r="K300" s="273">
        <f>E300+G300-I300</f>
        <v>0</v>
      </c>
      <c r="L300" s="211"/>
    </row>
    <row r="301" spans="1:15" ht="19.5" hidden="1" customHeight="1">
      <c r="A301" s="270">
        <f>IF(B301&lt;&gt;"",ROW()-11,"")</f>
        <v>290</v>
      </c>
      <c r="B301" s="279" t="s">
        <v>644</v>
      </c>
      <c r="C301" s="272" t="s">
        <v>282</v>
      </c>
      <c r="D301" s="273"/>
      <c r="E301" s="273"/>
      <c r="F301" s="273">
        <f t="array" ref="F301">SUM(IF("156"&amp;B301=KHN&amp;MH,SL))</f>
        <v>309</v>
      </c>
      <c r="G301" s="273">
        <f t="array" ref="G301">SUM(IF("156"&amp;B301=KHN&amp;MH,TH))</f>
        <v>4320030</v>
      </c>
      <c r="H301" s="273">
        <f t="array" ref="H301">SUM(IF("156"&amp;B301=KHC&amp;MH,SL))</f>
        <v>309</v>
      </c>
      <c r="I301" s="273">
        <f t="array" ref="I301">SUM(IF("156"&amp;B301=KHC&amp;MH,TH))</f>
        <v>4320030</v>
      </c>
      <c r="J301" s="273">
        <f>D301+F301-H301</f>
        <v>0</v>
      </c>
      <c r="K301" s="273">
        <f>E301+G301-I301</f>
        <v>0</v>
      </c>
      <c r="L301" s="211"/>
    </row>
    <row r="302" spans="1:15" ht="19.5" hidden="1" customHeight="1">
      <c r="A302" s="270">
        <f>IF(B302&lt;&gt;"",ROW()-11,"")</f>
        <v>291</v>
      </c>
      <c r="B302" s="613" t="s">
        <v>867</v>
      </c>
      <c r="C302" s="272" t="s">
        <v>282</v>
      </c>
      <c r="D302" s="273"/>
      <c r="E302" s="273"/>
      <c r="F302" s="273">
        <f t="array" ref="F302">SUM(IF("156"&amp;B302=KHN&amp;MH,SL))</f>
        <v>0</v>
      </c>
      <c r="G302" s="273">
        <f t="array" ref="G302">SUM(IF("156"&amp;B302=KHN&amp;MH,TH))</f>
        <v>0</v>
      </c>
      <c r="H302" s="273">
        <f t="array" ref="H302">SUM(IF("156"&amp;B302=KHC&amp;MH,SL))</f>
        <v>0</v>
      </c>
      <c r="I302" s="273">
        <f t="array" ref="I302">SUM(IF("156"&amp;B302=KHC&amp;MH,TH))</f>
        <v>0</v>
      </c>
      <c r="J302" s="273">
        <f>D302+F302-H302</f>
        <v>0</v>
      </c>
      <c r="K302" s="273">
        <f>E302+G302-I302</f>
        <v>0</v>
      </c>
      <c r="L302" s="211"/>
    </row>
    <row r="303" spans="1:15" ht="19.5" hidden="1" customHeight="1">
      <c r="A303" s="270">
        <f>IF(B303&lt;&gt;"",ROW()-11,"")</f>
        <v>292</v>
      </c>
      <c r="B303" s="279" t="s">
        <v>649</v>
      </c>
      <c r="C303" s="272" t="s">
        <v>282</v>
      </c>
      <c r="D303" s="273"/>
      <c r="E303" s="273"/>
      <c r="F303" s="273">
        <f t="array" ref="F303">SUM(IF("156"&amp;B303=KHN&amp;MH,SL))</f>
        <v>250</v>
      </c>
      <c r="G303" s="273">
        <f t="array" ref="G303">SUM(IF("156"&amp;B303=KHN&amp;MH,TH))</f>
        <v>1991991</v>
      </c>
      <c r="H303" s="273">
        <f t="array" ref="H303">SUM(IF("156"&amp;B303=KHC&amp;MH,SL))</f>
        <v>250</v>
      </c>
      <c r="I303" s="273">
        <f t="array" ref="I303">SUM(IF("156"&amp;B303=KHC&amp;MH,TH))</f>
        <v>1991991</v>
      </c>
      <c r="J303" s="273">
        <f>D303+F303-H303</f>
        <v>0</v>
      </c>
      <c r="K303" s="273">
        <f>E303+G303-I303</f>
        <v>0</v>
      </c>
      <c r="L303" s="211"/>
    </row>
    <row r="304" spans="1:15" ht="19.5" hidden="1" customHeight="1">
      <c r="A304" s="270">
        <f>IF(B304&lt;&gt;"",ROW()-11,"")</f>
        <v>293</v>
      </c>
      <c r="B304" s="279" t="s">
        <v>548</v>
      </c>
      <c r="C304" s="272" t="s">
        <v>282</v>
      </c>
      <c r="D304" s="273"/>
      <c r="E304" s="273"/>
      <c r="F304" s="273">
        <f t="array" ref="F304">SUM(IF("156"&amp;B304=KHN&amp;MH,SL))</f>
        <v>25</v>
      </c>
      <c r="G304" s="273">
        <f t="array" ref="G304">SUM(IF("156"&amp;B304=KHN&amp;MH,TH))</f>
        <v>803150</v>
      </c>
      <c r="H304" s="273">
        <f t="array" ref="H304">SUM(IF("156"&amp;B304=KHC&amp;MH,SL))</f>
        <v>25</v>
      </c>
      <c r="I304" s="273">
        <f t="array" ref="I304">SUM(IF("156"&amp;B304=KHC&amp;MH,TH))</f>
        <v>803150</v>
      </c>
      <c r="J304" s="273">
        <f>D304+F304-H304</f>
        <v>0</v>
      </c>
      <c r="K304" s="273">
        <f>E304+G304-I304</f>
        <v>0</v>
      </c>
      <c r="L304" s="211"/>
    </row>
    <row r="305" spans="1:12" ht="19.5" hidden="1" customHeight="1">
      <c r="A305" s="270">
        <f>IF(B305&lt;&gt;"",ROW()-11,"")</f>
        <v>294</v>
      </c>
      <c r="B305" s="279" t="s">
        <v>669</v>
      </c>
      <c r="C305" s="272" t="s">
        <v>282</v>
      </c>
      <c r="D305" s="273"/>
      <c r="E305" s="273"/>
      <c r="F305" s="273">
        <f t="array" ref="F305">SUM(IF("156"&amp;B305=KHN&amp;MH,SL))</f>
        <v>70</v>
      </c>
      <c r="G305" s="273">
        <f t="array" ref="G305">SUM(IF("156"&amp;B305=KHN&amp;MH,TH))</f>
        <v>2506420</v>
      </c>
      <c r="H305" s="273">
        <f t="array" ref="H305">SUM(IF("156"&amp;B305=KHC&amp;MH,SL))</f>
        <v>70</v>
      </c>
      <c r="I305" s="273">
        <f t="array" ref="I305">SUM(IF("156"&amp;B305=KHC&amp;MH,TH))</f>
        <v>2506420</v>
      </c>
      <c r="J305" s="273">
        <f>D305+F305-H305</f>
        <v>0</v>
      </c>
      <c r="K305" s="273">
        <f>E305+G305-I305</f>
        <v>0</v>
      </c>
      <c r="L305" s="211"/>
    </row>
    <row r="306" spans="1:12" ht="19.5" hidden="1" customHeight="1">
      <c r="A306" s="270">
        <f>IF(B306&lt;&gt;"",ROW()-11,"")</f>
        <v>295</v>
      </c>
      <c r="B306" s="279" t="s">
        <v>712</v>
      </c>
      <c r="C306" s="272" t="s">
        <v>282</v>
      </c>
      <c r="D306" s="273"/>
      <c r="E306" s="273"/>
      <c r="F306" s="273">
        <f t="array" ref="F306">SUM(IF("156"&amp;B306=KHN&amp;MH,SL))</f>
        <v>48</v>
      </c>
      <c r="G306" s="273">
        <f t="array" ref="G306">SUM(IF("156"&amp;B306=KHN&amp;MH,TH))</f>
        <v>3259518</v>
      </c>
      <c r="H306" s="273">
        <f t="array" ref="H306">SUM(IF("156"&amp;B306=KHC&amp;MH,SL))</f>
        <v>48</v>
      </c>
      <c r="I306" s="273">
        <f t="array" ref="I306">SUM(IF("156"&amp;B306=KHC&amp;MH,TH))</f>
        <v>3259518</v>
      </c>
      <c r="J306" s="273">
        <f>D306+F306-H306</f>
        <v>0</v>
      </c>
      <c r="K306" s="273">
        <f>E306+G306-I306</f>
        <v>0</v>
      </c>
      <c r="L306" s="211"/>
    </row>
    <row r="307" spans="1:12" ht="19.5" hidden="1" customHeight="1">
      <c r="A307" s="270">
        <f>IF(B307&lt;&gt;"",ROW()-11,"")</f>
        <v>296</v>
      </c>
      <c r="B307" s="279" t="s">
        <v>745</v>
      </c>
      <c r="C307" s="272" t="s">
        <v>282</v>
      </c>
      <c r="D307" s="273"/>
      <c r="E307" s="273"/>
      <c r="F307" s="273">
        <f t="array" ref="F307">SUM(IF("156"&amp;B307=KHN&amp;MH,SL))</f>
        <v>30</v>
      </c>
      <c r="G307" s="273">
        <f t="array" ref="G307">SUM(IF("156"&amp;B307=KHN&amp;MH,TH))</f>
        <v>1487220</v>
      </c>
      <c r="H307" s="273">
        <f t="array" ref="H307">SUM(IF("156"&amp;B307=KHC&amp;MH,SL))</f>
        <v>30</v>
      </c>
      <c r="I307" s="273">
        <f t="array" ref="I307">SUM(IF("156"&amp;B307=KHC&amp;MH,TH))</f>
        <v>1487220</v>
      </c>
      <c r="J307" s="273">
        <f>D307+F307-H307</f>
        <v>0</v>
      </c>
      <c r="K307" s="273">
        <f>E307+G307-I307</f>
        <v>0</v>
      </c>
      <c r="L307" s="211"/>
    </row>
    <row r="308" spans="1:12" ht="19.5" hidden="1" customHeight="1">
      <c r="A308" s="270">
        <f>IF(B308&lt;&gt;"",ROW()-11,"")</f>
        <v>297</v>
      </c>
      <c r="B308" s="279" t="s">
        <v>671</v>
      </c>
      <c r="C308" s="272" t="s">
        <v>282</v>
      </c>
      <c r="D308" s="273"/>
      <c r="E308" s="273"/>
      <c r="F308" s="273">
        <f t="array" ref="F308">SUM(IF("156"&amp;B308=KHN&amp;MH,SL))</f>
        <v>15</v>
      </c>
      <c r="G308" s="273">
        <f t="array" ref="G308">SUM(IF("156"&amp;B308=KHN&amp;MH,TH))</f>
        <v>840450</v>
      </c>
      <c r="H308" s="273">
        <f t="array" ref="H308">SUM(IF("156"&amp;B308=KHC&amp;MH,SL))</f>
        <v>15</v>
      </c>
      <c r="I308" s="273">
        <f t="array" ref="I308">SUM(IF("156"&amp;B308=KHC&amp;MH,TH))</f>
        <v>840450</v>
      </c>
      <c r="J308" s="273">
        <f>D308+F308-H308</f>
        <v>0</v>
      </c>
      <c r="K308" s="273">
        <f>E308+G308-I308</f>
        <v>0</v>
      </c>
      <c r="L308" s="211"/>
    </row>
    <row r="309" spans="1:12" ht="19.5" hidden="1" customHeight="1">
      <c r="A309" s="270">
        <f>IF(B309&lt;&gt;"",ROW()-11,"")</f>
        <v>298</v>
      </c>
      <c r="B309" s="279" t="s">
        <v>788</v>
      </c>
      <c r="C309" s="272" t="s">
        <v>282</v>
      </c>
      <c r="D309" s="273"/>
      <c r="E309" s="273"/>
      <c r="F309" s="273">
        <f t="array" ref="F309">SUM(IF("156"&amp;B309=KHN&amp;MH,SL))</f>
        <v>26</v>
      </c>
      <c r="G309" s="273">
        <f t="array" ref="G309">SUM(IF("156"&amp;B309=KHN&amp;MH,TH))</f>
        <v>2300246</v>
      </c>
      <c r="H309" s="273">
        <f t="array" ref="H309">SUM(IF("156"&amp;B309=KHC&amp;MH,SL))</f>
        <v>26</v>
      </c>
      <c r="I309" s="273">
        <f t="array" ref="I309">SUM(IF("156"&amp;B309=KHC&amp;MH,TH))</f>
        <v>2300246</v>
      </c>
      <c r="J309" s="273">
        <f>D309+F309-H309</f>
        <v>0</v>
      </c>
      <c r="K309" s="273">
        <f>E309+G309-I309</f>
        <v>0</v>
      </c>
      <c r="L309" s="211"/>
    </row>
    <row r="310" spans="1:12" ht="19.5" hidden="1" customHeight="1">
      <c r="A310" s="270">
        <f>IF(B310&lt;&gt;"",ROW()-11,"")</f>
        <v>299</v>
      </c>
      <c r="B310" s="279" t="s">
        <v>678</v>
      </c>
      <c r="C310" s="272" t="s">
        <v>282</v>
      </c>
      <c r="D310" s="273"/>
      <c r="E310" s="273"/>
      <c r="F310" s="273">
        <f t="array" ref="F310">SUM(IF("156"&amp;B310=KHN&amp;MH,SL))</f>
        <v>38</v>
      </c>
      <c r="G310" s="273">
        <f t="array" ref="G310">SUM(IF("156"&amp;B310=KHN&amp;MH,TH))</f>
        <v>1321342</v>
      </c>
      <c r="H310" s="273">
        <f t="array" ref="H310">SUM(IF("156"&amp;B310=KHC&amp;MH,SL))</f>
        <v>38</v>
      </c>
      <c r="I310" s="273">
        <f t="array" ref="I310">SUM(IF("156"&amp;B310=KHC&amp;MH,TH))</f>
        <v>1321342</v>
      </c>
      <c r="J310" s="273">
        <f>D310+F310-H310</f>
        <v>0</v>
      </c>
      <c r="K310" s="273">
        <f>E310+G310-I310</f>
        <v>0</v>
      </c>
      <c r="L310" s="211"/>
    </row>
    <row r="311" spans="1:12" ht="19.5" hidden="1" customHeight="1">
      <c r="A311" s="270">
        <f>IF(B311&lt;&gt;"",ROW()-11,"")</f>
        <v>300</v>
      </c>
      <c r="B311" s="279" t="s">
        <v>799</v>
      </c>
      <c r="C311" s="272" t="s">
        <v>282</v>
      </c>
      <c r="D311" s="273"/>
      <c r="E311" s="273"/>
      <c r="F311" s="273">
        <f t="array" ref="F311">SUM(IF("156"&amp;B311=KHN&amp;MH,SL))</f>
        <v>0</v>
      </c>
      <c r="G311" s="273">
        <f t="array" ref="G311">SUM(IF("156"&amp;B311=KHN&amp;MH,TH))</f>
        <v>0</v>
      </c>
      <c r="H311" s="273">
        <f t="array" ref="H311">SUM(IF("156"&amp;B311=KHC&amp;MH,SL))</f>
        <v>0</v>
      </c>
      <c r="I311" s="273">
        <f t="array" ref="I311">SUM(IF("156"&amp;B311=KHC&amp;MH,TH))</f>
        <v>0</v>
      </c>
      <c r="J311" s="273">
        <f>D311+F311-H311</f>
        <v>0</v>
      </c>
      <c r="K311" s="273">
        <f>E311+G311-I311</f>
        <v>0</v>
      </c>
      <c r="L311" s="211"/>
    </row>
    <row r="312" spans="1:12" ht="19.5" hidden="1" customHeight="1">
      <c r="A312" s="270">
        <f>IF(B312&lt;&gt;"",ROW()-11,"")</f>
        <v>301</v>
      </c>
      <c r="B312" s="279" t="s">
        <v>715</v>
      </c>
      <c r="C312" s="272" t="s">
        <v>282</v>
      </c>
      <c r="D312" s="273"/>
      <c r="E312" s="273"/>
      <c r="F312" s="273">
        <f t="array" ref="F312">SUM(IF("156"&amp;B312=KHN&amp;MH,SL))</f>
        <v>7</v>
      </c>
      <c r="G312" s="273">
        <f t="array" ref="G312">SUM(IF("156"&amp;B312=KHN&amp;MH,TH))</f>
        <v>451318</v>
      </c>
      <c r="H312" s="273">
        <f t="array" ref="H312">SUM(IF("156"&amp;B312=KHC&amp;MH,SL))</f>
        <v>7</v>
      </c>
      <c r="I312" s="273">
        <f t="array" ref="I312">SUM(IF("156"&amp;B312=KHC&amp;MH,TH))</f>
        <v>451318</v>
      </c>
      <c r="J312" s="273">
        <f>D312+F312-H312</f>
        <v>0</v>
      </c>
      <c r="K312" s="273">
        <f>E312+G312-I312</f>
        <v>0</v>
      </c>
      <c r="L312" s="211"/>
    </row>
    <row r="313" spans="1:12" ht="19.5" hidden="1" customHeight="1">
      <c r="A313" s="270">
        <f>IF(B313&lt;&gt;"",ROW()-11,"")</f>
        <v>302</v>
      </c>
      <c r="B313" s="279" t="s">
        <v>703</v>
      </c>
      <c r="C313" s="272" t="s">
        <v>282</v>
      </c>
      <c r="D313" s="273"/>
      <c r="E313" s="273"/>
      <c r="F313" s="273">
        <f t="array" ref="F313">SUM(IF("156"&amp;B313=KHN&amp;MH,SL))</f>
        <v>62</v>
      </c>
      <c r="G313" s="273">
        <f t="array" ref="G313">SUM(IF("156"&amp;B313=KHN&amp;MH,TH))</f>
        <v>3965925</v>
      </c>
      <c r="H313" s="273">
        <f t="array" ref="H313">SUM(IF("156"&amp;B313=KHC&amp;MH,SL))</f>
        <v>62</v>
      </c>
      <c r="I313" s="273">
        <f t="array" ref="I313">SUM(IF("156"&amp;B313=KHC&amp;MH,TH))</f>
        <v>3965925</v>
      </c>
      <c r="J313" s="273">
        <f>D313+F313-H313</f>
        <v>0</v>
      </c>
      <c r="K313" s="273">
        <f>E313+G313-I313</f>
        <v>0</v>
      </c>
      <c r="L313" s="211"/>
    </row>
    <row r="314" spans="1:12" ht="19.5" hidden="1" customHeight="1">
      <c r="A314" s="270">
        <f>IF(B314&lt;&gt;"",ROW()-11,"")</f>
        <v>303</v>
      </c>
      <c r="B314" s="279" t="s">
        <v>677</v>
      </c>
      <c r="C314" s="272" t="s">
        <v>282</v>
      </c>
      <c r="D314" s="273"/>
      <c r="E314" s="273"/>
      <c r="F314" s="273">
        <f t="array" ref="F314">SUM(IF("156"&amp;B314=KHN&amp;MH,SL))</f>
        <v>58</v>
      </c>
      <c r="G314" s="273">
        <f t="array" ref="G314">SUM(IF("156"&amp;B314=KHN&amp;MH,TH))</f>
        <v>2622586</v>
      </c>
      <c r="H314" s="273">
        <f t="array" ref="H314">SUM(IF("156"&amp;B314=KHC&amp;MH,SL))</f>
        <v>58</v>
      </c>
      <c r="I314" s="273">
        <f t="array" ref="I314">SUM(IF("156"&amp;B314=KHC&amp;MH,TH))</f>
        <v>2622586</v>
      </c>
      <c r="J314" s="273">
        <f>D314+F314-H314</f>
        <v>0</v>
      </c>
      <c r="K314" s="273">
        <f>E314+G314-I314</f>
        <v>0</v>
      </c>
      <c r="L314" s="211"/>
    </row>
    <row r="315" spans="1:12" ht="19.5" hidden="1" customHeight="1">
      <c r="A315" s="270">
        <f>IF(B315&lt;&gt;"",ROW()-11,"")</f>
        <v>304</v>
      </c>
      <c r="B315" s="279" t="s">
        <v>796</v>
      </c>
      <c r="C315" s="272" t="s">
        <v>282</v>
      </c>
      <c r="D315" s="273"/>
      <c r="E315" s="273"/>
      <c r="F315" s="273">
        <f t="array" ref="F315">SUM(IF("156"&amp;B315=KHN&amp;MH,SL))</f>
        <v>0</v>
      </c>
      <c r="G315" s="273">
        <f t="array" ref="G315">SUM(IF("156"&amp;B315=KHN&amp;MH,TH))</f>
        <v>0</v>
      </c>
      <c r="H315" s="273">
        <f t="array" ref="H315">SUM(IF("156"&amp;B315=KHC&amp;MH,SL))</f>
        <v>0</v>
      </c>
      <c r="I315" s="273">
        <f t="array" ref="I315">SUM(IF("156"&amp;B315=KHC&amp;MH,TH))</f>
        <v>0</v>
      </c>
      <c r="J315" s="273">
        <f>D315+F315-H315</f>
        <v>0</v>
      </c>
      <c r="K315" s="273">
        <f>E315+G315-I315</f>
        <v>0</v>
      </c>
      <c r="L315" s="211"/>
    </row>
    <row r="316" spans="1:12" ht="19.5" hidden="1" customHeight="1">
      <c r="A316" s="270">
        <f>IF(B316&lt;&gt;"",ROW()-11,"")</f>
        <v>305</v>
      </c>
      <c r="B316" s="279" t="s">
        <v>713</v>
      </c>
      <c r="C316" s="272" t="s">
        <v>282</v>
      </c>
      <c r="D316" s="273"/>
      <c r="E316" s="273"/>
      <c r="F316" s="273">
        <f t="array" ref="F316">SUM(IF("156"&amp;B316=KHN&amp;MH,SL))</f>
        <v>8</v>
      </c>
      <c r="G316" s="273">
        <f t="array" ref="G316">SUM(IF("156"&amp;B316=KHN&amp;MH,TH))</f>
        <v>656528</v>
      </c>
      <c r="H316" s="273">
        <f t="array" ref="H316">SUM(IF("156"&amp;B316=KHC&amp;MH,SL))</f>
        <v>8</v>
      </c>
      <c r="I316" s="273">
        <f t="array" ref="I316">SUM(IF("156"&amp;B316=KHC&amp;MH,TH))</f>
        <v>656528</v>
      </c>
      <c r="J316" s="273">
        <f>D316+F316-H316</f>
        <v>0</v>
      </c>
      <c r="K316" s="273">
        <f>E316+G316-I316</f>
        <v>0</v>
      </c>
      <c r="L316" s="211"/>
    </row>
    <row r="317" spans="1:12" ht="19.5" hidden="1" customHeight="1">
      <c r="A317" s="270">
        <f>IF(B317&lt;&gt;"",ROW()-11,"")</f>
        <v>306</v>
      </c>
      <c r="B317" s="279" t="s">
        <v>650</v>
      </c>
      <c r="C317" s="272" t="s">
        <v>282</v>
      </c>
      <c r="D317" s="273"/>
      <c r="E317" s="273"/>
      <c r="F317" s="273">
        <f t="array" ref="F317">SUM(IF("156"&amp;B317=KHN&amp;MH,SL))</f>
        <v>50</v>
      </c>
      <c r="G317" s="273">
        <f t="array" ref="G317">SUM(IF("156"&amp;B317=KHN&amp;MH,TH))</f>
        <v>644782</v>
      </c>
      <c r="H317" s="273">
        <f t="array" ref="H317">SUM(IF("156"&amp;B317=KHC&amp;MH,SL))</f>
        <v>50</v>
      </c>
      <c r="I317" s="273">
        <f t="array" ref="I317">SUM(IF("156"&amp;B317=KHC&amp;MH,TH))</f>
        <v>644782</v>
      </c>
      <c r="J317" s="273">
        <f>D317+F317-H317</f>
        <v>0</v>
      </c>
      <c r="K317" s="273">
        <f>E317+G317-I317</f>
        <v>0</v>
      </c>
      <c r="L317" s="211"/>
    </row>
    <row r="318" spans="1:12" ht="19.5" hidden="1" customHeight="1">
      <c r="A318" s="270">
        <f>IF(B318&lt;&gt;"",ROW()-11,"")</f>
        <v>307</v>
      </c>
      <c r="B318" s="279" t="s">
        <v>821</v>
      </c>
      <c r="C318" s="272" t="s">
        <v>282</v>
      </c>
      <c r="D318" s="273"/>
      <c r="E318" s="273"/>
      <c r="F318" s="273">
        <f t="array" ref="F318">SUM(IF("156"&amp;B318=KHN&amp;MH,SL))</f>
        <v>25</v>
      </c>
      <c r="G318" s="273">
        <f t="array" ref="G318">SUM(IF("156"&amp;B318=KHN&amp;MH,TH))</f>
        <v>322391</v>
      </c>
      <c r="H318" s="273">
        <f t="array" ref="H318">SUM(IF("156"&amp;B318=KHC&amp;MH,SL))</f>
        <v>25</v>
      </c>
      <c r="I318" s="273">
        <f t="array" ref="I318">SUM(IF("156"&amp;B318=KHC&amp;MH,TH))</f>
        <v>322391</v>
      </c>
      <c r="J318" s="273">
        <f>D318+F318-H318</f>
        <v>0</v>
      </c>
      <c r="K318" s="273">
        <f>E318+G318-I318</f>
        <v>0</v>
      </c>
      <c r="L318" s="211"/>
    </row>
    <row r="319" spans="1:12" ht="19.5" hidden="1" customHeight="1">
      <c r="A319" s="270">
        <f>IF(B319&lt;&gt;"",ROW()-11,"")</f>
        <v>308</v>
      </c>
      <c r="B319" s="279" t="s">
        <v>741</v>
      </c>
      <c r="C319" s="272" t="s">
        <v>282</v>
      </c>
      <c r="D319" s="273"/>
      <c r="E319" s="273"/>
      <c r="F319" s="273">
        <f t="array" ref="F319">SUM(IF("156"&amp;B319=KHN&amp;MH,SL))</f>
        <v>20</v>
      </c>
      <c r="G319" s="273">
        <f t="array" ref="G319">SUM(IF("156"&amp;B319=KHN&amp;MH,TH))</f>
        <v>826806</v>
      </c>
      <c r="H319" s="273">
        <f t="array" ref="H319">SUM(IF("156"&amp;B319=KHC&amp;MH,SL))</f>
        <v>20</v>
      </c>
      <c r="I319" s="273">
        <f t="array" ref="I319">SUM(IF("156"&amp;B319=KHC&amp;MH,TH))</f>
        <v>826806</v>
      </c>
      <c r="J319" s="273">
        <f>D319+F319-H319</f>
        <v>0</v>
      </c>
      <c r="K319" s="273">
        <f>E319+G319-I319</f>
        <v>0</v>
      </c>
      <c r="L319" s="211"/>
    </row>
    <row r="320" spans="1:12" ht="19.5" hidden="1" customHeight="1">
      <c r="A320" s="270">
        <f>IF(B320&lt;&gt;"",ROW()-11,"")</f>
        <v>309</v>
      </c>
      <c r="B320" s="279" t="s">
        <v>684</v>
      </c>
      <c r="C320" s="272" t="s">
        <v>282</v>
      </c>
      <c r="D320" s="273"/>
      <c r="E320" s="273"/>
      <c r="F320" s="273">
        <f t="array" ref="F320">SUM(IF("156"&amp;B320=KHN&amp;MH,SL))</f>
        <v>41</v>
      </c>
      <c r="G320" s="273">
        <f t="array" ref="G320">SUM(IF("156"&amp;B320=KHN&amp;MH,TH))</f>
        <v>1371516</v>
      </c>
      <c r="H320" s="273">
        <f t="array" ref="H320">SUM(IF("156"&amp;B320=KHC&amp;MH,SL))</f>
        <v>41</v>
      </c>
      <c r="I320" s="273">
        <f t="array" ref="I320">SUM(IF("156"&amp;B320=KHC&amp;MH,TH))</f>
        <v>1371516</v>
      </c>
      <c r="J320" s="273">
        <f>D320+F320-H320</f>
        <v>0</v>
      </c>
      <c r="K320" s="273">
        <f>E320+G320-I320</f>
        <v>0</v>
      </c>
      <c r="L320" s="211"/>
    </row>
    <row r="321" spans="1:12" ht="19.5" hidden="1" customHeight="1">
      <c r="A321" s="270">
        <f>IF(B321&lt;&gt;"",ROW()-11,"")</f>
        <v>310</v>
      </c>
      <c r="B321" s="279" t="s">
        <v>759</v>
      </c>
      <c r="C321" s="272" t="s">
        <v>282</v>
      </c>
      <c r="D321" s="273"/>
      <c r="E321" s="273"/>
      <c r="F321" s="273">
        <f t="array" ref="F321">SUM(IF("156"&amp;B321=KHN&amp;MH,SL))</f>
        <v>32</v>
      </c>
      <c r="G321" s="273">
        <f t="array" ref="G321">SUM(IF("156"&amp;B321=KHN&amp;MH,TH))</f>
        <v>1422144</v>
      </c>
      <c r="H321" s="273">
        <f t="array" ref="H321">SUM(IF("156"&amp;B321=KHC&amp;MH,SL))</f>
        <v>32</v>
      </c>
      <c r="I321" s="273">
        <f t="array" ref="I321">SUM(IF("156"&amp;B321=KHC&amp;MH,TH))</f>
        <v>1422144</v>
      </c>
      <c r="J321" s="273">
        <f>D321+F321-H321</f>
        <v>0</v>
      </c>
      <c r="K321" s="273">
        <f>E321+G321-I321</f>
        <v>0</v>
      </c>
      <c r="L321" s="211"/>
    </row>
    <row r="322" spans="1:12" ht="19.5" hidden="1" customHeight="1">
      <c r="A322" s="270">
        <f>IF(B322&lt;&gt;"",ROW()-11,"")</f>
        <v>311</v>
      </c>
      <c r="B322" s="279" t="s">
        <v>716</v>
      </c>
      <c r="C322" s="272" t="s">
        <v>282</v>
      </c>
      <c r="D322" s="273"/>
      <c r="E322" s="273"/>
      <c r="F322" s="273">
        <f t="array" ref="F322">SUM(IF("156"&amp;B322=KHN&amp;MH,SL))</f>
        <v>4</v>
      </c>
      <c r="G322" s="273">
        <f t="array" ref="G322">SUM(IF("156"&amp;B322=KHN&amp;MH,TH))</f>
        <v>429676</v>
      </c>
      <c r="H322" s="273">
        <f t="array" ref="H322">SUM(IF("156"&amp;B322=KHC&amp;MH,SL))</f>
        <v>4</v>
      </c>
      <c r="I322" s="273">
        <f t="array" ref="I322">SUM(IF("156"&amp;B322=KHC&amp;MH,TH))</f>
        <v>429676</v>
      </c>
      <c r="J322" s="273">
        <f>D322+F322-H322</f>
        <v>0</v>
      </c>
      <c r="K322" s="273">
        <f>E322+G322-I322</f>
        <v>0</v>
      </c>
      <c r="L322" s="211"/>
    </row>
    <row r="323" spans="1:12" ht="19.5" hidden="1" customHeight="1">
      <c r="A323" s="270">
        <f>IF(B323&lt;&gt;"",ROW()-11,"")</f>
        <v>312</v>
      </c>
      <c r="B323" s="279" t="s">
        <v>743</v>
      </c>
      <c r="C323" s="272" t="s">
        <v>282</v>
      </c>
      <c r="D323" s="273"/>
      <c r="E323" s="273"/>
      <c r="F323" s="273">
        <f t="array" ref="F323">SUM(IF("156"&amp;B323=KHN&amp;MH,SL))</f>
        <v>12</v>
      </c>
      <c r="G323" s="273">
        <f t="array" ref="G323">SUM(IF("156"&amp;B323=KHN&amp;MH,TH))</f>
        <v>947436</v>
      </c>
      <c r="H323" s="273">
        <f t="array" ref="H323">SUM(IF("156"&amp;B323=KHC&amp;MH,SL))</f>
        <v>12</v>
      </c>
      <c r="I323" s="273">
        <f t="array" ref="I323">SUM(IF("156"&amp;B323=KHC&amp;MH,TH))</f>
        <v>947436</v>
      </c>
      <c r="J323" s="273">
        <f>D323+F323-H323</f>
        <v>0</v>
      </c>
      <c r="K323" s="273">
        <f>E323+G323-I323</f>
        <v>0</v>
      </c>
      <c r="L323" s="211"/>
    </row>
    <row r="324" spans="1:12" ht="19.5" hidden="1" customHeight="1">
      <c r="A324" s="270">
        <f>IF(B324&lt;&gt;"",ROW()-11,"")</f>
        <v>313</v>
      </c>
      <c r="B324" s="279" t="s">
        <v>675</v>
      </c>
      <c r="C324" s="272" t="s">
        <v>282</v>
      </c>
      <c r="D324" s="273"/>
      <c r="E324" s="273"/>
      <c r="F324" s="273">
        <f t="array" ref="F324">SUM(IF("156"&amp;B324=KHN&amp;MH,SL))</f>
        <v>50</v>
      </c>
      <c r="G324" s="273">
        <f t="array" ref="G324">SUM(IF("156"&amp;B324=KHN&amp;MH,TH))</f>
        <v>3100250</v>
      </c>
      <c r="H324" s="273">
        <f t="array" ref="H324">SUM(IF("156"&amp;B324=KHC&amp;MH,SL))</f>
        <v>50</v>
      </c>
      <c r="I324" s="273">
        <f t="array" ref="I324">SUM(IF("156"&amp;B324=KHC&amp;MH,TH))</f>
        <v>3100250</v>
      </c>
      <c r="J324" s="273">
        <f>D324+F324-H324</f>
        <v>0</v>
      </c>
      <c r="K324" s="273">
        <f>E324+G324-I324</f>
        <v>0</v>
      </c>
      <c r="L324" s="211"/>
    </row>
    <row r="325" spans="1:12" ht="19.5" hidden="1" customHeight="1">
      <c r="A325" s="270">
        <f>IF(B325&lt;&gt;"",ROW()-11,"")</f>
        <v>314</v>
      </c>
      <c r="B325" s="279" t="s">
        <v>755</v>
      </c>
      <c r="C325" s="272" t="s">
        <v>282</v>
      </c>
      <c r="D325" s="273"/>
      <c r="E325" s="273"/>
      <c r="F325" s="273">
        <f t="array" ref="F325">SUM(IF("156"&amp;B325=KHN&amp;MH,SL))</f>
        <v>55</v>
      </c>
      <c r="G325" s="273">
        <f t="array" ref="G325">SUM(IF("156"&amp;B325=KHN&amp;MH,TH))</f>
        <v>597575</v>
      </c>
      <c r="H325" s="273">
        <f t="array" ref="H325">SUM(IF("156"&amp;B325=KHC&amp;MH,SL))</f>
        <v>55</v>
      </c>
      <c r="I325" s="273">
        <f t="array" ref="I325">SUM(IF("156"&amp;B325=KHC&amp;MH,TH))</f>
        <v>597575</v>
      </c>
      <c r="J325" s="273">
        <f>D325+F325-H325</f>
        <v>0</v>
      </c>
      <c r="K325" s="273">
        <f>E325+G325-I325</f>
        <v>0</v>
      </c>
      <c r="L325" s="211"/>
    </row>
    <row r="326" spans="1:12" ht="19.5" hidden="1" customHeight="1">
      <c r="A326" s="270">
        <f>IF(B326&lt;&gt;"",ROW()-11,"")</f>
        <v>315</v>
      </c>
      <c r="B326" s="279" t="s">
        <v>793</v>
      </c>
      <c r="C326" s="272" t="s">
        <v>282</v>
      </c>
      <c r="D326" s="273"/>
      <c r="E326" s="273"/>
      <c r="F326" s="273">
        <f t="array" ref="F326">SUM(IF("156"&amp;B326=KHN&amp;MH,SL))</f>
        <v>14</v>
      </c>
      <c r="G326" s="273">
        <f t="array" ref="G326">SUM(IF("156"&amp;B326=KHN&amp;MH,TH))</f>
        <v>672000</v>
      </c>
      <c r="H326" s="273">
        <f t="array" ref="H326">SUM(IF("156"&amp;B326=KHC&amp;MH,SL))</f>
        <v>14</v>
      </c>
      <c r="I326" s="273">
        <f t="array" ref="I326">SUM(IF("156"&amp;B326=KHC&amp;MH,TH))</f>
        <v>672000</v>
      </c>
      <c r="J326" s="273">
        <f>D326+F326-H326</f>
        <v>0</v>
      </c>
      <c r="K326" s="273">
        <f>E326+G326-I326</f>
        <v>0</v>
      </c>
      <c r="L326" s="211"/>
    </row>
    <row r="327" spans="1:12" ht="19.5" hidden="1" customHeight="1">
      <c r="A327" s="270">
        <f>IF(B327&lt;&gt;"",ROW()-11,"")</f>
        <v>316</v>
      </c>
      <c r="B327" s="279" t="s">
        <v>702</v>
      </c>
      <c r="C327" s="272" t="s">
        <v>282</v>
      </c>
      <c r="D327" s="273"/>
      <c r="E327" s="273"/>
      <c r="F327" s="273">
        <f t="array" ref="F327">SUM(IF("156"&amp;B327=KHN&amp;MH,SL))</f>
        <v>16</v>
      </c>
      <c r="G327" s="273">
        <f t="array" ref="G327">SUM(IF("156"&amp;B327=KHN&amp;MH,TH))</f>
        <v>779801</v>
      </c>
      <c r="H327" s="273">
        <f t="array" ref="H327">SUM(IF("156"&amp;B327=KHC&amp;MH,SL))</f>
        <v>16</v>
      </c>
      <c r="I327" s="273">
        <f t="array" ref="I327">SUM(IF("156"&amp;B327=KHC&amp;MH,TH))</f>
        <v>779801</v>
      </c>
      <c r="J327" s="273">
        <f>D327+F327-H327</f>
        <v>0</v>
      </c>
      <c r="K327" s="273">
        <f>E327+G327-I327</f>
        <v>0</v>
      </c>
      <c r="L327" s="211"/>
    </row>
    <row r="328" spans="1:12" ht="19.5" hidden="1" customHeight="1">
      <c r="A328" s="270">
        <f>IF(B328&lt;&gt;"",ROW()-11,"")</f>
        <v>317</v>
      </c>
      <c r="B328" s="279" t="s">
        <v>751</v>
      </c>
      <c r="C328" s="272" t="s">
        <v>282</v>
      </c>
      <c r="D328" s="273"/>
      <c r="E328" s="273"/>
      <c r="F328" s="273">
        <f t="array" ref="F328">SUM(IF("156"&amp;B328=KHN&amp;MH,SL))</f>
        <v>36</v>
      </c>
      <c r="G328" s="273">
        <f t="array" ref="G328">SUM(IF("156"&amp;B328=KHN&amp;MH,TH))</f>
        <v>2535588</v>
      </c>
      <c r="H328" s="273">
        <f t="array" ref="H328">SUM(IF("156"&amp;B328=KHC&amp;MH,SL))</f>
        <v>36</v>
      </c>
      <c r="I328" s="273">
        <f t="array" ref="I328">SUM(IF("156"&amp;B328=KHC&amp;MH,TH))</f>
        <v>2535588</v>
      </c>
      <c r="J328" s="273">
        <f>D328+F328-H328</f>
        <v>0</v>
      </c>
      <c r="K328" s="273">
        <f>E328+G328-I328</f>
        <v>0</v>
      </c>
      <c r="L328" s="211"/>
    </row>
    <row r="329" spans="1:12" ht="19.5" hidden="1" customHeight="1">
      <c r="A329" s="270">
        <f>IF(B329&lt;&gt;"",ROW()-11,"")</f>
        <v>318</v>
      </c>
      <c r="B329" s="279" t="s">
        <v>679</v>
      </c>
      <c r="C329" s="272" t="s">
        <v>282</v>
      </c>
      <c r="D329" s="273"/>
      <c r="E329" s="273"/>
      <c r="F329" s="273">
        <f t="array" ref="F329">SUM(IF("156"&amp;B329=KHN&amp;MH,SL))</f>
        <v>34</v>
      </c>
      <c r="G329" s="273">
        <f t="array" ref="G329">SUM(IF("156"&amp;B329=KHN&amp;MH,TH))</f>
        <v>1279634</v>
      </c>
      <c r="H329" s="273">
        <f t="array" ref="H329">SUM(IF("156"&amp;B329=KHC&amp;MH,SL))</f>
        <v>34</v>
      </c>
      <c r="I329" s="273">
        <f t="array" ref="I329">SUM(IF("156"&amp;B329=KHC&amp;MH,TH))</f>
        <v>1279634</v>
      </c>
      <c r="J329" s="273">
        <f>D329+F329-H329</f>
        <v>0</v>
      </c>
      <c r="K329" s="273">
        <f>E329+G329-I329</f>
        <v>0</v>
      </c>
      <c r="L329" s="211"/>
    </row>
    <row r="330" spans="1:12" ht="19.5" hidden="1" customHeight="1">
      <c r="A330" s="270">
        <f>IF(B330&lt;&gt;"",ROW()-11,"")</f>
        <v>319</v>
      </c>
      <c r="B330" s="279" t="s">
        <v>757</v>
      </c>
      <c r="C330" s="272" t="s">
        <v>282</v>
      </c>
      <c r="D330" s="273"/>
      <c r="E330" s="273"/>
      <c r="F330" s="273">
        <f t="array" ref="F330">SUM(IF("156"&amp;B330=KHN&amp;MH,SL))</f>
        <v>460</v>
      </c>
      <c r="G330" s="273">
        <f t="array" ref="G330">SUM(IF("156"&amp;B330=KHN&amp;MH,TH))</f>
        <v>30493146</v>
      </c>
      <c r="H330" s="273">
        <f t="array" ref="H330">SUM(IF("156"&amp;B330=KHC&amp;MH,SL))</f>
        <v>460</v>
      </c>
      <c r="I330" s="273">
        <f t="array" ref="I330">SUM(IF("156"&amp;B330=KHC&amp;MH,TH))</f>
        <v>30493146</v>
      </c>
      <c r="J330" s="273">
        <f>D330+F330-H330</f>
        <v>0</v>
      </c>
      <c r="K330" s="273">
        <f>E330+G330-I330</f>
        <v>0</v>
      </c>
      <c r="L330" s="211"/>
    </row>
    <row r="331" spans="1:12" ht="19.5" hidden="1" customHeight="1">
      <c r="A331" s="270">
        <f>IF(B331&lt;&gt;"",ROW()-11,"")</f>
        <v>320</v>
      </c>
      <c r="B331" s="279" t="s">
        <v>666</v>
      </c>
      <c r="C331" s="272" t="s">
        <v>282</v>
      </c>
      <c r="D331" s="273"/>
      <c r="E331" s="273"/>
      <c r="F331" s="273">
        <f t="array" ref="F331">SUM(IF("156"&amp;B331=KHN&amp;MH,SL))</f>
        <v>80</v>
      </c>
      <c r="G331" s="273">
        <f t="array" ref="G331">SUM(IF("156"&amp;B331=KHN&amp;MH,TH))</f>
        <v>5390239</v>
      </c>
      <c r="H331" s="273">
        <f t="array" ref="H331">SUM(IF("156"&amp;B331=KHC&amp;MH,SL))</f>
        <v>80</v>
      </c>
      <c r="I331" s="273">
        <f t="array" ref="I331">SUM(IF("156"&amp;B331=KHC&amp;MH,TH))</f>
        <v>5390239</v>
      </c>
      <c r="J331" s="273">
        <f>D331+F331-H331</f>
        <v>0</v>
      </c>
      <c r="K331" s="273">
        <f>E331+G331-I331</f>
        <v>0</v>
      </c>
      <c r="L331" s="211"/>
    </row>
    <row r="332" spans="1:12" ht="19.5" hidden="1" customHeight="1">
      <c r="A332" s="270">
        <f>IF(B332&lt;&gt;"",ROW()-11,"")</f>
        <v>321</v>
      </c>
      <c r="B332" s="279" t="s">
        <v>790</v>
      </c>
      <c r="C332" s="272" t="s">
        <v>282</v>
      </c>
      <c r="D332" s="273"/>
      <c r="E332" s="273"/>
      <c r="F332" s="273">
        <f t="array" ref="F332">SUM(IF("156"&amp;B332=KHN&amp;MH,SL))</f>
        <v>10</v>
      </c>
      <c r="G332" s="273">
        <f t="array" ref="G332">SUM(IF("156"&amp;B332=KHN&amp;MH,TH))</f>
        <v>785000</v>
      </c>
      <c r="H332" s="273">
        <f t="array" ref="H332">SUM(IF("156"&amp;B332=KHC&amp;MH,SL))</f>
        <v>10</v>
      </c>
      <c r="I332" s="273">
        <f t="array" ref="I332">SUM(IF("156"&amp;B332=KHC&amp;MH,TH))</f>
        <v>785000</v>
      </c>
      <c r="J332" s="273">
        <f>D332+F332-H332</f>
        <v>0</v>
      </c>
      <c r="K332" s="273">
        <f>E332+G332-I332</f>
        <v>0</v>
      </c>
      <c r="L332" s="211"/>
    </row>
    <row r="333" spans="1:12" ht="19.5" hidden="1" customHeight="1">
      <c r="A333" s="270">
        <f>IF(B333&lt;&gt;"",ROW()-11,"")</f>
        <v>322</v>
      </c>
      <c r="B333" s="279" t="s">
        <v>555</v>
      </c>
      <c r="C333" s="272" t="s">
        <v>282</v>
      </c>
      <c r="D333" s="273"/>
      <c r="E333" s="273"/>
      <c r="F333" s="273">
        <f t="array" ref="F333">SUM(IF("156"&amp;B333=KHN&amp;MH,SL))</f>
        <v>50</v>
      </c>
      <c r="G333" s="273">
        <f t="array" ref="G333">SUM(IF("156"&amp;B333=KHN&amp;MH,TH))</f>
        <v>618750</v>
      </c>
      <c r="H333" s="273">
        <f t="array" ref="H333">SUM(IF("156"&amp;B333=KHC&amp;MH,SL))</f>
        <v>50</v>
      </c>
      <c r="I333" s="273">
        <f t="array" ref="I333">SUM(IF("156"&amp;B333=KHC&amp;MH,TH))</f>
        <v>618750</v>
      </c>
      <c r="J333" s="273">
        <f>D333+F333-H333</f>
        <v>0</v>
      </c>
      <c r="K333" s="273">
        <f>E333+G333-I333</f>
        <v>0</v>
      </c>
      <c r="L333" s="211"/>
    </row>
    <row r="334" spans="1:12" ht="19.5" hidden="1" customHeight="1">
      <c r="A334" s="270">
        <f>IF(B334&lt;&gt;"",ROW()-11,"")</f>
        <v>323</v>
      </c>
      <c r="B334" s="279" t="s">
        <v>710</v>
      </c>
      <c r="C334" s="272" t="s">
        <v>282</v>
      </c>
      <c r="D334" s="273"/>
      <c r="E334" s="273"/>
      <c r="F334" s="273">
        <f t="array" ref="F334">SUM(IF("156"&amp;B334=KHN&amp;MH,SL))</f>
        <v>15</v>
      </c>
      <c r="G334" s="273">
        <f t="array" ref="G334">SUM(IF("156"&amp;B334=KHN&amp;MH,TH))</f>
        <v>1189125</v>
      </c>
      <c r="H334" s="273">
        <f t="array" ref="H334">SUM(IF("156"&amp;B334=KHC&amp;MH,SL))</f>
        <v>15</v>
      </c>
      <c r="I334" s="273">
        <f t="array" ref="I334">SUM(IF("156"&amp;B334=KHC&amp;MH,TH))</f>
        <v>1189125</v>
      </c>
      <c r="J334" s="273">
        <f>D334+F334-H334</f>
        <v>0</v>
      </c>
      <c r="K334" s="273">
        <f>E334+G334-I334</f>
        <v>0</v>
      </c>
      <c r="L334" s="211"/>
    </row>
    <row r="335" spans="1:12" ht="19.5" hidden="1" customHeight="1">
      <c r="A335" s="270">
        <f>IF(B335&lt;&gt;"",ROW()-11,"")</f>
        <v>324</v>
      </c>
      <c r="B335" s="279" t="s">
        <v>643</v>
      </c>
      <c r="C335" s="272" t="s">
        <v>282</v>
      </c>
      <c r="D335" s="273"/>
      <c r="E335" s="273"/>
      <c r="F335" s="273">
        <f t="array" ref="F335">SUM(IF("156"&amp;B335=KHN&amp;MH,SL))</f>
        <v>288</v>
      </c>
      <c r="G335" s="273">
        <f t="array" ref="G335">SUM(IF("156"&amp;B335=KHN&amp;MH,TH))</f>
        <v>4656960</v>
      </c>
      <c r="H335" s="273">
        <f t="array" ref="H335">SUM(IF("156"&amp;B335=KHC&amp;MH,SL))</f>
        <v>288</v>
      </c>
      <c r="I335" s="273">
        <f t="array" ref="I335">SUM(IF("156"&amp;B335=KHC&amp;MH,TH))</f>
        <v>4656960</v>
      </c>
      <c r="J335" s="273">
        <f>D335+F335-H335</f>
        <v>0</v>
      </c>
      <c r="K335" s="273">
        <f>E335+G335-I335</f>
        <v>0</v>
      </c>
      <c r="L335" s="211"/>
    </row>
    <row r="336" spans="1:12" ht="19.5" customHeight="1">
      <c r="A336" s="270">
        <f>IF(B336&lt;&gt;"",ROW()-11,"")</f>
        <v>325</v>
      </c>
      <c r="B336" s="279" t="s">
        <v>557</v>
      </c>
      <c r="C336" s="272" t="s">
        <v>282</v>
      </c>
      <c r="D336" s="273">
        <v>1850</v>
      </c>
      <c r="E336" s="273">
        <v>61512500</v>
      </c>
      <c r="F336" s="273">
        <f t="array" ref="F336">SUM(IF("156"&amp;B336=KHN&amp;MH,SL))</f>
        <v>10350</v>
      </c>
      <c r="G336" s="273">
        <f t="array" ref="G336">SUM(IF("156"&amp;B336=KHN&amp;MH,TH))</f>
        <v>361800810</v>
      </c>
      <c r="H336" s="273">
        <f t="array" ref="H336">SUM(IF("156"&amp;B336=KHC&amp;MH,SL))</f>
        <v>10500</v>
      </c>
      <c r="I336" s="273">
        <f t="array" ref="I336">SUM(IF("156"&amp;B336=KHC&amp;MH,TH))</f>
        <v>364238310</v>
      </c>
      <c r="J336" s="273">
        <f>D336+F336-H336</f>
        <v>1700</v>
      </c>
      <c r="K336" s="273">
        <f>E336+G336-I336</f>
        <v>59075000</v>
      </c>
      <c r="L336" s="211"/>
    </row>
    <row r="337" spans="1:12" ht="19.5" customHeight="1">
      <c r="A337" s="270">
        <f>IF(B337&lt;&gt;"",ROW()-11,"")</f>
        <v>326</v>
      </c>
      <c r="B337" s="279" t="s">
        <v>841</v>
      </c>
      <c r="C337" s="272" t="s">
        <v>282</v>
      </c>
      <c r="D337" s="273"/>
      <c r="E337" s="273"/>
      <c r="F337" s="273">
        <f t="array" ref="F337">SUM(IF("156"&amp;B337=KHN&amp;MH,SL))</f>
        <v>1700</v>
      </c>
      <c r="G337" s="273">
        <f t="array" ref="G337">SUM(IF("156"&amp;B337=KHN&amp;MH,TH))</f>
        <v>5771500</v>
      </c>
      <c r="H337" s="273">
        <f t="array" ref="H337">SUM(IF("156"&amp;B337=KHC&amp;MH,SL))</f>
        <v>0</v>
      </c>
      <c r="I337" s="273">
        <f t="array" ref="I337">SUM(IF("156"&amp;B337=KHC&amp;MH,TH))</f>
        <v>0</v>
      </c>
      <c r="J337" s="273">
        <f>D337+F337-H337</f>
        <v>1700</v>
      </c>
      <c r="K337" s="273">
        <f>E337+G337-I337</f>
        <v>5771500</v>
      </c>
      <c r="L337" s="211"/>
    </row>
    <row r="338" spans="1:12" ht="19.5" hidden="1" customHeight="1">
      <c r="A338" s="270">
        <f>IF(B338&lt;&gt;"",ROW()-11,"")</f>
        <v>327</v>
      </c>
      <c r="B338" s="279" t="s">
        <v>852</v>
      </c>
      <c r="C338" s="272" t="s">
        <v>282</v>
      </c>
      <c r="D338" s="273"/>
      <c r="E338" s="273"/>
      <c r="F338" s="273">
        <f t="array" ref="F338">SUM(IF("156"&amp;B338=KHN&amp;MH,SL))</f>
        <v>20</v>
      </c>
      <c r="G338" s="273">
        <f t="array" ref="G338">SUM(IF("156"&amp;B338=KHN&amp;MH,TH))</f>
        <v>1516420</v>
      </c>
      <c r="H338" s="273">
        <f t="array" ref="H338">SUM(IF("156"&amp;B338=KHC&amp;MH,SL))</f>
        <v>20</v>
      </c>
      <c r="I338" s="273">
        <f t="array" ref="I338">SUM(IF("156"&amp;B338=KHC&amp;MH,TH))</f>
        <v>1516420</v>
      </c>
      <c r="J338" s="273">
        <f>D338+F338-H338</f>
        <v>0</v>
      </c>
      <c r="K338" s="273">
        <f>E338+G338-I338</f>
        <v>0</v>
      </c>
      <c r="L338" s="211"/>
    </row>
    <row r="339" spans="1:12" ht="19.5" hidden="1" customHeight="1">
      <c r="A339" s="270">
        <f>IF(B339&lt;&gt;"",ROW()-11,"")</f>
        <v>328</v>
      </c>
      <c r="B339" s="279" t="s">
        <v>667</v>
      </c>
      <c r="C339" s="272" t="s">
        <v>282</v>
      </c>
      <c r="D339" s="273"/>
      <c r="E339" s="273"/>
      <c r="F339" s="273">
        <f t="array" ref="F339">SUM(IF("156"&amp;B339=KHN&amp;MH,SL))</f>
        <v>130</v>
      </c>
      <c r="G339" s="273">
        <f t="array" ref="G339">SUM(IF("156"&amp;B339=KHN&amp;MH,TH))</f>
        <v>11521120</v>
      </c>
      <c r="H339" s="273">
        <f t="array" ref="H339">SUM(IF("156"&amp;B339=KHC&amp;MH,SL))</f>
        <v>130</v>
      </c>
      <c r="I339" s="273">
        <f t="array" ref="I339">SUM(IF("156"&amp;B339=KHC&amp;MH,TH))</f>
        <v>11521120</v>
      </c>
      <c r="J339" s="273">
        <f>D339+F339-H339</f>
        <v>0</v>
      </c>
      <c r="K339" s="273">
        <f>E339+G339-I339</f>
        <v>0</v>
      </c>
      <c r="L339" s="211"/>
    </row>
    <row r="340" spans="1:12" ht="19.5" hidden="1" customHeight="1">
      <c r="A340" s="270">
        <f>IF(B340&lt;&gt;"",ROW()-11,"")</f>
        <v>329</v>
      </c>
      <c r="B340" s="279" t="s">
        <v>744</v>
      </c>
      <c r="C340" s="272" t="s">
        <v>282</v>
      </c>
      <c r="D340" s="273"/>
      <c r="E340" s="273"/>
      <c r="F340" s="273">
        <f t="array" ref="F340">SUM(IF("156"&amp;B340=KHN&amp;MH,SL))</f>
        <v>4</v>
      </c>
      <c r="G340" s="273">
        <f t="array" ref="G340">SUM(IF("156"&amp;B340=KHN&amp;MH,TH))</f>
        <v>481356</v>
      </c>
      <c r="H340" s="273">
        <f t="array" ref="H340">SUM(IF("156"&amp;B340=KHC&amp;MH,SL))</f>
        <v>4</v>
      </c>
      <c r="I340" s="273">
        <f t="array" ref="I340">SUM(IF("156"&amp;B340=KHC&amp;MH,TH))</f>
        <v>481356</v>
      </c>
      <c r="J340" s="273">
        <f>D340+F340-H340</f>
        <v>0</v>
      </c>
      <c r="K340" s="273">
        <f>E340+G340-I340</f>
        <v>0</v>
      </c>
      <c r="L340" s="211"/>
    </row>
    <row r="341" spans="1:12" ht="19.5" hidden="1" customHeight="1">
      <c r="A341" s="270">
        <f>IF(B341&lt;&gt;"",ROW()-11,"")</f>
        <v>330</v>
      </c>
      <c r="B341" s="279" t="s">
        <v>812</v>
      </c>
      <c r="C341" s="272" t="s">
        <v>282</v>
      </c>
      <c r="D341" s="273"/>
      <c r="E341" s="273"/>
      <c r="F341" s="273">
        <f t="array" ref="F341">SUM(IF("156"&amp;B341=KHN&amp;MH,SL))</f>
        <v>36</v>
      </c>
      <c r="G341" s="273">
        <f t="array" ref="G341">SUM(IF("156"&amp;B341=KHN&amp;MH,TH))</f>
        <v>2806344</v>
      </c>
      <c r="H341" s="273">
        <f t="array" ref="H341">SUM(IF("156"&amp;B341=KHC&amp;MH,SL))</f>
        <v>36</v>
      </c>
      <c r="I341" s="273">
        <f t="array" ref="I341">SUM(IF("156"&amp;B341=KHC&amp;MH,TH))</f>
        <v>2806344</v>
      </c>
      <c r="J341" s="273">
        <f>D341+F341-H341</f>
        <v>0</v>
      </c>
      <c r="K341" s="273">
        <f>E341+G341-I341</f>
        <v>0</v>
      </c>
      <c r="L341" s="211"/>
    </row>
    <row r="342" spans="1:12" ht="19.5" hidden="1" customHeight="1">
      <c r="A342" s="270">
        <f>IF(B342&lt;&gt;"",ROW()-11,"")</f>
        <v>331</v>
      </c>
      <c r="B342" s="279" t="s">
        <v>849</v>
      </c>
      <c r="C342" s="272" t="s">
        <v>282</v>
      </c>
      <c r="D342" s="273"/>
      <c r="E342" s="273"/>
      <c r="F342" s="273">
        <f t="array" ref="F342">SUM(IF("156"&amp;B342=KHN&amp;MH,SL))</f>
        <v>174</v>
      </c>
      <c r="G342" s="273">
        <f t="array" ref="G342">SUM(IF("156"&amp;B342=KHN&amp;MH,TH))</f>
        <v>12523535</v>
      </c>
      <c r="H342" s="273">
        <f t="array" ref="H342">SUM(IF("156"&amp;B342=KHC&amp;MH,SL))</f>
        <v>174</v>
      </c>
      <c r="I342" s="273">
        <f t="array" ref="I342">SUM(IF("156"&amp;B342=KHC&amp;MH,TH))</f>
        <v>12523535</v>
      </c>
      <c r="J342" s="273">
        <f>D342+F342-H342</f>
        <v>0</v>
      </c>
      <c r="K342" s="273">
        <f>E342+G342-I342</f>
        <v>0</v>
      </c>
      <c r="L342" s="211"/>
    </row>
    <row r="343" spans="1:12" ht="19.5" hidden="1" customHeight="1">
      <c r="A343" s="270">
        <f>IF(B343&lt;&gt;"",ROW()-11,"")</f>
        <v>332</v>
      </c>
      <c r="B343" s="279" t="s">
        <v>808</v>
      </c>
      <c r="C343" s="272" t="s">
        <v>282</v>
      </c>
      <c r="D343" s="273"/>
      <c r="E343" s="273"/>
      <c r="F343" s="273">
        <f t="array" ref="F343">SUM(IF("156"&amp;B343=KHN&amp;MH,SL))</f>
        <v>48</v>
      </c>
      <c r="G343" s="273">
        <f t="array" ref="G343">SUM(IF("156"&amp;B343=KHN&amp;MH,TH))</f>
        <v>2871648</v>
      </c>
      <c r="H343" s="273">
        <f t="array" ref="H343">SUM(IF("156"&amp;B343=KHC&amp;MH,SL))</f>
        <v>48</v>
      </c>
      <c r="I343" s="273">
        <f t="array" ref="I343">SUM(IF("156"&amp;B343=KHC&amp;MH,TH))</f>
        <v>2871648</v>
      </c>
      <c r="J343" s="273">
        <f>D343+F343-H343</f>
        <v>0</v>
      </c>
      <c r="K343" s="273">
        <f>E343+G343-I343</f>
        <v>0</v>
      </c>
      <c r="L343" s="211"/>
    </row>
    <row r="344" spans="1:12" ht="19.5" hidden="1" customHeight="1">
      <c r="A344" s="270">
        <f>IF(B344&lt;&gt;"",ROW()-11,"")</f>
        <v>333</v>
      </c>
      <c r="B344" s="275" t="s">
        <v>850</v>
      </c>
      <c r="C344" s="272" t="s">
        <v>282</v>
      </c>
      <c r="D344" s="273"/>
      <c r="E344" s="273"/>
      <c r="F344" s="273">
        <f t="array" ref="F344">SUM(IF("156"&amp;B344=KHN&amp;MH,SL))</f>
        <v>22</v>
      </c>
      <c r="G344" s="273">
        <f t="array" ref="G344">SUM(IF("156"&amp;B344=KHN&amp;MH,TH))</f>
        <v>1078286</v>
      </c>
      <c r="H344" s="273">
        <f t="array" ref="H344">SUM(IF("156"&amp;B344=KHC&amp;MH,SL))</f>
        <v>22</v>
      </c>
      <c r="I344" s="273">
        <f t="array" ref="I344">SUM(IF("156"&amp;B344=KHC&amp;MH,TH))</f>
        <v>1078286</v>
      </c>
      <c r="J344" s="273">
        <f>D344+F344-H344</f>
        <v>0</v>
      </c>
      <c r="K344" s="273">
        <f>E344+G344-I344</f>
        <v>0</v>
      </c>
      <c r="L344" s="211"/>
    </row>
    <row r="345" spans="1:12" ht="19.5" hidden="1" customHeight="1">
      <c r="A345" s="270">
        <f>IF(B345&lt;&gt;"",ROW()-11,"")</f>
        <v>334</v>
      </c>
      <c r="B345" s="279" t="s">
        <v>704</v>
      </c>
      <c r="C345" s="272" t="s">
        <v>282</v>
      </c>
      <c r="D345" s="273"/>
      <c r="E345" s="273"/>
      <c r="F345" s="273">
        <f t="array" ref="F345">SUM(IF("156"&amp;B345=KHN&amp;MH,SL))</f>
        <v>20</v>
      </c>
      <c r="G345" s="273">
        <f t="array" ref="G345">SUM(IF("156"&amp;B345=KHN&amp;MH,TH))</f>
        <v>1586643</v>
      </c>
      <c r="H345" s="273">
        <f t="array" ref="H345">SUM(IF("156"&amp;B345=KHC&amp;MH,SL))</f>
        <v>20</v>
      </c>
      <c r="I345" s="273">
        <f t="array" ref="I345">SUM(IF("156"&amp;B345=KHC&amp;MH,TH))</f>
        <v>1586643</v>
      </c>
      <c r="J345" s="273">
        <f>D345+F345-H345</f>
        <v>0</v>
      </c>
      <c r="K345" s="273">
        <f>E345+G345-I345</f>
        <v>0</v>
      </c>
      <c r="L345" s="211"/>
    </row>
    <row r="346" spans="1:12" ht="19.5" customHeight="1">
      <c r="A346" s="270">
        <f>IF(B346&lt;&gt;"",ROW()-11,"")</f>
        <v>335</v>
      </c>
      <c r="B346" s="277" t="s">
        <v>471</v>
      </c>
      <c r="C346" s="272" t="s">
        <v>282</v>
      </c>
      <c r="D346" s="273">
        <v>100</v>
      </c>
      <c r="E346" s="273">
        <v>2850000</v>
      </c>
      <c r="F346" s="273">
        <f t="array" ref="F346">SUM(IF("156"&amp;B346=KHN&amp;MH,SL))</f>
        <v>0</v>
      </c>
      <c r="G346" s="273">
        <f t="array" ref="G346">SUM(IF("156"&amp;B346=KHN&amp;MH,TH))</f>
        <v>0</v>
      </c>
      <c r="H346" s="273">
        <f t="array" ref="H346">SUM(IF("156"&amp;B346=KHC&amp;MH,SL))</f>
        <v>0</v>
      </c>
      <c r="I346" s="273">
        <f t="array" ref="I346">SUM(IF("156"&amp;B346=KHC&amp;MH,TH))</f>
        <v>0</v>
      </c>
      <c r="J346" s="273">
        <f>D346+F346-H346</f>
        <v>100</v>
      </c>
      <c r="K346" s="273">
        <f>E346+G346-I346</f>
        <v>2850000</v>
      </c>
      <c r="L346" s="211"/>
    </row>
    <row r="347" spans="1:12" ht="19.5" hidden="1" customHeight="1">
      <c r="A347" s="270">
        <f t="shared" ref="A347" si="0">IF(B347&lt;&gt;"",ROW()-11,"")</f>
        <v>336</v>
      </c>
      <c r="B347" s="734" t="s">
        <v>822</v>
      </c>
      <c r="C347" s="272" t="s">
        <v>272</v>
      </c>
      <c r="D347" s="273"/>
      <c r="E347" s="273"/>
      <c r="F347" s="273">
        <f t="array" ref="F347">SUM(IF("156"&amp;B347=KHN&amp;MH,SL))</f>
        <v>1620</v>
      </c>
      <c r="G347" s="273">
        <f t="array" ref="G347">SUM(IF("156"&amp;B347=KHN&amp;MH,TH))</f>
        <v>1317747</v>
      </c>
      <c r="H347" s="273">
        <f t="array" ref="H347">SUM(IF("156"&amp;B347=KHC&amp;MH,SL))</f>
        <v>1620</v>
      </c>
      <c r="I347" s="273">
        <f t="array" ref="I347">SUM(IF("156"&amp;B347=KHC&amp;MH,TH))</f>
        <v>1317747</v>
      </c>
      <c r="J347" s="273">
        <f t="shared" ref="J347" si="1">D347+F347-H347</f>
        <v>0</v>
      </c>
      <c r="K347" s="273">
        <f t="shared" ref="K347" si="2">E347+G347-I347</f>
        <v>0</v>
      </c>
      <c r="L347" s="211"/>
    </row>
    <row r="348" spans="1:12" ht="19.5" customHeight="1">
      <c r="A348" s="270" t="str">
        <f t="shared" ref="A348" si="3">IF(B348&lt;&gt;"",ROW()-11,"")</f>
        <v/>
      </c>
      <c r="B348" s="271"/>
      <c r="C348" s="272"/>
      <c r="D348" s="273"/>
      <c r="E348" s="273"/>
      <c r="F348" s="273"/>
      <c r="G348" s="273"/>
      <c r="H348" s="273"/>
      <c r="I348" s="273"/>
      <c r="J348" s="273"/>
      <c r="K348" s="273"/>
      <c r="L348" s="211"/>
    </row>
    <row r="349" spans="1:12" ht="19.5" customHeight="1">
      <c r="A349" s="269"/>
      <c r="B349" s="281" t="s">
        <v>257</v>
      </c>
      <c r="C349" s="269"/>
      <c r="D349" s="282">
        <f>SUM(D12:D348)</f>
        <v>43161</v>
      </c>
      <c r="E349" s="282">
        <f>SUM(E12:E348)</f>
        <v>596650875</v>
      </c>
      <c r="F349" s="282">
        <f>SUM(F12:F348)</f>
        <v>239399</v>
      </c>
      <c r="G349" s="282">
        <f>SUM(G12:G348)</f>
        <v>3000614256</v>
      </c>
      <c r="H349" s="282">
        <f>SUM(H12:H348)</f>
        <v>230435</v>
      </c>
      <c r="I349" s="282">
        <f>SUM(I12:I348)</f>
        <v>2953830481</v>
      </c>
      <c r="J349" s="282">
        <f>SUM(J12:J348)</f>
        <v>52125</v>
      </c>
      <c r="K349" s="282">
        <f>SUM(K12:K348)</f>
        <v>643434650</v>
      </c>
      <c r="L349" s="211"/>
    </row>
    <row r="350" spans="1:12" ht="19.5" customHeight="1">
      <c r="A350" s="283"/>
      <c r="B350" s="284"/>
      <c r="C350" s="283"/>
      <c r="D350" s="285"/>
      <c r="E350" s="285">
        <f>E349-CDPS!C20</f>
        <v>0</v>
      </c>
      <c r="F350" s="285"/>
      <c r="G350" s="285">
        <f>G349-CDPS!E20</f>
        <v>0</v>
      </c>
      <c r="H350" s="285"/>
      <c r="I350" s="285">
        <f>I349-CDPS!F20</f>
        <v>0</v>
      </c>
      <c r="J350" s="285"/>
      <c r="K350" s="285">
        <f>K349-CDPS!G20</f>
        <v>0</v>
      </c>
      <c r="L350" s="211"/>
    </row>
    <row r="351" spans="1:12" ht="11.25" customHeight="1"/>
    <row r="352" spans="1:12" ht="19.5" customHeight="1">
      <c r="B352" s="824"/>
      <c r="C352" s="824"/>
      <c r="D352" s="824"/>
      <c r="E352" s="97"/>
      <c r="F352" s="97"/>
      <c r="G352" s="97"/>
      <c r="H352" s="97"/>
      <c r="I352" s="824" t="str">
        <f>"Ngày  31  tháng   03  năm   "&amp;YEAR(TH!$C$10)</f>
        <v>Ngày  31  tháng   03  năm   2017</v>
      </c>
      <c r="J352" s="824"/>
      <c r="K352" s="824"/>
    </row>
    <row r="353" spans="2:11" ht="19.5" customHeight="1">
      <c r="B353" s="135"/>
      <c r="C353" s="135"/>
      <c r="D353" s="135"/>
      <c r="E353" s="824"/>
      <c r="F353" s="824"/>
      <c r="G353" s="824"/>
      <c r="H353" s="97"/>
      <c r="I353" s="824" t="s">
        <v>107</v>
      </c>
      <c r="J353" s="824"/>
      <c r="K353" s="824"/>
    </row>
    <row r="354" spans="2:11" ht="19.5" customHeight="1">
      <c r="B354" s="135"/>
      <c r="C354" s="135"/>
      <c r="D354" s="135"/>
      <c r="E354" s="824"/>
      <c r="F354" s="824"/>
      <c r="G354" s="824"/>
      <c r="H354" s="265"/>
      <c r="I354" s="824" t="s">
        <v>134</v>
      </c>
      <c r="J354" s="824"/>
      <c r="K354" s="824"/>
    </row>
    <row r="355" spans="2:11" ht="20.25" customHeight="1"/>
    <row r="356" spans="2:11" ht="20.25" customHeight="1"/>
    <row r="357" spans="2:11" ht="20.25" customHeight="1"/>
    <row r="358" spans="2:11" ht="20.25" customHeight="1"/>
    <row r="359" spans="2:11" ht="20.25" customHeight="1"/>
    <row r="360" spans="2:11" ht="20.25" customHeight="1"/>
    <row r="361" spans="2:11" ht="20.25" customHeight="1"/>
    <row r="362" spans="2:11" ht="19.5" customHeight="1"/>
    <row r="363" spans="2:11" ht="19.5" customHeight="1"/>
    <row r="364" spans="2:11" ht="19.5" customHeight="1"/>
    <row r="365" spans="2:11" ht="19.5" customHeight="1"/>
    <row r="366" spans="2:11" ht="19.5" customHeight="1"/>
    <row r="367" spans="2:11" ht="19.5" customHeight="1"/>
    <row r="368" spans="2:11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</sheetData>
  <autoFilter ref="A11:M350">
    <filterColumn colId="9">
      <filters blank="1">
        <filter val="1,000"/>
        <filter val="1,700"/>
        <filter val="100"/>
        <filter val="108"/>
        <filter val="114"/>
        <filter val="118"/>
        <filter val="120"/>
        <filter val="123"/>
        <filter val="124"/>
        <filter val="125"/>
        <filter val="130"/>
        <filter val="136"/>
        <filter val="137"/>
        <filter val="140"/>
        <filter val="150"/>
        <filter val="151"/>
        <filter val="152"/>
        <filter val="167"/>
        <filter val="168"/>
        <filter val="170"/>
        <filter val="18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9"/>
        <filter val="26"/>
        <filter val="260"/>
        <filter val="27"/>
        <filter val="275"/>
        <filter val="29,800"/>
        <filter val="3,496"/>
        <filter val="30"/>
        <filter val="300"/>
        <filter val="318"/>
        <filter val="32"/>
        <filter val="33"/>
        <filter val="34"/>
        <filter val="35"/>
        <filter val="36"/>
        <filter val="38"/>
        <filter val="40"/>
        <filter val="400"/>
        <filter val="42"/>
        <filter val="46"/>
        <filter val="48"/>
        <filter val="50"/>
        <filter val="500"/>
        <filter val="52"/>
        <filter val="52,125"/>
        <filter val="57"/>
        <filter val="61"/>
        <filter val="70"/>
        <filter val="72"/>
        <filter val="74"/>
        <filter val="746"/>
        <filter val="76"/>
        <filter val="80"/>
        <filter val="900"/>
        <filter val="96"/>
        <filter val="99"/>
      </filters>
    </filterColumn>
  </autoFilter>
  <sortState ref="A12:O349">
    <sortCondition ref="B12:B349"/>
  </sortState>
  <mergeCells count="21">
    <mergeCell ref="B7:K7"/>
    <mergeCell ref="E354:G354"/>
    <mergeCell ref="I354:K354"/>
    <mergeCell ref="B352:D352"/>
    <mergeCell ref="I352:K352"/>
    <mergeCell ref="E353:G353"/>
    <mergeCell ref="I353:K353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63" t="str">
        <f>TH!A2</f>
        <v>Địa chỉ: Thửa đất số 144, tờ bản đồ số 12TĐH.1, tổ 1, khu phố Đông Tác, Phường Tân Đông Hiệp, Thị Xã Dĩ An, Tỉnh Bình Dương, Việt Nam</v>
      </c>
      <c r="B3" s="863"/>
      <c r="C3" s="863"/>
      <c r="D3" s="863"/>
      <c r="E3" s="863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863"/>
      <c r="B4" s="863"/>
      <c r="C4" s="863"/>
      <c r="D4" s="863"/>
      <c r="E4" s="863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64" t="s">
        <v>33</v>
      </c>
      <c r="B14" s="864" t="s">
        <v>177</v>
      </c>
      <c r="C14" s="864" t="s">
        <v>178</v>
      </c>
      <c r="D14" s="864" t="s">
        <v>170</v>
      </c>
      <c r="E14" s="866" t="s">
        <v>179</v>
      </c>
      <c r="F14" s="866"/>
      <c r="G14" s="864" t="s">
        <v>180</v>
      </c>
      <c r="H14" s="864" t="s">
        <v>181</v>
      </c>
    </row>
    <row r="15" spans="1:17" ht="12.75" customHeight="1">
      <c r="A15" s="865"/>
      <c r="B15" s="865"/>
      <c r="C15" s="865"/>
      <c r="D15" s="865"/>
      <c r="E15" s="194" t="s">
        <v>182</v>
      </c>
      <c r="F15" s="194" t="str">
        <f>IF(LEFT($D$7,1)="N","Thực nhập","Thực xuất")</f>
        <v>Thực nhập</v>
      </c>
      <c r="G15" s="865"/>
      <c r="H15" s="865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IF(ISNA(VLOOKUP(B17,NXT!$B$12:$C$350,2,0)),"",VLOOKUP(B17,NXT!$B$12:$C$350,2,0))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9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IF(ISNA(VLOOKUP(B18,NXT!$B$12:$C$350,2,0)),"",VLOOKUP(B18,NXT!$B$12:$C$350,2,0))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IF(ISNA(VLOOKUP(B19,NXT!$B$12:$C$350,2,0)),"",VLOOKUP(B19,NXT!$B$12:$C$350,2,0))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IF(ISNA(VLOOKUP(B20,NXT!$B$12:$C$350,2,0)),"",VLOOKUP(B20,NXT!$B$12:$C$350,2,0))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IF(ISNA(VLOOKUP(B21,NXT!$B$12:$C$350,2,0)),"",VLOOKUP(B21,NXT!$B$12:$C$350,2,0))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IF(ISNA(VLOOKUP(B22,NXT!$B$12:$C$350,2,0)),"",VLOOKUP(B22,NXT!$B$12:$C$350,2,0))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IF(ISNA(VLOOKUP(B23,NXT!$B$12:$C$350,2,0)),"",VLOOKUP(B23,NXT!$B$12:$C$350,2,0))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IF(ISNA(VLOOKUP(B24,NXT!$B$12:$C$350,2,0)),"",VLOOKUP(B24,NXT!$B$12:$C$350,2,0))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IF(ISNA(VLOOKUP(B25,NXT!$B$12:$C$350,2,0)),"",VLOOKUP(B25,NXT!$B$12:$C$350,2,0))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IF(ISNA(VLOOKUP(B26,NXT!$B$12:$C$350,2,0)),"",VLOOKUP(B26,NXT!$B$12:$C$350,2,0))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IF(ISNA(VLOOKUP(B27,NXT!$B$12:$C$350,2,0)),"",VLOOKUP(B27,NXT!$B$12:$C$350,2,0))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IF(ISNA(VLOOKUP(B28,NXT!$B$12:$C$350,2,0)),"",VLOOKUP(B28,NXT!$B$12:$C$350,2,0))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5.25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IF(ISNA(VLOOKUP(B29,NXT!$B$12:$C$350,2,0)),"",VLOOKUP(B29,NXT!$B$12:$C$350,2,0))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66" t="s">
        <v>183</v>
      </c>
      <c r="B30" s="866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e">
        <f ca="1">"Tổng số tiền (viết bằng chữ):  "&amp;[1]!VND(H30, TRUE)</f>
        <v>#NAME?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73" t="s">
        <v>187</v>
      </c>
      <c r="K2" s="873"/>
      <c r="L2" s="873"/>
      <c r="M2" s="873"/>
      <c r="N2" s="259"/>
    </row>
    <row r="3" spans="1:14" s="130" customFormat="1" ht="16.5" customHeight="1">
      <c r="B3" s="877" t="str">
        <f>TH!A2</f>
        <v>Địa chỉ: Thửa đất số 144, tờ bản đồ số 12TĐH.1, tổ 1, khu phố Đông Tác, Phường Tân Đông Hiệp, Thị Xã Dĩ An, Tỉnh Bình Dương, Việt Nam</v>
      </c>
      <c r="C3" s="877"/>
      <c r="D3" s="877"/>
      <c r="E3" s="877"/>
      <c r="F3" s="877"/>
      <c r="G3" s="877"/>
      <c r="H3" s="877"/>
      <c r="I3" s="877"/>
      <c r="J3" s="874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74"/>
      <c r="L3" s="874"/>
      <c r="M3" s="874"/>
      <c r="N3" s="260"/>
    </row>
    <row r="4" spans="1:14" s="130" customFormat="1" ht="16.5" customHeight="1">
      <c r="B4" s="877"/>
      <c r="C4" s="877"/>
      <c r="D4" s="877"/>
      <c r="E4" s="877"/>
      <c r="F4" s="877"/>
      <c r="G4" s="877"/>
      <c r="H4" s="877"/>
      <c r="I4" s="877"/>
      <c r="J4" s="874"/>
      <c r="K4" s="874"/>
      <c r="L4" s="874"/>
      <c r="M4" s="874"/>
      <c r="N4" s="260"/>
    </row>
    <row r="5" spans="1:14" ht="32.25" customHeight="1">
      <c r="B5" s="875" t="s">
        <v>188</v>
      </c>
      <c r="C5" s="875"/>
      <c r="D5" s="875"/>
      <c r="E5" s="875"/>
      <c r="F5" s="875"/>
      <c r="G5" s="875"/>
      <c r="H5" s="875"/>
      <c r="I5" s="875"/>
      <c r="J5" s="875"/>
      <c r="K5" s="875"/>
      <c r="L5" s="875"/>
      <c r="M5" s="875"/>
      <c r="N5" s="413"/>
    </row>
    <row r="6" spans="1:14">
      <c r="B6" s="870" t="s">
        <v>189</v>
      </c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76" t="s">
        <v>558</v>
      </c>
      <c r="K8" s="876"/>
      <c r="L8" s="876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68" t="s">
        <v>33</v>
      </c>
      <c r="B10" s="868" t="s">
        <v>1</v>
      </c>
      <c r="C10" s="868"/>
      <c r="D10" s="869" t="s">
        <v>0</v>
      </c>
      <c r="E10" s="869" t="s">
        <v>192</v>
      </c>
      <c r="F10" s="869" t="s">
        <v>180</v>
      </c>
      <c r="G10" s="871" t="s">
        <v>193</v>
      </c>
      <c r="H10" s="872"/>
      <c r="I10" s="871" t="s">
        <v>194</v>
      </c>
      <c r="J10" s="872"/>
      <c r="K10" s="871" t="s">
        <v>195</v>
      </c>
      <c r="L10" s="872"/>
      <c r="M10" s="869" t="s">
        <v>125</v>
      </c>
      <c r="N10" s="107"/>
    </row>
    <row r="11" spans="1:14" ht="48.75" customHeight="1">
      <c r="A11" s="868"/>
      <c r="B11" s="108" t="s">
        <v>15</v>
      </c>
      <c r="C11" s="108" t="s">
        <v>31</v>
      </c>
      <c r="D11" s="869"/>
      <c r="E11" s="869"/>
      <c r="F11" s="869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69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VLOOKUP($J$8,NXT!$B$12:$K$350,3,0)</f>
        <v>18</v>
      </c>
      <c r="L13" s="424">
        <f>VLOOKUP($J$8,NXT!$B$12:$K$350,4,0)</f>
        <v>370656</v>
      </c>
      <c r="M13" s="423"/>
      <c r="N13" s="422"/>
    </row>
    <row r="14" spans="1:14">
      <c r="A14" s="408">
        <f ca="1">IF(B14="","",ROW()-13)</f>
        <v>1</v>
      </c>
      <c r="B14" s="425" t="str">
        <f ca="1">IF(ROWS($1:1)&gt;COUNT(Dong11),"",OFFSET(TH!D$1,SMALL(Dong11,ROWS($1:1)),))</f>
        <v>CTGS</v>
      </c>
      <c r="C14" s="426">
        <f ca="1">IF(ROWS($1:1)&gt;COUNT(Dong11),"",OFFSET(TH!E$1,SMALL(Dong11,ROWS($1:1)),))</f>
        <v>42766</v>
      </c>
      <c r="D14" s="427">
        <f ca="1">IF(ROWS($1:1)&gt;COUNT(Dong11),"",OFFSET(TH!H$1,SMALL(Dong11,ROWS($1:1)),))</f>
        <v>0</v>
      </c>
      <c r="E14" s="425" t="str">
        <f ca="1">IF(ROWS($1:1)&gt;COUNT(Dong11),"",IF(OFFSET(TH!L$1,SMALL(Dong11,ROWS($1:1)),)=$G$7,OFFSET(TH!M$1,SMALL(Dong11,ROWS($1:1)),),OFFSET(TH!L$1,SMALL(Dong11,ROWS($1:1)),)))</f>
        <v>641</v>
      </c>
      <c r="F14" s="428">
        <f ca="1">IF(ROWS($1:1)&gt;COUNT(Dong11),0,OFFSET(TH!J$1,SMALL(Dong11,ROWS($1:1)),))</f>
        <v>0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18</v>
      </c>
      <c r="L14" s="429">
        <f ca="1">IF(D14&lt;&gt;"",L13+H14-J14,0)</f>
        <v>370656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42755</v>
      </c>
      <c r="D15" s="427" t="str">
        <f ca="1">IF(ROWS($1:2)&gt;COUNT(Dong11),"",OFFSET(TH!H$1,SMALL(Dong11,ROWS($1:2)),))</f>
        <v>Cty TNHH SX Bao Bì Nhựa Giấy Minh Long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18</v>
      </c>
      <c r="L15" s="429">
        <f t="shared" ref="L15:L24" ca="1" si="4">IF(D15&lt;&gt;"",L14+H15-J15,0)</f>
        <v>370656</v>
      </c>
      <c r="M15" s="429"/>
      <c r="N15" s="422"/>
    </row>
    <row r="16" spans="1:14">
      <c r="A16" s="408">
        <f t="shared" ca="1" si="0"/>
        <v>3</v>
      </c>
      <c r="B16" s="425">
        <f ca="1">IF(ROWS($1:3)&gt;COUNT(Dong11),"",OFFSET(TH!D$1,SMALL(Dong11,ROWS($1:3)),))</f>
        <v>0</v>
      </c>
      <c r="C16" s="426">
        <f ca="1">IF(ROWS($1:3)&gt;COUNT(Dong11),"",OFFSET(TH!E$1,SMALL(Dong11,ROWS($1:3)),))</f>
        <v>42794</v>
      </c>
      <c r="D16" s="427" t="str">
        <f ca="1">IF(ROWS($1:3)&gt;COUNT(Dong11),"",OFFSET(TH!H$1,SMALL(Dong11,ROWS($1:3)),))</f>
        <v>Cty TNHH MTV Bao Bì Long Thành Đạt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31525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18</v>
      </c>
      <c r="L16" s="429">
        <f t="shared" ca="1" si="4"/>
        <v>370656</v>
      </c>
      <c r="M16" s="429"/>
      <c r="N16" s="422"/>
    </row>
    <row r="17" spans="1:14">
      <c r="A17" s="408">
        <f t="shared" ca="1" si="0"/>
        <v>4</v>
      </c>
      <c r="B17" s="425">
        <f ca="1">IF(ROWS($1:4)&gt;COUNT(Dong11),"",OFFSET(TH!D$1,SMALL(Dong11,ROWS($1:4)),))</f>
        <v>0</v>
      </c>
      <c r="C17" s="426">
        <f ca="1">IF(ROWS($1:4)&gt;COUNT(Dong11),"",OFFSET(TH!E$1,SMALL(Dong11,ROWS($1:4)),))</f>
        <v>42820</v>
      </c>
      <c r="D17" s="427" t="str">
        <f ca="1">IF(ROWS($1:4)&gt;COUNT(Dong11),"",OFFSET(TH!H$1,SMALL(Dong11,ROWS($1:4)),))</f>
        <v>Cty TNHH SX Bao Bì Nhựa Giấy Minh Long</v>
      </c>
      <c r="E17" s="425" t="str">
        <f ca="1">IF(ROWS($1:4)&gt;COUNT(Dong11),"",IF(OFFSET(TH!L$1,SMALL(Dong11,ROWS($1:4)),)=$G$7,OFFSET(TH!M$1,SMALL(Dong11,ROWS($1:4)),),OFFSET(TH!L$1,SMALL(Dong11,ROWS($1:4)),)))</f>
        <v>156</v>
      </c>
      <c r="F17" s="428">
        <f ca="1">IF(ROWS($1:4)&gt;COUNT(Dong11),0,OFFSET(TH!J$1,SMALL(Dong11,ROWS($1:4)),))</f>
        <v>31850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18</v>
      </c>
      <c r="L17" s="429">
        <f t="shared" ca="1" si="4"/>
        <v>370656</v>
      </c>
      <c r="M17" s="429"/>
      <c r="N17" s="422"/>
    </row>
    <row r="18" spans="1:14">
      <c r="A18" s="408">
        <f t="shared" ca="1" si="0"/>
        <v>5</v>
      </c>
      <c r="B18" s="425">
        <f ca="1">IF(ROWS($1:5)&gt;COUNT(Dong11),"",OFFSET(TH!D$1,SMALL(Dong11,ROWS($1:5)),))</f>
        <v>0</v>
      </c>
      <c r="C18" s="426">
        <f ca="1">IF(ROWS($1:5)&gt;COUNT(Dong11),"",OFFSET(TH!E$1,SMALL(Dong11,ROWS($1:5)),))</f>
        <v>42753</v>
      </c>
      <c r="D18" s="427" t="str">
        <f ca="1">IF(ROWS($1:5)&gt;COUNT(Dong11),"",OFFSET(TH!H$1,SMALL(Dong11,ROWS($1:5)),))</f>
        <v>Xuất sản xuất</v>
      </c>
      <c r="E18" s="425" t="str">
        <f ca="1">IF(ROWS($1:5)&gt;COUNT(Dong11),"",IF(OFFSET(TH!L$1,SMALL(Dong11,ROWS($1:5)),)=$G$7,OFFSET(TH!M$1,SMALL(Dong11,ROWS($1:5)),),OFFSET(TH!L$1,SMALL(Dong11,ROWS($1:5)),)))</f>
        <v>154</v>
      </c>
      <c r="F18" s="428">
        <f ca="1">IF(ROWS($1:5)&gt;COUNT(Dong11),0,OFFSET(TH!J$1,SMALL(Dong11,ROWS($1:5)),))</f>
        <v>31525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18</v>
      </c>
      <c r="L18" s="429">
        <f t="shared" ca="1" si="4"/>
        <v>370656</v>
      </c>
      <c r="M18" s="429"/>
      <c r="N18" s="422"/>
    </row>
    <row r="19" spans="1:14">
      <c r="A19" s="408">
        <f t="shared" ca="1" si="0"/>
        <v>6</v>
      </c>
      <c r="B19" s="425">
        <f ca="1">IF(ROWS($1:6)&gt;COUNT(Dong11),"",OFFSET(TH!D$1,SMALL(Dong11,ROWS($1:6)),))</f>
        <v>0</v>
      </c>
      <c r="C19" s="426">
        <f ca="1">IF(ROWS($1:6)&gt;COUNT(Dong11),"",OFFSET(TH!E$1,SMALL(Dong11,ROWS($1:6)),))</f>
        <v>42755</v>
      </c>
      <c r="D19" s="427" t="str">
        <f ca="1">IF(ROWS($1:6)&gt;COUNT(Dong11),"",OFFSET(TH!H$1,SMALL(Dong11,ROWS($1:6)),))</f>
        <v>Nhập thành phẩm</v>
      </c>
      <c r="E19" s="425" t="str">
        <f ca="1">IF(ROWS($1:6)&gt;COUNT(Dong11),"",IF(OFFSET(TH!L$1,SMALL(Dong11,ROWS($1:6)),)=$G$7,OFFSET(TH!M$1,SMALL(Dong11,ROWS($1:6)),),OFFSET(TH!L$1,SMALL(Dong11,ROWS($1:6)),)))</f>
        <v>156</v>
      </c>
      <c r="F19" s="428">
        <f ca="1">IF(ROWS($1:6)&gt;COUNT(Dong11),0,OFFSET(TH!J$1,SMALL(Dong11,ROWS($1:6)),))</f>
        <v>32979.938664390531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18</v>
      </c>
      <c r="L19" s="429">
        <f t="shared" ca="1" si="4"/>
        <v>370656</v>
      </c>
      <c r="M19" s="429"/>
      <c r="N19" s="422"/>
    </row>
    <row r="20" spans="1:14">
      <c r="A20" s="408">
        <f t="shared" ca="1" si="0"/>
        <v>7</v>
      </c>
      <c r="B20" s="425">
        <f ca="1">IF(ROWS($1:7)&gt;COUNT(Dong11),"",OFFSET(TH!D$1,SMALL(Dong11,ROWS($1:7)),))</f>
        <v>0</v>
      </c>
      <c r="C20" s="426">
        <f ca="1">IF(ROWS($1:7)&gt;COUNT(Dong11),"",OFFSET(TH!E$1,SMALL(Dong11,ROWS($1:7)),))</f>
        <v>42755</v>
      </c>
      <c r="D20" s="427" t="str">
        <f ca="1">IF(ROWS($1:7)&gt;COUNT(Dong11),"",OFFSET(TH!H$1,SMALL(Dong11,ROWS($1:7)),))</f>
        <v>Xuất bán</v>
      </c>
      <c r="E20" s="425" t="str">
        <f ca="1">IF(ROWS($1:7)&gt;COUNT(Dong11),"",IF(OFFSET(TH!L$1,SMALL(Dong11,ROWS($1:7)),)=$G$7,OFFSET(TH!M$1,SMALL(Dong11,ROWS($1:7)),),OFFSET(TH!L$1,SMALL(Dong11,ROWS($1:7)),)))</f>
        <v>632</v>
      </c>
      <c r="F20" s="428">
        <f ca="1">IF(ROWS($1:7)&gt;COUNT(Dong11),0,OFFSET(TH!J$1,SMALL(Dong11,ROWS($1:7)),))</f>
        <v>32979.938664390531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18</v>
      </c>
      <c r="L20" s="429">
        <f t="shared" ca="1" si="4"/>
        <v>370656</v>
      </c>
      <c r="M20" s="429"/>
      <c r="N20" s="422"/>
    </row>
    <row r="21" spans="1:14">
      <c r="A21" s="408">
        <f t="shared" ca="1" si="0"/>
        <v>8</v>
      </c>
      <c r="B21" s="425">
        <f ca="1">IF(ROWS($1:8)&gt;COUNT(Dong11),"",OFFSET(TH!D$1,SMALL(Dong11,ROWS($1:8)),))</f>
        <v>0</v>
      </c>
      <c r="C21" s="426">
        <f ca="1">IF(ROWS($1:8)&gt;COUNT(Dong11),"",OFFSET(TH!E$1,SMALL(Dong11,ROWS($1:8)),))</f>
        <v>42788</v>
      </c>
      <c r="D21" s="427" t="str">
        <f ca="1">IF(ROWS($1:8)&gt;COUNT(Dong11),"",OFFSET(TH!H$1,SMALL(Dong11,ROWS($1:8)),))</f>
        <v>Xuất sản xuất</v>
      </c>
      <c r="E21" s="425" t="str">
        <f ca="1">IF(ROWS($1:8)&gt;COUNT(Dong11),"",IF(OFFSET(TH!L$1,SMALL(Dong11,ROWS($1:8)),)=$G$7,OFFSET(TH!M$1,SMALL(Dong11,ROWS($1:8)),),OFFSET(TH!L$1,SMALL(Dong11,ROWS($1:8)),)))</f>
        <v>154</v>
      </c>
      <c r="F21" s="428">
        <f ca="1">IF(ROWS($1:8)&gt;COUNT(Dong11),0,OFFSET(TH!J$1,SMALL(Dong11,ROWS($1:8)),))</f>
        <v>31145.088803088802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18</v>
      </c>
      <c r="L21" s="429">
        <f t="shared" ca="1" si="4"/>
        <v>370656</v>
      </c>
      <c r="M21" s="429"/>
      <c r="N21" s="422"/>
    </row>
    <row r="22" spans="1:14">
      <c r="A22" s="408">
        <f t="shared" ca="1" si="0"/>
        <v>9</v>
      </c>
      <c r="B22" s="425">
        <f ca="1">IF(ROWS($1:9)&gt;COUNT(Dong11),"",OFFSET(TH!D$1,SMALL(Dong11,ROWS($1:9)),))</f>
        <v>0</v>
      </c>
      <c r="C22" s="426">
        <f ca="1">IF(ROWS($1:9)&gt;COUNT(Dong11),"",OFFSET(TH!E$1,SMALL(Dong11,ROWS($1:9)),))</f>
        <v>42790</v>
      </c>
      <c r="D22" s="427" t="str">
        <f ca="1">IF(ROWS($1:9)&gt;COUNT(Dong11),"",OFFSET(TH!H$1,SMALL(Dong11,ROWS($1:9)),))</f>
        <v>Nhập thành phẩm</v>
      </c>
      <c r="E22" s="425" t="str">
        <f ca="1">IF(ROWS($1:9)&gt;COUNT(Dong11),"",IF(OFFSET(TH!L$1,SMALL(Dong11,ROWS($1:9)),)=$G$7,OFFSET(TH!M$1,SMALL(Dong11,ROWS($1:9)),),OFFSET(TH!L$1,SMALL(Dong11,ROWS($1:9)),)))</f>
        <v>156</v>
      </c>
      <c r="F22" s="428">
        <f ca="1">IF(ROWS($1:9)&gt;COUNT(Dong11),0,OFFSET(TH!J$1,SMALL(Dong11,ROWS($1:9)),))</f>
        <v>32839.766988714851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18</v>
      </c>
      <c r="L22" s="429">
        <f t="shared" ca="1" si="4"/>
        <v>370656</v>
      </c>
      <c r="M22" s="429"/>
      <c r="N22" s="422"/>
    </row>
    <row r="23" spans="1:14">
      <c r="A23" s="408">
        <f t="shared" ca="1" si="0"/>
        <v>10</v>
      </c>
      <c r="B23" s="425">
        <f ca="1">IF(ROWS($1:10)&gt;COUNT(Dong11),"",OFFSET(TH!D$1,SMALL(Dong11,ROWS($1:10)),))</f>
        <v>0</v>
      </c>
      <c r="C23" s="426">
        <f ca="1">IF(ROWS($1:10)&gt;COUNT(Dong11),"",OFFSET(TH!E$1,SMALL(Dong11,ROWS($1:10)),))</f>
        <v>42790</v>
      </c>
      <c r="D23" s="427" t="str">
        <f ca="1">IF(ROWS($1:10)&gt;COUNT(Dong11),"",OFFSET(TH!H$1,SMALL(Dong11,ROWS($1:10)),))</f>
        <v>Xuất bán</v>
      </c>
      <c r="E23" s="425" t="str">
        <f ca="1">IF(ROWS($1:10)&gt;COUNT(Dong11),"",IF(OFFSET(TH!L$1,SMALL(Dong11,ROWS($1:10)),)=$G$7,OFFSET(TH!M$1,SMALL(Dong11,ROWS($1:10)),),OFFSET(TH!L$1,SMALL(Dong11,ROWS($1:10)),)))</f>
        <v>632</v>
      </c>
      <c r="F23" s="428">
        <f ca="1">IF(ROWS($1:10)&gt;COUNT(Dong11),0,OFFSET(TH!J$1,SMALL(Dong11,ROWS($1:10)),))</f>
        <v>32839.766988714851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18</v>
      </c>
      <c r="L23" s="429">
        <f t="shared" ca="1" si="4"/>
        <v>370656</v>
      </c>
      <c r="M23" s="429"/>
      <c r="N23" s="422"/>
    </row>
    <row r="24" spans="1:14">
      <c r="A24" s="408">
        <f t="shared" ca="1" si="0"/>
        <v>11</v>
      </c>
      <c r="B24" s="425">
        <f ca="1">IF(ROWS($1:11)&gt;COUNT(Dong11),"",OFFSET(TH!D$1,SMALL(Dong11,ROWS($1:11)),))</f>
        <v>0</v>
      </c>
      <c r="C24" s="426">
        <f ca="1">IF(ROWS($1:11)&gt;COUNT(Dong11),"",OFFSET(TH!E$1,SMALL(Dong11,ROWS($1:11)),))</f>
        <v>42812</v>
      </c>
      <c r="D24" s="427" t="str">
        <f ca="1">IF(ROWS($1:11)&gt;COUNT(Dong11),"",OFFSET(TH!H$1,SMALL(Dong11,ROWS($1:11)),))</f>
        <v>Xuất sản xuất</v>
      </c>
      <c r="E24" s="425" t="str">
        <f ca="1">IF(ROWS($1:11)&gt;COUNT(Dong11),"",IF(OFFSET(TH!L$1,SMALL(Dong11,ROWS($1:11)),)=$G$7,OFFSET(TH!M$1,SMALL(Dong11,ROWS($1:11)),),OFFSET(TH!L$1,SMALL(Dong11,ROWS($1:11)),)))</f>
        <v>154</v>
      </c>
      <c r="F24" s="428">
        <f ca="1">IF(ROWS($1:11)&gt;COUNT(Dong11),0,OFFSET(TH!J$1,SMALL(Dong11,ROWS($1:11)),))</f>
        <v>31850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18</v>
      </c>
      <c r="L24" s="429">
        <f t="shared" ca="1" si="4"/>
        <v>370656</v>
      </c>
      <c r="M24" s="429"/>
      <c r="N24" s="422"/>
    </row>
    <row r="25" spans="1:14">
      <c r="A25" s="408">
        <f t="shared" ref="A25:A38" ca="1" si="5">IF(B25="","",A24+1)</f>
        <v>12</v>
      </c>
      <c r="B25" s="425">
        <f ca="1">IF(ROWS($1:12)&gt;COUNT(Dong11),"",OFFSET(TH!D$1,SMALL(Dong11,ROWS($1:12)),))</f>
        <v>0</v>
      </c>
      <c r="C25" s="426">
        <f ca="1">IF(ROWS($1:12)&gt;COUNT(Dong11),"",OFFSET(TH!E$1,SMALL(Dong11,ROWS($1:12)),))</f>
        <v>42814</v>
      </c>
      <c r="D25" s="427" t="str">
        <f ca="1">IF(ROWS($1:12)&gt;COUNT(Dong11),"",OFFSET(TH!H$1,SMALL(Dong11,ROWS($1:12)),))</f>
        <v>Nhập thành phẩm</v>
      </c>
      <c r="E25" s="425" t="str">
        <f ca="1">IF(ROWS($1:12)&gt;COUNT(Dong11),"",IF(OFFSET(TH!L$1,SMALL(Dong11,ROWS($1:12)),)=$G$7,OFFSET(TH!M$1,SMALL(Dong11,ROWS($1:12)),),OFFSET(TH!L$1,SMALL(Dong11,ROWS($1:12)),)))</f>
        <v>156</v>
      </c>
      <c r="F25" s="428">
        <f ca="1">IF(ROWS($1:12)&gt;COUNT(Dong11),0,OFFSET(TH!J$1,SMALL(Dong11,ROWS($1:12)),))</f>
        <v>32837.082664390531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18</v>
      </c>
      <c r="L25" s="429">
        <f t="shared" ref="L25:L38" ca="1" si="7">IF(D25&lt;&gt;"",L24+H25-J25,0)</f>
        <v>370656</v>
      </c>
      <c r="M25" s="429"/>
      <c r="N25" s="422"/>
    </row>
    <row r="26" spans="1:14">
      <c r="A26" s="408">
        <f t="shared" ca="1" si="5"/>
        <v>13</v>
      </c>
      <c r="B26" s="425">
        <f ca="1">IF(ROWS($1:13)&gt;COUNT(Dong11),"",OFFSET(TH!D$1,SMALL(Dong11,ROWS($1:13)),))</f>
        <v>0</v>
      </c>
      <c r="C26" s="426">
        <f ca="1">IF(ROWS($1:13)&gt;COUNT(Dong11),"",OFFSET(TH!E$1,SMALL(Dong11,ROWS($1:13)),))</f>
        <v>42814</v>
      </c>
      <c r="D26" s="427" t="str">
        <f ca="1">IF(ROWS($1:13)&gt;COUNT(Dong11),"",OFFSET(TH!H$1,SMALL(Dong11,ROWS($1:13)),))</f>
        <v>Xuất bán</v>
      </c>
      <c r="E26" s="425" t="str">
        <f ca="1">IF(ROWS($1:13)&gt;COUNT(Dong11),"",IF(OFFSET(TH!L$1,SMALL(Dong11,ROWS($1:13)),)=$G$7,OFFSET(TH!M$1,SMALL(Dong11,ROWS($1:13)),),OFFSET(TH!L$1,SMALL(Dong11,ROWS($1:13)),)))</f>
        <v>632</v>
      </c>
      <c r="F26" s="428">
        <f ca="1">IF(ROWS($1:13)&gt;COUNT(Dong11),0,OFFSET(TH!J$1,SMALL(Dong11,ROWS($1:13)),))</f>
        <v>32837.082664390531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18</v>
      </c>
      <c r="L26" s="429">
        <f t="shared" ca="1" si="7"/>
        <v>370656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18</v>
      </c>
      <c r="L45" s="229">
        <f ca="1">L13+H45-J45</f>
        <v>370656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1 năm 2017</v>
      </c>
      <c r="G47" s="211"/>
      <c r="I47" s="211"/>
      <c r="N47" s="422"/>
    </row>
    <row r="48" spans="1:14">
      <c r="G48" s="211"/>
      <c r="H48" s="414"/>
      <c r="I48" s="210"/>
      <c r="J48" s="870" t="str">
        <f ca="1">"Ngày 31 tháng  12  năm  "&amp;YEAR($C$14)</f>
        <v>Ngày 31 tháng  12  năm  2017</v>
      </c>
      <c r="K48" s="870"/>
      <c r="L48" s="870"/>
      <c r="M48" s="870"/>
      <c r="N48" s="422"/>
    </row>
    <row r="49" spans="4:14">
      <c r="D49" s="414" t="s">
        <v>11</v>
      </c>
      <c r="E49" s="870" t="s">
        <v>12</v>
      </c>
      <c r="F49" s="870"/>
      <c r="G49" s="870"/>
      <c r="H49" s="870"/>
      <c r="I49" s="870"/>
      <c r="J49" s="870" t="s">
        <v>107</v>
      </c>
      <c r="K49" s="870"/>
      <c r="L49" s="870"/>
      <c r="M49" s="870"/>
      <c r="N49" s="422"/>
    </row>
    <row r="50" spans="4:14">
      <c r="D50" s="414" t="s">
        <v>13</v>
      </c>
      <c r="E50" s="870" t="s">
        <v>13</v>
      </c>
      <c r="F50" s="870"/>
      <c r="G50" s="870"/>
      <c r="H50" s="870" t="s">
        <v>134</v>
      </c>
      <c r="I50" s="870"/>
      <c r="J50" s="870" t="s">
        <v>134</v>
      </c>
      <c r="K50" s="870"/>
      <c r="L50" s="870"/>
      <c r="M50" s="870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67" t="s">
        <v>101</v>
      </c>
      <c r="K59" s="867"/>
      <c r="L59" s="867"/>
      <c r="M59" s="867"/>
      <c r="N59" s="257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79" t="s">
        <v>201</v>
      </c>
      <c r="G1" s="879"/>
      <c r="H1" s="879"/>
      <c r="I1" s="879"/>
      <c r="J1" s="879"/>
    </row>
    <row r="2" spans="1:10" ht="15" customHeight="1">
      <c r="A2" s="889" t="str">
        <f>TH!A2</f>
        <v>Địa chỉ: Thửa đất số 144, tờ bản đồ số 12TĐH.1, tổ 1, khu phố Đông Tác, Phường Tân Đông Hiệp, Thị Xã Dĩ An, Tỉnh Bình Dương, Việt Nam</v>
      </c>
      <c r="B2" s="889"/>
      <c r="C2" s="889"/>
      <c r="D2" s="889"/>
      <c r="E2" s="889"/>
      <c r="F2" s="878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78"/>
      <c r="H2" s="878"/>
      <c r="I2" s="878"/>
      <c r="J2" s="878"/>
    </row>
    <row r="3" spans="1:10">
      <c r="A3" s="889"/>
      <c r="B3" s="889"/>
      <c r="C3" s="889"/>
      <c r="D3" s="889"/>
      <c r="E3" s="889"/>
      <c r="F3" s="878"/>
      <c r="G3" s="878"/>
      <c r="H3" s="878"/>
      <c r="I3" s="878"/>
      <c r="J3" s="878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 t="str">
        <f>VLOOKUP($E$7,NXT!$B$12:$K$350,2,0)</f>
        <v>kg</v>
      </c>
      <c r="D8" s="363"/>
      <c r="E8" s="365"/>
      <c r="F8" s="366"/>
      <c r="G8" s="367"/>
      <c r="H8" s="367"/>
      <c r="I8" s="367"/>
      <c r="J8" s="361"/>
    </row>
    <row r="9" spans="1:10" ht="15">
      <c r="A9" s="880" t="s">
        <v>206</v>
      </c>
      <c r="B9" s="881"/>
      <c r="C9" s="881"/>
      <c r="D9" s="881"/>
      <c r="E9" s="365"/>
      <c r="F9" s="366"/>
      <c r="G9" s="367"/>
      <c r="H9" s="367"/>
      <c r="I9" s="367"/>
      <c r="J9" s="368"/>
    </row>
    <row r="10" spans="1:10" ht="19.5" customHeight="1">
      <c r="A10" s="882" t="s">
        <v>207</v>
      </c>
      <c r="B10" s="883" t="s">
        <v>208</v>
      </c>
      <c r="C10" s="885" t="s">
        <v>15</v>
      </c>
      <c r="D10" s="886"/>
      <c r="E10" s="887" t="s">
        <v>0</v>
      </c>
      <c r="F10" s="897" t="s">
        <v>209</v>
      </c>
      <c r="G10" s="891" t="s">
        <v>179</v>
      </c>
      <c r="H10" s="891"/>
      <c r="I10" s="886"/>
      <c r="J10" s="892" t="s">
        <v>210</v>
      </c>
    </row>
    <row r="11" spans="1:10" ht="19.5" customHeight="1">
      <c r="A11" s="882"/>
      <c r="B11" s="884"/>
      <c r="C11" s="112" t="s">
        <v>193</v>
      </c>
      <c r="D11" s="112" t="s">
        <v>194</v>
      </c>
      <c r="E11" s="888"/>
      <c r="F11" s="898"/>
      <c r="G11" s="113" t="s">
        <v>193</v>
      </c>
      <c r="H11" s="113" t="s">
        <v>194</v>
      </c>
      <c r="I11" s="113" t="s">
        <v>195</v>
      </c>
      <c r="J11" s="893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VLOOKUP($E$7,NXT!$B$12:$K$350,3,0)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42783</v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Bao Bì Giấy Kim Dung Phát</v>
      </c>
      <c r="F19" s="377">
        <f t="shared" ca="1" si="0"/>
        <v>42783</v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42789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>Xuất bán</v>
      </c>
      <c r="F24" s="377">
        <f t="shared" ca="1" si="0"/>
        <v>42789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42790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>Xuất bán</v>
      </c>
      <c r="F25" s="377">
        <f t="shared" ca="1" si="0"/>
        <v>42790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>
        <f t="shared" ca="1" si="2"/>
        <v>13</v>
      </c>
      <c r="B26" s="377">
        <f ca="1">IF(ROWS($1:13)&gt;COUNT(Dong12),"",OFFSET(TH!E$1,SMALL(Dong12,ROWS($1:13)),))</f>
        <v>42814</v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 t="str">
        <f ca="1">IF(ROWS($1:13)&gt;COUNT(Dong12),"",OFFSET(TH!H$1,SMALL(Dong12,ROWS($1:13)),))</f>
        <v>Xuất bán</v>
      </c>
      <c r="F26" s="377">
        <f t="shared" ca="1" si="0"/>
        <v>42814</v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9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95"/>
      <c r="C35" s="895"/>
      <c r="D35" s="895"/>
      <c r="E35" s="895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896" t="s">
        <v>12</v>
      </c>
      <c r="F37" s="896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90" t="s">
        <v>13</v>
      </c>
      <c r="F38" s="890"/>
      <c r="G38" s="367"/>
      <c r="I38" s="403" t="s">
        <v>134</v>
      </c>
      <c r="J38" s="404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8"/>
  <sheetViews>
    <sheetView topLeftCell="A21" zoomScale="90" zoomScaleNormal="90" workbookViewId="0">
      <selection activeCell="S27" sqref="S27:S42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20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20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20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20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20" ht="20.25" customHeight="1">
      <c r="A6" s="306">
        <f>IF(B6&lt;&gt;"",ROW()-(ROW()-1),"")</f>
        <v>1</v>
      </c>
      <c r="B6" s="278" t="s">
        <v>544</v>
      </c>
      <c r="C6" s="273">
        <f>Q6</f>
        <v>892584</v>
      </c>
      <c r="D6" s="273">
        <v>35517520</v>
      </c>
      <c r="E6" s="307">
        <f>IF($I$44&lt;&gt;0,E$44/$I$44*$I6,0)</f>
        <v>2294241.8042743183</v>
      </c>
      <c r="F6" s="307">
        <f>IF($I$44&lt;&gt;0,F$44/$I$44*$I6,0)</f>
        <v>0</v>
      </c>
      <c r="G6" s="307">
        <f>IF($I$44&lt;&gt;0,G$44/$I$44*$I6,0)</f>
        <v>0</v>
      </c>
      <c r="H6" s="273">
        <f t="shared" ref="H6:H13" si="0">SUM(C6:G6)</f>
        <v>38704345.804274321</v>
      </c>
      <c r="I6" s="307">
        <v>3980</v>
      </c>
      <c r="J6" s="307">
        <f t="shared" ref="J6:J17" si="1">IF(I6&lt;&gt;"",H6/I6,"")</f>
        <v>9724.7100010739505</v>
      </c>
      <c r="K6" s="308">
        <v>9200</v>
      </c>
      <c r="L6" s="309"/>
      <c r="M6" s="279" t="s">
        <v>388</v>
      </c>
      <c r="N6" s="310">
        <f>S6-2</f>
        <v>42737</v>
      </c>
      <c r="O6" s="311">
        <v>49</v>
      </c>
      <c r="P6" s="312">
        <v>18216</v>
      </c>
      <c r="Q6" s="273">
        <f>ROUND(O6*P6,0)</f>
        <v>892584</v>
      </c>
      <c r="R6" s="313" t="s">
        <v>529</v>
      </c>
      <c r="S6" s="310">
        <v>42739</v>
      </c>
      <c r="T6" s="600">
        <f>I6*K6-D6</f>
        <v>1098480</v>
      </c>
    </row>
    <row r="7" spans="1:20" ht="20.25" customHeight="1">
      <c r="A7" s="306">
        <f>IF(B7&lt;&gt;"",A6+1,"")</f>
        <v>2</v>
      </c>
      <c r="B7" s="278" t="s">
        <v>546</v>
      </c>
      <c r="C7" s="273">
        <f>Q7</f>
        <v>511880</v>
      </c>
      <c r="D7" s="273">
        <v>0</v>
      </c>
      <c r="E7" s="307">
        <f>IF($I$44&lt;&gt;0,E$44/$I$44*$I7,0)</f>
        <v>11528.853287810643</v>
      </c>
      <c r="F7" s="307">
        <f>IF($I$44&lt;&gt;0,F$44/$I$44*$I7,0)</f>
        <v>0</v>
      </c>
      <c r="G7" s="307">
        <f>IF($I$44&lt;&gt;0,G$44/$I$44*$I7,0)</f>
        <v>0</v>
      </c>
      <c r="H7" s="273">
        <f t="shared" si="0"/>
        <v>523408.85328781063</v>
      </c>
      <c r="I7" s="314">
        <v>20</v>
      </c>
      <c r="J7" s="307">
        <f t="shared" si="1"/>
        <v>26170.442664390532</v>
      </c>
      <c r="K7" s="308">
        <v>28000</v>
      </c>
      <c r="L7" s="309"/>
      <c r="M7" s="315" t="s">
        <v>453</v>
      </c>
      <c r="N7" s="310">
        <f t="shared" ref="N7:N42" si="2">S7-2</f>
        <v>42739</v>
      </c>
      <c r="O7" s="316">
        <v>20</v>
      </c>
      <c r="P7" s="208">
        <v>25594</v>
      </c>
      <c r="Q7" s="317">
        <f t="shared" ref="Q7:Q42" si="3">ROUND(O7*P7,0)</f>
        <v>511880</v>
      </c>
      <c r="R7" s="315" t="s">
        <v>530</v>
      </c>
      <c r="S7" s="318">
        <v>42741</v>
      </c>
      <c r="T7" s="600">
        <f t="shared" ref="T7:T42" si="4">I7*K7-D7</f>
        <v>560000</v>
      </c>
    </row>
    <row r="8" spans="1:20" ht="20.25" customHeight="1">
      <c r="A8" s="306">
        <f t="shared" ref="A8:A42" si="5">IF(B8&lt;&gt;"",A7+1,"")</f>
        <v>3</v>
      </c>
      <c r="B8" s="278" t="s">
        <v>547</v>
      </c>
      <c r="C8" s="273">
        <f t="shared" ref="C8:C13" si="6">Q8</f>
        <v>51188</v>
      </c>
      <c r="D8" s="273">
        <v>0</v>
      </c>
      <c r="E8" s="307">
        <f>IF($I$44&lt;&gt;0,E$44/$I$44*$I8,0)</f>
        <v>11528.853287810643</v>
      </c>
      <c r="F8" s="307">
        <f>IF($I$44&lt;&gt;0,F$44/$I$44*$I8,0)</f>
        <v>0</v>
      </c>
      <c r="G8" s="307">
        <f>IF($I$44&lt;&gt;0,G$44/$I$44*$I8,0)</f>
        <v>0</v>
      </c>
      <c r="H8" s="273">
        <f t="shared" si="0"/>
        <v>62716.853287810642</v>
      </c>
      <c r="I8" s="314">
        <v>20</v>
      </c>
      <c r="J8" s="307">
        <f t="shared" si="1"/>
        <v>3135.8426643905323</v>
      </c>
      <c r="K8" s="308">
        <v>4500</v>
      </c>
      <c r="L8" s="309"/>
      <c r="M8" s="277" t="s">
        <v>453</v>
      </c>
      <c r="N8" s="310">
        <f t="shared" si="2"/>
        <v>42739</v>
      </c>
      <c r="O8" s="319">
        <v>2</v>
      </c>
      <c r="P8" s="320">
        <v>25594</v>
      </c>
      <c r="Q8" s="317">
        <f t="shared" si="3"/>
        <v>51188</v>
      </c>
      <c r="R8" s="318" t="s">
        <v>530</v>
      </c>
      <c r="S8" s="318">
        <v>42741</v>
      </c>
      <c r="T8" s="600">
        <f t="shared" si="4"/>
        <v>90000</v>
      </c>
    </row>
    <row r="9" spans="1:20" ht="20.25" customHeight="1">
      <c r="A9" s="306">
        <f t="shared" si="5"/>
        <v>4</v>
      </c>
      <c r="B9" s="278" t="s">
        <v>553</v>
      </c>
      <c r="C9" s="273">
        <f t="shared" si="6"/>
        <v>51188</v>
      </c>
      <c r="D9" s="273">
        <v>2336700</v>
      </c>
      <c r="E9" s="307">
        <f>IF($I$44&lt;&gt;0,E$44/$I$44*$I9,0)</f>
        <v>172932.79931715966</v>
      </c>
      <c r="F9" s="307">
        <f>IF($I$44&lt;&gt;0,F$44/$I$44*$I9,0)</f>
        <v>0</v>
      </c>
      <c r="G9" s="307">
        <f>IF($I$44&lt;&gt;0,G$44/$I$44*$I9,0)</f>
        <v>0</v>
      </c>
      <c r="H9" s="273">
        <f t="shared" si="0"/>
        <v>2560820.7993171597</v>
      </c>
      <c r="I9" s="314">
        <v>300</v>
      </c>
      <c r="J9" s="307">
        <f t="shared" si="1"/>
        <v>8536.0693310571987</v>
      </c>
      <c r="K9" s="308">
        <v>8030</v>
      </c>
      <c r="L9" s="309"/>
      <c r="M9" s="277" t="s">
        <v>453</v>
      </c>
      <c r="N9" s="310">
        <f t="shared" si="2"/>
        <v>42743</v>
      </c>
      <c r="O9" s="319">
        <v>2</v>
      </c>
      <c r="P9" s="320">
        <v>25594</v>
      </c>
      <c r="Q9" s="317">
        <f t="shared" si="3"/>
        <v>51188</v>
      </c>
      <c r="R9" s="318" t="s">
        <v>534</v>
      </c>
      <c r="S9" s="318">
        <v>42745</v>
      </c>
      <c r="T9" s="600">
        <f t="shared" si="4"/>
        <v>72300</v>
      </c>
    </row>
    <row r="10" spans="1:20" ht="20.25" customHeight="1">
      <c r="A10" s="306">
        <f t="shared" si="5"/>
        <v>5</v>
      </c>
      <c r="B10" s="278" t="s">
        <v>557</v>
      </c>
      <c r="C10" s="273">
        <f t="shared" si="6"/>
        <v>2427264</v>
      </c>
      <c r="D10" s="273">
        <v>56525000</v>
      </c>
      <c r="E10" s="307">
        <f>IF($I$44&lt;&gt;0,E$44/$I$44*$I10,0)</f>
        <v>979952.52946390468</v>
      </c>
      <c r="F10" s="307">
        <f>IF($I$44&lt;&gt;0,F$44/$I$44*$I10,0)</f>
        <v>0</v>
      </c>
      <c r="G10" s="307">
        <f>IF($I$44&lt;&gt;0,G$44/$I$44*$I10,0)</f>
        <v>0</v>
      </c>
      <c r="H10" s="273">
        <f t="shared" si="0"/>
        <v>59932216.529463902</v>
      </c>
      <c r="I10" s="314">
        <v>1700</v>
      </c>
      <c r="J10" s="307">
        <f t="shared" si="1"/>
        <v>35254.245017331705</v>
      </c>
      <c r="K10" s="308">
        <v>35000</v>
      </c>
      <c r="L10" s="309"/>
      <c r="M10" s="279" t="s">
        <v>454</v>
      </c>
      <c r="N10" s="310">
        <f t="shared" si="2"/>
        <v>42753</v>
      </c>
      <c r="O10" s="319">
        <v>147</v>
      </c>
      <c r="P10" s="320">
        <v>16512</v>
      </c>
      <c r="Q10" s="317">
        <f t="shared" si="3"/>
        <v>2427264</v>
      </c>
      <c r="R10" s="318" t="s">
        <v>542</v>
      </c>
      <c r="S10" s="318">
        <v>42755</v>
      </c>
      <c r="T10" s="600">
        <f t="shared" si="4"/>
        <v>2975000</v>
      </c>
    </row>
    <row r="11" spans="1:20" ht="20.25" customHeight="1">
      <c r="A11" s="306">
        <f t="shared" si="5"/>
        <v>6</v>
      </c>
      <c r="B11" s="279" t="s">
        <v>558</v>
      </c>
      <c r="C11" s="273">
        <f t="shared" si="6"/>
        <v>1317744</v>
      </c>
      <c r="D11" s="273">
        <v>47287500</v>
      </c>
      <c r="E11" s="307">
        <f>IF($I$44&lt;&gt;0,E$44/$I$44*$I11,0)</f>
        <v>864663.99658579822</v>
      </c>
      <c r="F11" s="307">
        <f>IF($I$44&lt;&gt;0,F$44/$I$44*$I11,0)</f>
        <v>0</v>
      </c>
      <c r="G11" s="307">
        <f>IF($I$44&lt;&gt;0,G$44/$I$44*$I11,0)</f>
        <v>0</v>
      </c>
      <c r="H11" s="273">
        <f t="shared" si="0"/>
        <v>49469907.996585801</v>
      </c>
      <c r="I11" s="314">
        <v>1500</v>
      </c>
      <c r="J11" s="307">
        <f t="shared" si="1"/>
        <v>32979.938664390531</v>
      </c>
      <c r="K11" s="308">
        <v>32500</v>
      </c>
      <c r="L11" s="309"/>
      <c r="M11" s="279" t="s">
        <v>343</v>
      </c>
      <c r="N11" s="310">
        <f t="shared" si="2"/>
        <v>42753</v>
      </c>
      <c r="O11" s="319">
        <v>144</v>
      </c>
      <c r="P11" s="320">
        <v>9151</v>
      </c>
      <c r="Q11" s="317">
        <f t="shared" si="3"/>
        <v>1317744</v>
      </c>
      <c r="R11" s="321" t="s">
        <v>542</v>
      </c>
      <c r="S11" s="318">
        <v>42755</v>
      </c>
      <c r="T11" s="600">
        <f t="shared" si="4"/>
        <v>1462500</v>
      </c>
    </row>
    <row r="12" spans="1:20" ht="20.25" customHeight="1">
      <c r="A12" s="306">
        <f t="shared" si="5"/>
        <v>7</v>
      </c>
      <c r="B12" s="278" t="s">
        <v>559</v>
      </c>
      <c r="C12" s="273">
        <f t="shared" si="6"/>
        <v>51188</v>
      </c>
      <c r="D12" s="273">
        <v>2910000</v>
      </c>
      <c r="E12" s="307">
        <f>IF($I$44&lt;&gt;0,E$44/$I$44*$I12,0)</f>
        <v>172932.79931715966</v>
      </c>
      <c r="F12" s="307">
        <f>IF($I$44&lt;&gt;0,F$44/$I$44*$I12,0)</f>
        <v>0</v>
      </c>
      <c r="G12" s="307">
        <f>IF($I$44&lt;&gt;0,G$44/$I$44*$I12,0)</f>
        <v>0</v>
      </c>
      <c r="H12" s="273">
        <f t="shared" si="0"/>
        <v>3134120.7993171597</v>
      </c>
      <c r="I12" s="314">
        <v>300</v>
      </c>
      <c r="J12" s="307">
        <f t="shared" si="1"/>
        <v>10447.069331057199</v>
      </c>
      <c r="K12" s="308">
        <v>10000</v>
      </c>
      <c r="L12" s="309"/>
      <c r="M12" s="278" t="s">
        <v>453</v>
      </c>
      <c r="N12" s="310">
        <f t="shared" si="2"/>
        <v>42753</v>
      </c>
      <c r="O12" s="319">
        <v>2</v>
      </c>
      <c r="P12" s="320">
        <v>25594</v>
      </c>
      <c r="Q12" s="317">
        <f t="shared" si="3"/>
        <v>51188</v>
      </c>
      <c r="R12" s="321" t="s">
        <v>543</v>
      </c>
      <c r="S12" s="318">
        <v>42755</v>
      </c>
      <c r="T12" s="600">
        <f t="shared" si="4"/>
        <v>90000</v>
      </c>
    </row>
    <row r="13" spans="1:20" ht="20.25" customHeight="1">
      <c r="A13" s="306">
        <f>IF(B13&lt;&gt;"",A12+1,"")</f>
        <v>8</v>
      </c>
      <c r="B13" s="278" t="s">
        <v>556</v>
      </c>
      <c r="C13" s="273">
        <f t="shared" si="6"/>
        <v>25594</v>
      </c>
      <c r="D13" s="273">
        <v>0</v>
      </c>
      <c r="E13" s="307">
        <f>IF($I$44&lt;&gt;0,E$44/$I$44*$I13,0)</f>
        <v>2305.7706575621287</v>
      </c>
      <c r="F13" s="307">
        <f>IF($I$44&lt;&gt;0,F$44/$I$44*$I13,0)</f>
        <v>0</v>
      </c>
      <c r="G13" s="307">
        <f>IF($I$44&lt;&gt;0,G$44/$I$44*$I13,0)</f>
        <v>0</v>
      </c>
      <c r="H13" s="273">
        <f t="shared" si="0"/>
        <v>27899.770657562127</v>
      </c>
      <c r="I13" s="314">
        <v>4</v>
      </c>
      <c r="J13" s="307">
        <f t="shared" si="1"/>
        <v>6974.9426643905317</v>
      </c>
      <c r="K13" s="308">
        <v>8500</v>
      </c>
      <c r="L13" s="309"/>
      <c r="M13" s="277" t="s">
        <v>453</v>
      </c>
      <c r="N13" s="310">
        <f t="shared" si="2"/>
        <v>42756</v>
      </c>
      <c r="O13" s="319">
        <v>1</v>
      </c>
      <c r="P13" s="320">
        <v>25594</v>
      </c>
      <c r="Q13" s="317">
        <f t="shared" si="3"/>
        <v>25594</v>
      </c>
      <c r="R13" s="321" t="s">
        <v>561</v>
      </c>
      <c r="S13" s="318">
        <v>42758</v>
      </c>
      <c r="T13" s="600">
        <f t="shared" si="4"/>
        <v>34000</v>
      </c>
    </row>
    <row r="14" spans="1:20" ht="20.25" customHeight="1">
      <c r="A14" s="306">
        <f t="shared" si="5"/>
        <v>9</v>
      </c>
      <c r="B14" s="278" t="s">
        <v>822</v>
      </c>
      <c r="C14" s="273">
        <f>Q14</f>
        <v>383910</v>
      </c>
      <c r="D14" s="273">
        <v>0</v>
      </c>
      <c r="E14" s="307">
        <f>IF($I$44&lt;&gt;0,E$44/$I$44*$I14,0)</f>
        <v>933837.11631266214</v>
      </c>
      <c r="F14" s="307">
        <f>IF($I$44&lt;&gt;0,F$44/$I$44*$I14,0)</f>
        <v>0</v>
      </c>
      <c r="G14" s="307">
        <f>IF($I$44&lt;&gt;0,G$44/$I$44*$I14,0)</f>
        <v>0</v>
      </c>
      <c r="H14" s="273">
        <f t="shared" ref="H14:H42" si="7">SUM(C14:G14)</f>
        <v>1317747.1163126621</v>
      </c>
      <c r="I14" s="314">
        <v>1620</v>
      </c>
      <c r="J14" s="307">
        <f t="shared" si="1"/>
        <v>813.4241458720137</v>
      </c>
      <c r="K14" s="308">
        <v>250</v>
      </c>
      <c r="L14" s="309"/>
      <c r="M14" s="321" t="s">
        <v>453</v>
      </c>
      <c r="N14" s="310">
        <f t="shared" si="2"/>
        <v>42756</v>
      </c>
      <c r="O14" s="319">
        <v>15</v>
      </c>
      <c r="P14" s="320">
        <v>25594</v>
      </c>
      <c r="Q14" s="317">
        <f t="shared" si="3"/>
        <v>383910</v>
      </c>
      <c r="R14" s="321" t="s">
        <v>563</v>
      </c>
      <c r="S14" s="318">
        <v>42758</v>
      </c>
      <c r="T14" s="600">
        <f t="shared" si="4"/>
        <v>405000</v>
      </c>
    </row>
    <row r="15" spans="1:20" s="667" customFormat="1" ht="20.25" customHeight="1">
      <c r="A15" s="654">
        <f t="shared" si="5"/>
        <v>10</v>
      </c>
      <c r="B15" s="655" t="s">
        <v>544</v>
      </c>
      <c r="C15" s="656">
        <f>Q15</f>
        <v>1112958</v>
      </c>
      <c r="D15" s="656">
        <v>39265600</v>
      </c>
      <c r="E15" s="657">
        <f>IF($I$44&lt;&gt;0,E$44/$I$44*$I15,0)</f>
        <v>2536347.7233183417</v>
      </c>
      <c r="F15" s="657">
        <f>IF($I$44&lt;&gt;0,F$44/$I$44*$I15,0)</f>
        <v>0</v>
      </c>
      <c r="G15" s="657">
        <f>IF($I$44&lt;&gt;0,G$44/$I$44*$I15,0)</f>
        <v>0</v>
      </c>
      <c r="H15" s="656">
        <f t="shared" si="7"/>
        <v>42914905.723318338</v>
      </c>
      <c r="I15" s="658">
        <v>4400</v>
      </c>
      <c r="J15" s="657">
        <f t="shared" si="1"/>
        <v>9753.3876643905314</v>
      </c>
      <c r="K15" s="659">
        <v>9200</v>
      </c>
      <c r="L15" s="660"/>
      <c r="M15" s="661" t="s">
        <v>391</v>
      </c>
      <c r="N15" s="310">
        <f t="shared" si="2"/>
        <v>42770</v>
      </c>
      <c r="O15" s="663">
        <f>124-SUM(O16:O19)</f>
        <v>73</v>
      </c>
      <c r="P15" s="664">
        <v>15246</v>
      </c>
      <c r="Q15" s="665">
        <f t="shared" si="3"/>
        <v>1112958</v>
      </c>
      <c r="R15" s="661" t="s">
        <v>581</v>
      </c>
      <c r="S15" s="666">
        <v>42772</v>
      </c>
      <c r="T15" s="600">
        <f t="shared" si="4"/>
        <v>1214400</v>
      </c>
    </row>
    <row r="16" spans="1:20" ht="20.25" customHeight="1">
      <c r="A16" s="306">
        <f t="shared" si="5"/>
        <v>11</v>
      </c>
      <c r="B16" s="278" t="s">
        <v>553</v>
      </c>
      <c r="C16" s="273">
        <f>Q16</f>
        <v>60984</v>
      </c>
      <c r="D16" s="273">
        <v>2336700</v>
      </c>
      <c r="E16" s="307">
        <f>IF($I$44&lt;&gt;0,E$44/$I$44*$I16,0)</f>
        <v>172932.79931715966</v>
      </c>
      <c r="F16" s="307">
        <f>IF($I$44&lt;&gt;0,F$44/$I$44*$I16,0)</f>
        <v>0</v>
      </c>
      <c r="G16" s="307">
        <f>IF($I$44&lt;&gt;0,G$44/$I$44*$I16,0)</f>
        <v>0</v>
      </c>
      <c r="H16" s="273">
        <f t="shared" si="7"/>
        <v>2570616.7993171597</v>
      </c>
      <c r="I16" s="314">
        <v>300</v>
      </c>
      <c r="J16" s="307">
        <f t="shared" si="1"/>
        <v>8568.7226643905324</v>
      </c>
      <c r="K16" s="308">
        <v>8030</v>
      </c>
      <c r="L16" s="309"/>
      <c r="M16" s="321" t="s">
        <v>391</v>
      </c>
      <c r="N16" s="310">
        <f t="shared" si="2"/>
        <v>42777</v>
      </c>
      <c r="O16" s="319">
        <v>4</v>
      </c>
      <c r="P16" s="320">
        <v>15246</v>
      </c>
      <c r="Q16" s="317">
        <f t="shared" si="3"/>
        <v>60984</v>
      </c>
      <c r="R16" s="321" t="s">
        <v>583</v>
      </c>
      <c r="S16" s="318">
        <v>42779</v>
      </c>
      <c r="T16" s="600">
        <f t="shared" si="4"/>
        <v>72300</v>
      </c>
    </row>
    <row r="17" spans="1:20" ht="20.25" customHeight="1">
      <c r="A17" s="306">
        <f t="shared" si="5"/>
        <v>12</v>
      </c>
      <c r="B17" s="278" t="s">
        <v>611</v>
      </c>
      <c r="C17" s="273">
        <f>Q17</f>
        <v>182952</v>
      </c>
      <c r="D17" s="273">
        <v>7061600</v>
      </c>
      <c r="E17" s="307">
        <f>IF($I$44&lt;&gt;0,E$44/$I$44*$I17,0)</f>
        <v>230577.06575621286</v>
      </c>
      <c r="F17" s="307">
        <f>IF($I$44&lt;&gt;0,F$44/$I$44*$I17,0)</f>
        <v>0</v>
      </c>
      <c r="G17" s="307">
        <f>IF($I$44&lt;&gt;0,G$44/$I$44*$I17,0)</f>
        <v>0</v>
      </c>
      <c r="H17" s="273">
        <f t="shared" si="7"/>
        <v>7475129.0657562129</v>
      </c>
      <c r="I17" s="314">
        <v>400</v>
      </c>
      <c r="J17" s="307">
        <f t="shared" si="1"/>
        <v>18687.822664390533</v>
      </c>
      <c r="K17" s="308">
        <v>18200</v>
      </c>
      <c r="L17" s="309"/>
      <c r="M17" s="321" t="s">
        <v>391</v>
      </c>
      <c r="N17" s="310">
        <f t="shared" si="2"/>
        <v>42780</v>
      </c>
      <c r="O17" s="319">
        <v>12</v>
      </c>
      <c r="P17" s="320">
        <v>15246</v>
      </c>
      <c r="Q17" s="317">
        <f t="shared" si="3"/>
        <v>182952</v>
      </c>
      <c r="R17" s="321" t="s">
        <v>584</v>
      </c>
      <c r="S17" s="318">
        <v>42782</v>
      </c>
      <c r="T17" s="600">
        <f t="shared" si="4"/>
        <v>218400</v>
      </c>
    </row>
    <row r="18" spans="1:20" ht="20.25" customHeight="1">
      <c r="A18" s="306">
        <f t="shared" si="5"/>
        <v>13</v>
      </c>
      <c r="B18" s="278" t="s">
        <v>557</v>
      </c>
      <c r="C18" s="273">
        <f t="shared" ref="C18:C34" si="8">Q18</f>
        <v>228690</v>
      </c>
      <c r="D18" s="273">
        <v>4987500</v>
      </c>
      <c r="E18" s="307">
        <f>IF($I$44&lt;&gt;0,E$44/$I$44*$I18,0)</f>
        <v>86466.39965857983</v>
      </c>
      <c r="F18" s="307">
        <f>IF($I$44&lt;&gt;0,F$44/$I$44*$I18,0)</f>
        <v>0</v>
      </c>
      <c r="G18" s="307">
        <f>IF($I$44&lt;&gt;0,G$44/$I$44*$I18,0)</f>
        <v>0</v>
      </c>
      <c r="H18" s="273">
        <f t="shared" si="7"/>
        <v>5302656.3996585794</v>
      </c>
      <c r="I18" s="314">
        <v>150</v>
      </c>
      <c r="J18" s="307">
        <f t="shared" ref="J18:J34" si="9">IF(I18&lt;&gt;"",H18/I18,"")</f>
        <v>35351.04266439053</v>
      </c>
      <c r="K18" s="308">
        <v>35000</v>
      </c>
      <c r="L18" s="309"/>
      <c r="M18" s="321" t="s">
        <v>391</v>
      </c>
      <c r="N18" s="310">
        <f t="shared" si="2"/>
        <v>42788</v>
      </c>
      <c r="O18" s="319">
        <v>15</v>
      </c>
      <c r="P18" s="320">
        <v>15246</v>
      </c>
      <c r="Q18" s="317">
        <f t="shared" si="3"/>
        <v>228690</v>
      </c>
      <c r="R18" s="321" t="s">
        <v>593</v>
      </c>
      <c r="S18" s="318">
        <v>42790</v>
      </c>
      <c r="T18" s="600">
        <f t="shared" si="4"/>
        <v>262500</v>
      </c>
    </row>
    <row r="19" spans="1:20" ht="20.25" customHeight="1">
      <c r="A19" s="306">
        <f t="shared" si="5"/>
        <v>14</v>
      </c>
      <c r="B19" s="278" t="s">
        <v>557</v>
      </c>
      <c r="C19" s="273">
        <f t="shared" si="8"/>
        <v>304920</v>
      </c>
      <c r="D19" s="273">
        <v>29437200</v>
      </c>
      <c r="E19" s="307">
        <f>IF($I$44&lt;&gt;0,E$44/$I$44*$I19,0)</f>
        <v>489976.26473195234</v>
      </c>
      <c r="F19" s="307">
        <f>IF($I$44&lt;&gt;0,F$44/$I$44*$I19,0)</f>
        <v>0</v>
      </c>
      <c r="G19" s="307">
        <f>IF($I$44&lt;&gt;0,G$44/$I$44*$I19,0)</f>
        <v>0</v>
      </c>
      <c r="H19" s="273">
        <f t="shared" si="7"/>
        <v>30232096.264731951</v>
      </c>
      <c r="I19" s="314">
        <v>850</v>
      </c>
      <c r="J19" s="307">
        <f t="shared" si="9"/>
        <v>35567.172076155235</v>
      </c>
      <c r="K19" s="308">
        <v>35000</v>
      </c>
      <c r="L19" s="309"/>
      <c r="M19" s="321" t="s">
        <v>391</v>
      </c>
      <c r="N19" s="310">
        <f t="shared" si="2"/>
        <v>42788</v>
      </c>
      <c r="O19" s="319">
        <v>20</v>
      </c>
      <c r="P19" s="320">
        <v>15246</v>
      </c>
      <c r="Q19" s="317">
        <f t="shared" si="3"/>
        <v>304920</v>
      </c>
      <c r="R19" s="321" t="s">
        <v>593</v>
      </c>
      <c r="S19" s="318">
        <v>42790</v>
      </c>
      <c r="T19" s="600">
        <f t="shared" si="4"/>
        <v>312800</v>
      </c>
    </row>
    <row r="20" spans="1:20" ht="20.25" customHeight="1">
      <c r="A20" s="306">
        <f t="shared" si="5"/>
        <v>15</v>
      </c>
      <c r="B20" s="278" t="s">
        <v>557</v>
      </c>
      <c r="C20" s="273">
        <f t="shared" si="8"/>
        <v>241352</v>
      </c>
      <c r="D20" s="273">
        <v>29437200</v>
      </c>
      <c r="E20" s="307">
        <f>IF($I$44&lt;&gt;0,E$44/$I$44*$I20,0)</f>
        <v>489976.26473195234</v>
      </c>
      <c r="F20" s="307">
        <f>IF($I$44&lt;&gt;0,F$44/$I$44*$I20,0)</f>
        <v>0</v>
      </c>
      <c r="G20" s="307">
        <f>IF($I$44&lt;&gt;0,G$44/$I$44*$I20,0)</f>
        <v>0</v>
      </c>
      <c r="H20" s="273">
        <f t="shared" si="7"/>
        <v>30168528.264731951</v>
      </c>
      <c r="I20" s="314">
        <v>850</v>
      </c>
      <c r="J20" s="307">
        <f t="shared" si="9"/>
        <v>35492.386193802296</v>
      </c>
      <c r="K20" s="308">
        <v>35000</v>
      </c>
      <c r="L20" s="309"/>
      <c r="M20" s="321" t="s">
        <v>577</v>
      </c>
      <c r="N20" s="310">
        <f t="shared" si="2"/>
        <v>42788</v>
      </c>
      <c r="O20" s="319">
        <f>112-SUM(O21:O28)</f>
        <v>5</v>
      </c>
      <c r="P20" s="320">
        <v>48270.491071428572</v>
      </c>
      <c r="Q20" s="317">
        <f t="shared" si="3"/>
        <v>241352</v>
      </c>
      <c r="R20" s="321" t="s">
        <v>593</v>
      </c>
      <c r="S20" s="318">
        <v>42790</v>
      </c>
      <c r="T20" s="600">
        <f>I20*K20-D20</f>
        <v>312800</v>
      </c>
    </row>
    <row r="21" spans="1:20" ht="20.25" customHeight="1">
      <c r="A21" s="306">
        <f t="shared" si="5"/>
        <v>16</v>
      </c>
      <c r="B21" s="278" t="s">
        <v>558</v>
      </c>
      <c r="C21" s="273">
        <f t="shared" si="8"/>
        <v>579246</v>
      </c>
      <c r="D21" s="273">
        <v>16133156</v>
      </c>
      <c r="E21" s="307">
        <f>IF($I$44&lt;&gt;0,E$44/$I$44*$I21,0)</f>
        <v>298597.30015429569</v>
      </c>
      <c r="F21" s="307">
        <f>IF($I$44&lt;&gt;0,F$44/$I$44*$I21,0)</f>
        <v>0</v>
      </c>
      <c r="G21" s="307">
        <f>IF($I$44&lt;&gt;0,G$44/$I$44*$I21,0)</f>
        <v>0</v>
      </c>
      <c r="H21" s="273">
        <f t="shared" si="7"/>
        <v>17010999.300154295</v>
      </c>
      <c r="I21" s="314">
        <v>518</v>
      </c>
      <c r="J21" s="307">
        <f t="shared" si="9"/>
        <v>32839.766988714851</v>
      </c>
      <c r="K21" s="308">
        <v>32500</v>
      </c>
      <c r="L21" s="309"/>
      <c r="M21" s="321" t="s">
        <v>577</v>
      </c>
      <c r="N21" s="310">
        <f t="shared" si="2"/>
        <v>42788</v>
      </c>
      <c r="O21" s="319">
        <v>12</v>
      </c>
      <c r="P21" s="320">
        <v>48270.491071428572</v>
      </c>
      <c r="Q21" s="317">
        <f t="shared" si="3"/>
        <v>579246</v>
      </c>
      <c r="R21" s="321" t="s">
        <v>593</v>
      </c>
      <c r="S21" s="318">
        <v>42790</v>
      </c>
      <c r="T21" s="600">
        <f t="shared" si="4"/>
        <v>701844</v>
      </c>
    </row>
    <row r="22" spans="1:20" ht="20.25" customHeight="1">
      <c r="A22" s="306">
        <f t="shared" si="5"/>
        <v>17</v>
      </c>
      <c r="B22" s="278" t="s">
        <v>611</v>
      </c>
      <c r="C22" s="273">
        <f t="shared" si="8"/>
        <v>193082</v>
      </c>
      <c r="D22" s="273">
        <v>10945480</v>
      </c>
      <c r="E22" s="307">
        <f>IF($I$44&lt;&gt;0,E$44/$I$44*$I22,0)</f>
        <v>357394.45192212996</v>
      </c>
      <c r="F22" s="307">
        <f>IF($I$44&lt;&gt;0,F$44/$I$44*$I22,0)</f>
        <v>0</v>
      </c>
      <c r="G22" s="307">
        <f>IF($I$44&lt;&gt;0,G$44/$I$44*$I22,0)</f>
        <v>0</v>
      </c>
      <c r="H22" s="273">
        <f t="shared" si="7"/>
        <v>11495956.45192213</v>
      </c>
      <c r="I22" s="314">
        <v>620</v>
      </c>
      <c r="J22" s="307">
        <f t="shared" si="9"/>
        <v>18541.865245035693</v>
      </c>
      <c r="K22" s="308">
        <v>18200</v>
      </c>
      <c r="L22" s="309"/>
      <c r="M22" s="321" t="s">
        <v>577</v>
      </c>
      <c r="N22" s="310">
        <f t="shared" si="2"/>
        <v>42789</v>
      </c>
      <c r="O22" s="319">
        <v>4</v>
      </c>
      <c r="P22" s="320">
        <v>48270.491071428572</v>
      </c>
      <c r="Q22" s="317">
        <f t="shared" si="3"/>
        <v>193082</v>
      </c>
      <c r="R22" s="321" t="s">
        <v>594</v>
      </c>
      <c r="S22" s="318">
        <v>42791</v>
      </c>
      <c r="T22" s="600">
        <f t="shared" si="4"/>
        <v>338520</v>
      </c>
    </row>
    <row r="23" spans="1:20" ht="20.25" customHeight="1">
      <c r="A23" s="306">
        <f t="shared" si="5"/>
        <v>18</v>
      </c>
      <c r="B23" s="278" t="s">
        <v>681</v>
      </c>
      <c r="C23" s="273">
        <f t="shared" si="8"/>
        <v>144811</v>
      </c>
      <c r="D23" s="273">
        <v>11424348</v>
      </c>
      <c r="E23" s="307">
        <f>IF($I$44&lt;&gt;0,E$44/$I$44*$I23,0)</f>
        <v>134887.58346738454</v>
      </c>
      <c r="F23" s="307">
        <f>IF($I$44&lt;&gt;0,F$44/$I$44*$I23,0)</f>
        <v>0</v>
      </c>
      <c r="G23" s="307">
        <f>IF($I$44&lt;&gt;0,G$44/$I$44*$I23,0)</f>
        <v>0</v>
      </c>
      <c r="H23" s="273">
        <f t="shared" si="7"/>
        <v>11704046.583467385</v>
      </c>
      <c r="I23" s="314">
        <v>234</v>
      </c>
      <c r="J23" s="307">
        <f t="shared" si="9"/>
        <v>50017.293091740961</v>
      </c>
      <c r="K23" s="308">
        <v>49818</v>
      </c>
      <c r="L23" s="309"/>
      <c r="M23" s="321" t="s">
        <v>577</v>
      </c>
      <c r="N23" s="310">
        <f t="shared" si="2"/>
        <v>42789</v>
      </c>
      <c r="O23" s="319">
        <v>3</v>
      </c>
      <c r="P23" s="320">
        <v>48270.491071428572</v>
      </c>
      <c r="Q23" s="317">
        <f t="shared" si="3"/>
        <v>144811</v>
      </c>
      <c r="R23" s="321" t="s">
        <v>595</v>
      </c>
      <c r="S23" s="318">
        <v>42791</v>
      </c>
      <c r="T23" s="600">
        <f t="shared" si="4"/>
        <v>233064</v>
      </c>
    </row>
    <row r="24" spans="1:20" ht="20.25" customHeight="1">
      <c r="A24" s="306">
        <f t="shared" si="5"/>
        <v>19</v>
      </c>
      <c r="B24" s="278" t="s">
        <v>791</v>
      </c>
      <c r="C24" s="273">
        <f t="shared" si="8"/>
        <v>2027361</v>
      </c>
      <c r="D24" s="273">
        <v>1261020</v>
      </c>
      <c r="E24" s="307">
        <f>IF($I$44&lt;&gt;0,E$44/$I$44*$I24,0)</f>
        <v>25939.919897573949</v>
      </c>
      <c r="F24" s="307">
        <f>IF($I$44&lt;&gt;0,F$44/$I$44*$I24,0)</f>
        <v>0</v>
      </c>
      <c r="G24" s="307">
        <f>IF($I$44&lt;&gt;0,G$44/$I$44*$I24,0)</f>
        <v>0</v>
      </c>
      <c r="H24" s="273">
        <f t="shared" si="7"/>
        <v>3314320.919897574</v>
      </c>
      <c r="I24" s="314">
        <v>45</v>
      </c>
      <c r="J24" s="307">
        <f t="shared" si="9"/>
        <v>73651.575997723863</v>
      </c>
      <c r="K24" s="308">
        <v>85785</v>
      </c>
      <c r="L24" s="309"/>
      <c r="M24" s="321" t="s">
        <v>577</v>
      </c>
      <c r="N24" s="310">
        <f t="shared" si="2"/>
        <v>42789</v>
      </c>
      <c r="O24" s="319">
        <v>42</v>
      </c>
      <c r="P24" s="320">
        <v>48270.491071428572</v>
      </c>
      <c r="Q24" s="317">
        <f t="shared" si="3"/>
        <v>2027361</v>
      </c>
      <c r="R24" s="321" t="s">
        <v>595</v>
      </c>
      <c r="S24" s="318">
        <v>42791</v>
      </c>
      <c r="T24" s="600">
        <f t="shared" si="4"/>
        <v>2599305</v>
      </c>
    </row>
    <row r="25" spans="1:20" ht="20.25" customHeight="1">
      <c r="A25" s="306">
        <f t="shared" si="5"/>
        <v>20</v>
      </c>
      <c r="B25" s="278" t="s">
        <v>813</v>
      </c>
      <c r="C25" s="273">
        <f t="shared" si="8"/>
        <v>48270</v>
      </c>
      <c r="D25" s="273">
        <v>3184100</v>
      </c>
      <c r="E25" s="307">
        <f>IF($I$44&lt;&gt;0,E$44/$I$44*$I25,0)</f>
        <v>57644.266439053215</v>
      </c>
      <c r="F25" s="307">
        <f>IF($I$44&lt;&gt;0,F$44/$I$44*$I25,0)</f>
        <v>0</v>
      </c>
      <c r="G25" s="307">
        <f>IF($I$44&lt;&gt;0,G$44/$I$44*$I25,0)</f>
        <v>0</v>
      </c>
      <c r="H25" s="273">
        <f t="shared" si="7"/>
        <v>3290014.2664390532</v>
      </c>
      <c r="I25" s="314">
        <v>100</v>
      </c>
      <c r="J25" s="307">
        <f t="shared" si="9"/>
        <v>32900.142664390529</v>
      </c>
      <c r="K25" s="308">
        <v>32490</v>
      </c>
      <c r="L25" s="309"/>
      <c r="M25" s="321" t="s">
        <v>577</v>
      </c>
      <c r="N25" s="310">
        <f t="shared" si="2"/>
        <v>42789</v>
      </c>
      <c r="O25" s="319">
        <v>1</v>
      </c>
      <c r="P25" s="320">
        <v>48270.491071428572</v>
      </c>
      <c r="Q25" s="317">
        <f t="shared" si="3"/>
        <v>48270</v>
      </c>
      <c r="R25" s="321" t="s">
        <v>595</v>
      </c>
      <c r="S25" s="318">
        <v>42791</v>
      </c>
      <c r="T25" s="600">
        <f t="shared" si="4"/>
        <v>64900</v>
      </c>
    </row>
    <row r="26" spans="1:20" ht="20.25" customHeight="1">
      <c r="A26" s="306">
        <f t="shared" si="5"/>
        <v>21</v>
      </c>
      <c r="B26" s="278" t="s">
        <v>620</v>
      </c>
      <c r="C26" s="273">
        <f t="shared" si="8"/>
        <v>48270</v>
      </c>
      <c r="D26" s="273">
        <v>1940000</v>
      </c>
      <c r="E26" s="307">
        <f>IF($I$44&lt;&gt;0,E$44/$I$44*$I26,0)</f>
        <v>288221.33219526609</v>
      </c>
      <c r="F26" s="307">
        <f>IF($I$44&lt;&gt;0,F$44/$I$44*$I26,0)</f>
        <v>0</v>
      </c>
      <c r="G26" s="307">
        <f>IF($I$44&lt;&gt;0,G$44/$I$44*$I26,0)</f>
        <v>0</v>
      </c>
      <c r="H26" s="273">
        <f t="shared" ref="H26:H34" si="10">SUM(C26:G26)</f>
        <v>2276491.3321952661</v>
      </c>
      <c r="I26" s="314">
        <v>500</v>
      </c>
      <c r="J26" s="307">
        <f t="shared" si="9"/>
        <v>4552.9826643905326</v>
      </c>
      <c r="K26" s="308">
        <v>4000</v>
      </c>
      <c r="L26" s="309"/>
      <c r="M26" s="321" t="s">
        <v>577</v>
      </c>
      <c r="N26" s="310">
        <f t="shared" si="2"/>
        <v>42791</v>
      </c>
      <c r="O26" s="319">
        <v>1</v>
      </c>
      <c r="P26" s="320">
        <v>48270.491071428572</v>
      </c>
      <c r="Q26" s="317">
        <f t="shared" si="3"/>
        <v>48270</v>
      </c>
      <c r="R26" s="321" t="s">
        <v>597</v>
      </c>
      <c r="S26" s="318">
        <v>42793</v>
      </c>
      <c r="T26" s="600">
        <f t="shared" si="4"/>
        <v>60000</v>
      </c>
    </row>
    <row r="27" spans="1:20" s="667" customFormat="1" ht="20.25" customHeight="1">
      <c r="A27" s="654">
        <f t="shared" si="5"/>
        <v>22</v>
      </c>
      <c r="B27" s="655" t="s">
        <v>544</v>
      </c>
      <c r="C27" s="656">
        <f t="shared" si="8"/>
        <v>675787</v>
      </c>
      <c r="D27" s="656">
        <v>42826000</v>
      </c>
      <c r="E27" s="657">
        <f>IF($I$44&lt;&gt;0,E$44/$I$44*$I27,0)</f>
        <v>2738102.655855028</v>
      </c>
      <c r="F27" s="657">
        <f>IF($I$44&lt;&gt;0,F$44/$I$44*$I27,0)</f>
        <v>0</v>
      </c>
      <c r="G27" s="657">
        <f>IF($I$44&lt;&gt;0,G$44/$I$44*$I27,0)</f>
        <v>0</v>
      </c>
      <c r="H27" s="656">
        <f t="shared" si="10"/>
        <v>46239889.65585503</v>
      </c>
      <c r="I27" s="658">
        <v>4750</v>
      </c>
      <c r="J27" s="657">
        <f t="shared" si="9"/>
        <v>9734.7136117589544</v>
      </c>
      <c r="K27" s="659">
        <v>9200</v>
      </c>
      <c r="L27" s="660"/>
      <c r="M27" s="661" t="s">
        <v>577</v>
      </c>
      <c r="N27" s="662">
        <f t="shared" si="2"/>
        <v>42799</v>
      </c>
      <c r="O27" s="663">
        <v>14</v>
      </c>
      <c r="P27" s="664">
        <v>48270.491071428572</v>
      </c>
      <c r="Q27" s="665">
        <f t="shared" si="3"/>
        <v>675787</v>
      </c>
      <c r="R27" s="661" t="s">
        <v>599</v>
      </c>
      <c r="S27" s="666">
        <v>42801</v>
      </c>
      <c r="T27" s="919">
        <f t="shared" si="4"/>
        <v>874000</v>
      </c>
    </row>
    <row r="28" spans="1:20" ht="20.25" customHeight="1">
      <c r="A28" s="306">
        <f t="shared" si="5"/>
        <v>23</v>
      </c>
      <c r="B28" s="278" t="s">
        <v>818</v>
      </c>
      <c r="C28" s="273">
        <f t="shared" si="8"/>
        <v>1448115</v>
      </c>
      <c r="D28" s="273">
        <v>0</v>
      </c>
      <c r="E28" s="307">
        <f>IF($I$44&lt;&gt;0,E$44/$I$44*$I28,0)</f>
        <v>288221.33219526609</v>
      </c>
      <c r="F28" s="307">
        <f>IF($I$44&lt;&gt;0,F$44/$I$44*$I28,0)</f>
        <v>0</v>
      </c>
      <c r="G28" s="307">
        <f>IF($I$44&lt;&gt;0,G$44/$I$44*$I28,0)</f>
        <v>0</v>
      </c>
      <c r="H28" s="273">
        <f t="shared" si="10"/>
        <v>1736336.3321952661</v>
      </c>
      <c r="I28" s="314">
        <v>500</v>
      </c>
      <c r="J28" s="307">
        <f t="shared" si="9"/>
        <v>3472.6726643905322</v>
      </c>
      <c r="K28" s="308">
        <v>4070</v>
      </c>
      <c r="L28" s="309"/>
      <c r="M28" s="321" t="s">
        <v>577</v>
      </c>
      <c r="N28" s="310">
        <f t="shared" si="2"/>
        <v>42809</v>
      </c>
      <c r="O28" s="319">
        <v>30</v>
      </c>
      <c r="P28" s="320">
        <v>48270.491071428572</v>
      </c>
      <c r="Q28" s="317">
        <f t="shared" si="3"/>
        <v>1448115</v>
      </c>
      <c r="R28" s="321" t="s">
        <v>603</v>
      </c>
      <c r="S28" s="318">
        <v>42811</v>
      </c>
      <c r="T28" s="600">
        <f t="shared" si="4"/>
        <v>2035000</v>
      </c>
    </row>
    <row r="29" spans="1:20" ht="20.25" customHeight="1">
      <c r="A29" s="306">
        <f t="shared" si="5"/>
        <v>24</v>
      </c>
      <c r="B29" s="278" t="s">
        <v>820</v>
      </c>
      <c r="C29" s="273">
        <f t="shared" si="8"/>
        <v>8896800</v>
      </c>
      <c r="D29" s="273">
        <v>0</v>
      </c>
      <c r="E29" s="307">
        <f>IF($I$44&lt;&gt;0,E$44/$I$44*$I29,0)</f>
        <v>348747.81195627194</v>
      </c>
      <c r="F29" s="307">
        <f>IF($I$44&lt;&gt;0,F$44/$I$44*$I29,0)</f>
        <v>0</v>
      </c>
      <c r="G29" s="307">
        <f>IF($I$44&lt;&gt;0,G$44/$I$44*$I29,0)</f>
        <v>0</v>
      </c>
      <c r="H29" s="273">
        <f t="shared" si="10"/>
        <v>9245547.8119562715</v>
      </c>
      <c r="I29" s="314">
        <v>605</v>
      </c>
      <c r="J29" s="307">
        <f t="shared" si="9"/>
        <v>15281.897209845078</v>
      </c>
      <c r="K29" s="308">
        <v>17391</v>
      </c>
      <c r="L29" s="309"/>
      <c r="M29" s="321" t="s">
        <v>401</v>
      </c>
      <c r="N29" s="310">
        <f t="shared" si="2"/>
        <v>42809</v>
      </c>
      <c r="O29" s="319">
        <v>200</v>
      </c>
      <c r="P29" s="320">
        <v>44484</v>
      </c>
      <c r="Q29" s="317">
        <f t="shared" si="3"/>
        <v>8896800</v>
      </c>
      <c r="R29" s="321" t="s">
        <v>603</v>
      </c>
      <c r="S29" s="318">
        <v>42811</v>
      </c>
      <c r="T29" s="600">
        <f t="shared" si="4"/>
        <v>10521555</v>
      </c>
    </row>
    <row r="30" spans="1:20" ht="20.25" customHeight="1">
      <c r="A30" s="306">
        <f t="shared" si="5"/>
        <v>25</v>
      </c>
      <c r="B30" s="278" t="s">
        <v>821</v>
      </c>
      <c r="C30" s="273">
        <f t="shared" si="8"/>
        <v>307980</v>
      </c>
      <c r="D30" s="273">
        <v>0</v>
      </c>
      <c r="E30" s="307">
        <f>IF($I$44&lt;&gt;0,E$44/$I$44*$I30,0)</f>
        <v>14411.066609763304</v>
      </c>
      <c r="F30" s="307">
        <f>IF($I$44&lt;&gt;0,F$44/$I$44*$I30,0)</f>
        <v>0</v>
      </c>
      <c r="G30" s="307">
        <f>IF($I$44&lt;&gt;0,G$44/$I$44*$I30,0)</f>
        <v>0</v>
      </c>
      <c r="H30" s="273">
        <f t="shared" si="10"/>
        <v>322391.06660976331</v>
      </c>
      <c r="I30" s="314">
        <v>25</v>
      </c>
      <c r="J30" s="307">
        <f t="shared" si="9"/>
        <v>12895.642664390532</v>
      </c>
      <c r="K30" s="308">
        <v>21551</v>
      </c>
      <c r="L30" s="309"/>
      <c r="M30" s="277" t="s">
        <v>373</v>
      </c>
      <c r="N30" s="310">
        <f t="shared" si="2"/>
        <v>42809</v>
      </c>
      <c r="O30" s="319">
        <f>195-SUM(O31:O34)</f>
        <v>15</v>
      </c>
      <c r="P30" s="320">
        <v>20532</v>
      </c>
      <c r="Q30" s="317">
        <f t="shared" si="3"/>
        <v>307980</v>
      </c>
      <c r="R30" s="321" t="s">
        <v>603</v>
      </c>
      <c r="S30" s="318">
        <v>42811</v>
      </c>
      <c r="T30" s="600">
        <f t="shared" si="4"/>
        <v>538775</v>
      </c>
    </row>
    <row r="31" spans="1:20" ht="20.25" customHeight="1">
      <c r="A31" s="306">
        <f t="shared" si="5"/>
        <v>26</v>
      </c>
      <c r="B31" s="278" t="s">
        <v>557</v>
      </c>
      <c r="C31" s="273">
        <f t="shared" si="8"/>
        <v>615960</v>
      </c>
      <c r="D31" s="273">
        <v>58310000</v>
      </c>
      <c r="E31" s="307">
        <f>IF($I$44&lt;&gt;0,E$44/$I$44*$I31,0)</f>
        <v>979952.52946390468</v>
      </c>
      <c r="F31" s="307">
        <f>IF($I$44&lt;&gt;0,F$44/$I$44*$I31,0)</f>
        <v>0</v>
      </c>
      <c r="G31" s="307">
        <f>IF($I$44&lt;&gt;0,G$44/$I$44*$I31,0)</f>
        <v>0</v>
      </c>
      <c r="H31" s="273">
        <f t="shared" si="10"/>
        <v>59905912.529463902</v>
      </c>
      <c r="I31" s="314">
        <v>1700</v>
      </c>
      <c r="J31" s="307">
        <f t="shared" si="9"/>
        <v>35238.772076155234</v>
      </c>
      <c r="K31" s="308">
        <v>35000</v>
      </c>
      <c r="L31" s="309"/>
      <c r="M31" s="277" t="s">
        <v>373</v>
      </c>
      <c r="N31" s="310">
        <f t="shared" si="2"/>
        <v>42812</v>
      </c>
      <c r="O31" s="319">
        <v>30</v>
      </c>
      <c r="P31" s="320">
        <v>20532</v>
      </c>
      <c r="Q31" s="317">
        <f t="shared" si="3"/>
        <v>615960</v>
      </c>
      <c r="R31" s="321" t="s">
        <v>605</v>
      </c>
      <c r="S31" s="318">
        <v>42814</v>
      </c>
      <c r="T31" s="600">
        <f t="shared" si="4"/>
        <v>1190000</v>
      </c>
    </row>
    <row r="32" spans="1:20" ht="20.25" customHeight="1">
      <c r="A32" s="306">
        <f t="shared" si="5"/>
        <v>27</v>
      </c>
      <c r="B32" s="278" t="s">
        <v>558</v>
      </c>
      <c r="C32" s="273">
        <f t="shared" si="8"/>
        <v>615960</v>
      </c>
      <c r="D32" s="273">
        <v>47775000</v>
      </c>
      <c r="E32" s="307">
        <f>IF($I$44&lt;&gt;0,E$44/$I$44*$I32,0)</f>
        <v>864663.99658579822</v>
      </c>
      <c r="F32" s="307">
        <f>IF($I$44&lt;&gt;0,F$44/$I$44*$I32,0)</f>
        <v>0</v>
      </c>
      <c r="G32" s="307">
        <f>IF($I$44&lt;&gt;0,G$44/$I$44*$I32,0)</f>
        <v>0</v>
      </c>
      <c r="H32" s="273">
        <f t="shared" si="10"/>
        <v>49255623.996585801</v>
      </c>
      <c r="I32" s="314">
        <v>1500</v>
      </c>
      <c r="J32" s="307">
        <f t="shared" si="9"/>
        <v>32837.082664390531</v>
      </c>
      <c r="K32" s="308">
        <v>32500</v>
      </c>
      <c r="L32" s="309"/>
      <c r="M32" s="277" t="s">
        <v>373</v>
      </c>
      <c r="N32" s="310">
        <f t="shared" si="2"/>
        <v>42812</v>
      </c>
      <c r="O32" s="319">
        <v>30</v>
      </c>
      <c r="P32" s="320">
        <v>20532</v>
      </c>
      <c r="Q32" s="317">
        <f t="shared" si="3"/>
        <v>615960</v>
      </c>
      <c r="R32" s="321" t="s">
        <v>605</v>
      </c>
      <c r="S32" s="318">
        <v>42814</v>
      </c>
      <c r="T32" s="600">
        <f t="shared" si="4"/>
        <v>975000</v>
      </c>
    </row>
    <row r="33" spans="1:20" ht="20.25" customHeight="1">
      <c r="A33" s="306">
        <f t="shared" si="5"/>
        <v>28</v>
      </c>
      <c r="B33" s="278" t="s">
        <v>649</v>
      </c>
      <c r="C33" s="273">
        <f t="shared" si="8"/>
        <v>1847880</v>
      </c>
      <c r="D33" s="273">
        <v>0</v>
      </c>
      <c r="E33" s="307">
        <f>IF($I$44&lt;&gt;0,E$44/$I$44*$I33,0)</f>
        <v>144110.66609763305</v>
      </c>
      <c r="F33" s="307">
        <f>IF($I$44&lt;&gt;0,F$44/$I$44*$I33,0)</f>
        <v>0</v>
      </c>
      <c r="G33" s="307">
        <f>IF($I$44&lt;&gt;0,G$44/$I$44*$I33,0)</f>
        <v>0</v>
      </c>
      <c r="H33" s="273">
        <f t="shared" si="10"/>
        <v>1991990.6660976331</v>
      </c>
      <c r="I33" s="314">
        <v>250</v>
      </c>
      <c r="J33" s="307">
        <f t="shared" si="9"/>
        <v>7967.9626643905322</v>
      </c>
      <c r="K33" s="308">
        <v>7800</v>
      </c>
      <c r="L33" s="309"/>
      <c r="M33" s="277" t="s">
        <v>373</v>
      </c>
      <c r="N33" s="310">
        <f t="shared" si="2"/>
        <v>42812</v>
      </c>
      <c r="O33" s="319">
        <v>90</v>
      </c>
      <c r="P33" s="320">
        <v>20532</v>
      </c>
      <c r="Q33" s="317">
        <f t="shared" si="3"/>
        <v>1847880</v>
      </c>
      <c r="R33" s="321" t="s">
        <v>606</v>
      </c>
      <c r="S33" s="318">
        <v>42814</v>
      </c>
      <c r="T33" s="600">
        <f t="shared" si="4"/>
        <v>1950000</v>
      </c>
    </row>
    <row r="34" spans="1:20" ht="20.25" customHeight="1">
      <c r="A34" s="306">
        <f t="shared" si="5"/>
        <v>29</v>
      </c>
      <c r="B34" s="278" t="s">
        <v>650</v>
      </c>
      <c r="C34" s="273">
        <f t="shared" si="8"/>
        <v>615960</v>
      </c>
      <c r="D34" s="273">
        <v>0</v>
      </c>
      <c r="E34" s="307">
        <f>IF($I$44&lt;&gt;0,E$44/$I$44*$I34,0)</f>
        <v>28822.133219526608</v>
      </c>
      <c r="F34" s="307">
        <f>IF($I$44&lt;&gt;0,F$44/$I$44*$I34,0)</f>
        <v>0</v>
      </c>
      <c r="G34" s="307">
        <f>IF($I$44&lt;&gt;0,G$44/$I$44*$I34,0)</f>
        <v>0</v>
      </c>
      <c r="H34" s="273">
        <f t="shared" si="10"/>
        <v>644782.13321952661</v>
      </c>
      <c r="I34" s="314">
        <v>50</v>
      </c>
      <c r="J34" s="307">
        <f t="shared" si="9"/>
        <v>12895.642664390532</v>
      </c>
      <c r="K34" s="308">
        <v>13500</v>
      </c>
      <c r="L34" s="309"/>
      <c r="M34" s="277" t="s">
        <v>373</v>
      </c>
      <c r="N34" s="310">
        <f t="shared" si="2"/>
        <v>42812</v>
      </c>
      <c r="O34" s="319">
        <v>30</v>
      </c>
      <c r="P34" s="320">
        <v>20532</v>
      </c>
      <c r="Q34" s="317">
        <f t="shared" si="3"/>
        <v>615960</v>
      </c>
      <c r="R34" s="321" t="s">
        <v>606</v>
      </c>
      <c r="S34" s="318">
        <v>42814</v>
      </c>
      <c r="T34" s="600">
        <f t="shared" si="4"/>
        <v>675000</v>
      </c>
    </row>
    <row r="35" spans="1:20" ht="20.25" customHeight="1">
      <c r="A35" s="306">
        <f t="shared" si="5"/>
        <v>30</v>
      </c>
      <c r="B35" s="278" t="s">
        <v>651</v>
      </c>
      <c r="C35" s="273">
        <f t="shared" ref="C35:C42" si="11">Q35</f>
        <v>6959979</v>
      </c>
      <c r="D35" s="273">
        <v>0</v>
      </c>
      <c r="E35" s="307">
        <f>IF($I$44&lt;&gt;0,E$44/$I$44*$I35,0)</f>
        <v>207519.35918059159</v>
      </c>
      <c r="F35" s="307">
        <f>IF($I$44&lt;&gt;0,F$44/$I$44*$I35,0)</f>
        <v>0</v>
      </c>
      <c r="G35" s="307">
        <f>IF($I$44&lt;&gt;0,G$44/$I$44*$I35,0)</f>
        <v>0</v>
      </c>
      <c r="H35" s="273">
        <f t="shared" si="7"/>
        <v>7167498.359180592</v>
      </c>
      <c r="I35" s="314">
        <v>360</v>
      </c>
      <c r="J35" s="307">
        <f t="shared" ref="J35:J42" si="12">IF(I35&lt;&gt;"",H35/I35,"")</f>
        <v>19909.717664390533</v>
      </c>
      <c r="K35" s="308">
        <v>22000</v>
      </c>
      <c r="L35" s="309"/>
      <c r="M35" s="277" t="s">
        <v>405</v>
      </c>
      <c r="N35" s="310">
        <f t="shared" si="2"/>
        <v>42812</v>
      </c>
      <c r="O35" s="273">
        <v>251</v>
      </c>
      <c r="P35" s="211">
        <v>27729</v>
      </c>
      <c r="Q35" s="317">
        <f t="shared" si="3"/>
        <v>6959979</v>
      </c>
      <c r="R35" s="321" t="s">
        <v>606</v>
      </c>
      <c r="S35" s="318">
        <v>42814</v>
      </c>
      <c r="T35" s="600">
        <f t="shared" si="4"/>
        <v>7920000</v>
      </c>
    </row>
    <row r="36" spans="1:20" ht="20.25" customHeight="1">
      <c r="A36" s="306">
        <f t="shared" si="5"/>
        <v>31</v>
      </c>
      <c r="B36" s="278" t="s">
        <v>652</v>
      </c>
      <c r="C36" s="273">
        <f t="shared" si="11"/>
        <v>4652897</v>
      </c>
      <c r="D36" s="273">
        <v>0</v>
      </c>
      <c r="E36" s="307">
        <f>IF($I$44&lt;&gt;0,E$44/$I$44*$I36,0)</f>
        <v>374687.73185384594</v>
      </c>
      <c r="F36" s="307">
        <f>IF($I$44&lt;&gt;0,F$44/$I$44*$I36,0)</f>
        <v>0</v>
      </c>
      <c r="G36" s="307">
        <f>IF($I$44&lt;&gt;0,G$44/$I$44*$I36,0)</f>
        <v>0</v>
      </c>
      <c r="H36" s="273">
        <f t="shared" si="7"/>
        <v>5027584.7318538455</v>
      </c>
      <c r="I36" s="314">
        <v>650</v>
      </c>
      <c r="J36" s="307">
        <f t="shared" si="12"/>
        <v>7734.745741313609</v>
      </c>
      <c r="K36" s="308">
        <v>8000</v>
      </c>
      <c r="L36" s="309"/>
      <c r="M36" s="277" t="s">
        <v>449</v>
      </c>
      <c r="N36" s="310">
        <f t="shared" si="2"/>
        <v>42812</v>
      </c>
      <c r="O36" s="319">
        <v>166</v>
      </c>
      <c r="P36" s="320">
        <v>28029.5</v>
      </c>
      <c r="Q36" s="317">
        <f t="shared" si="3"/>
        <v>4652897</v>
      </c>
      <c r="R36" s="321" t="s">
        <v>606</v>
      </c>
      <c r="S36" s="318">
        <v>42814</v>
      </c>
      <c r="T36" s="600">
        <f t="shared" si="4"/>
        <v>5200000</v>
      </c>
    </row>
    <row r="37" spans="1:20" ht="20.25" customHeight="1">
      <c r="A37" s="306">
        <f t="shared" si="5"/>
        <v>32</v>
      </c>
      <c r="B37" s="278" t="s">
        <v>641</v>
      </c>
      <c r="C37" s="273">
        <f t="shared" si="11"/>
        <v>879720</v>
      </c>
      <c r="D37" s="273">
        <v>4334011</v>
      </c>
      <c r="E37" s="307">
        <f>IF($I$44&lt;&gt;0,E$44/$I$44*$I37,0)</f>
        <v>178697.22596106498</v>
      </c>
      <c r="F37" s="307">
        <f>IF($I$44&lt;&gt;0,F$44/$I$44*$I37,0)</f>
        <v>0</v>
      </c>
      <c r="G37" s="307">
        <f>IF($I$44&lt;&gt;0,G$44/$I$44*$I37,0)</f>
        <v>0</v>
      </c>
      <c r="H37" s="273">
        <f t="shared" si="7"/>
        <v>5392428.2259610649</v>
      </c>
      <c r="I37" s="314">
        <v>310</v>
      </c>
      <c r="J37" s="307">
        <f t="shared" si="12"/>
        <v>17394.929761164727</v>
      </c>
      <c r="K37" s="308">
        <v>16900</v>
      </c>
      <c r="L37" s="309"/>
      <c r="M37" s="279" t="s">
        <v>382</v>
      </c>
      <c r="N37" s="310">
        <f t="shared" si="2"/>
        <v>42816</v>
      </c>
      <c r="O37" s="319">
        <f>130-SUM(O38:O42)</f>
        <v>60</v>
      </c>
      <c r="P37" s="320">
        <v>14662</v>
      </c>
      <c r="Q37" s="317">
        <f t="shared" si="3"/>
        <v>879720</v>
      </c>
      <c r="R37" s="321" t="s">
        <v>607</v>
      </c>
      <c r="S37" s="318">
        <v>42818</v>
      </c>
      <c r="T37" s="600">
        <f t="shared" si="4"/>
        <v>904989</v>
      </c>
    </row>
    <row r="38" spans="1:20" ht="20.25" customHeight="1">
      <c r="A38" s="306">
        <f t="shared" si="5"/>
        <v>33</v>
      </c>
      <c r="B38" s="278" t="s">
        <v>828</v>
      </c>
      <c r="C38" s="273">
        <f t="shared" si="11"/>
        <v>293240</v>
      </c>
      <c r="D38" s="273">
        <v>14700000</v>
      </c>
      <c r="E38" s="307">
        <f>IF($I$44&lt;&gt;0,E$44/$I$44*$I38,0)</f>
        <v>288221.33219526609</v>
      </c>
      <c r="F38" s="307">
        <f>IF($I$44&lt;&gt;0,F$44/$I$44*$I38,0)</f>
        <v>0</v>
      </c>
      <c r="G38" s="307">
        <f>IF($I$44&lt;&gt;0,G$44/$I$44*$I38,0)</f>
        <v>0</v>
      </c>
      <c r="H38" s="273">
        <f t="shared" si="7"/>
        <v>15281461.332195265</v>
      </c>
      <c r="I38" s="314">
        <v>500</v>
      </c>
      <c r="J38" s="307">
        <f t="shared" si="12"/>
        <v>30562.922664390531</v>
      </c>
      <c r="K38" s="308">
        <v>30000</v>
      </c>
      <c r="L38" s="309"/>
      <c r="M38" s="279" t="s">
        <v>382</v>
      </c>
      <c r="N38" s="310">
        <f t="shared" si="2"/>
        <v>42817</v>
      </c>
      <c r="O38" s="319">
        <v>20</v>
      </c>
      <c r="P38" s="320">
        <v>14662</v>
      </c>
      <c r="Q38" s="317">
        <f t="shared" si="3"/>
        <v>293240</v>
      </c>
      <c r="R38" s="321" t="s">
        <v>827</v>
      </c>
      <c r="S38" s="318">
        <v>42819</v>
      </c>
      <c r="T38" s="600">
        <f t="shared" si="4"/>
        <v>300000</v>
      </c>
    </row>
    <row r="39" spans="1:20" ht="20.25" customHeight="1">
      <c r="A39" s="306">
        <f t="shared" si="5"/>
        <v>34</v>
      </c>
      <c r="B39" s="278" t="s">
        <v>849</v>
      </c>
      <c r="C39" s="273">
        <f t="shared" si="11"/>
        <v>117296</v>
      </c>
      <c r="D39" s="273">
        <v>6178044</v>
      </c>
      <c r="E39" s="307">
        <f>IF($I$44&lt;&gt;0,E$44/$I$44*$I39,0)</f>
        <v>50150.511801976296</v>
      </c>
      <c r="F39" s="307">
        <f>IF($I$44&lt;&gt;0,F$44/$I$44*$I39,0)</f>
        <v>0</v>
      </c>
      <c r="G39" s="307">
        <f>IF($I$44&lt;&gt;0,G$44/$I$44*$I39,0)</f>
        <v>0</v>
      </c>
      <c r="H39" s="273">
        <f t="shared" si="7"/>
        <v>6345490.5118019767</v>
      </c>
      <c r="I39" s="314">
        <v>87</v>
      </c>
      <c r="J39" s="307">
        <f t="shared" si="12"/>
        <v>72936.672549448005</v>
      </c>
      <c r="K39" s="308">
        <v>72461</v>
      </c>
      <c r="L39" s="309"/>
      <c r="M39" s="279" t="s">
        <v>382</v>
      </c>
      <c r="N39" s="310">
        <f t="shared" si="2"/>
        <v>42823</v>
      </c>
      <c r="O39" s="319">
        <v>8</v>
      </c>
      <c r="P39" s="320">
        <v>14662</v>
      </c>
      <c r="Q39" s="317">
        <f t="shared" si="3"/>
        <v>117296</v>
      </c>
      <c r="R39" s="321" t="s">
        <v>843</v>
      </c>
      <c r="S39" s="318">
        <v>42825</v>
      </c>
      <c r="T39" s="600">
        <f t="shared" si="4"/>
        <v>126063</v>
      </c>
    </row>
    <row r="40" spans="1:20" ht="20.25" customHeight="1">
      <c r="A40" s="306">
        <f t="shared" si="5"/>
        <v>35</v>
      </c>
      <c r="B40" s="278" t="s">
        <v>699</v>
      </c>
      <c r="C40" s="273">
        <f t="shared" si="11"/>
        <v>117296</v>
      </c>
      <c r="D40" s="273">
        <v>4955048</v>
      </c>
      <c r="E40" s="307">
        <f>IF($I$44&lt;&gt;0,E$44/$I$44*$I40,0)</f>
        <v>21904.821246840223</v>
      </c>
      <c r="F40" s="307">
        <f>IF($I$44&lt;&gt;0,F$44/$I$44*$I40,0)</f>
        <v>0</v>
      </c>
      <c r="G40" s="307">
        <f>IF($I$44&lt;&gt;0,G$44/$I$44*$I40,0)</f>
        <v>0</v>
      </c>
      <c r="H40" s="273">
        <f t="shared" si="7"/>
        <v>5094248.8212468401</v>
      </c>
      <c r="I40" s="314">
        <v>38</v>
      </c>
      <c r="J40" s="307">
        <f t="shared" si="12"/>
        <v>134059.1795064958</v>
      </c>
      <c r="K40" s="308">
        <v>133057</v>
      </c>
      <c r="L40" s="309"/>
      <c r="M40" s="279" t="s">
        <v>382</v>
      </c>
      <c r="N40" s="310">
        <f t="shared" si="2"/>
        <v>42823</v>
      </c>
      <c r="O40" s="319">
        <v>8</v>
      </c>
      <c r="P40" s="320">
        <v>14662</v>
      </c>
      <c r="Q40" s="317">
        <f t="shared" si="3"/>
        <v>117296</v>
      </c>
      <c r="R40" s="321" t="s">
        <v>843</v>
      </c>
      <c r="S40" s="318">
        <v>42825</v>
      </c>
      <c r="T40" s="600">
        <f t="shared" si="4"/>
        <v>101118</v>
      </c>
    </row>
    <row r="41" spans="1:20" ht="20.25" customHeight="1">
      <c r="A41" s="306">
        <f t="shared" si="5"/>
        <v>36</v>
      </c>
      <c r="B41" s="278" t="s">
        <v>754</v>
      </c>
      <c r="C41" s="273">
        <f t="shared" si="11"/>
        <v>175944</v>
      </c>
      <c r="D41" s="273">
        <v>8019000</v>
      </c>
      <c r="E41" s="307">
        <f>IF($I$44&lt;&gt;0,E$44/$I$44*$I41,0)</f>
        <v>285339.11887331342</v>
      </c>
      <c r="F41" s="307">
        <f>IF($I$44&lt;&gt;0,F$44/$I$44*$I41,0)</f>
        <v>0</v>
      </c>
      <c r="G41" s="307">
        <f>IF($I$44&lt;&gt;0,G$44/$I$44*$I41,0)</f>
        <v>0</v>
      </c>
      <c r="H41" s="273">
        <f t="shared" si="7"/>
        <v>8480283.1188733131</v>
      </c>
      <c r="I41" s="314">
        <v>495</v>
      </c>
      <c r="J41" s="307">
        <f t="shared" si="12"/>
        <v>17131.885088632956</v>
      </c>
      <c r="K41" s="308">
        <v>16590</v>
      </c>
      <c r="L41" s="309"/>
      <c r="M41" s="279" t="s">
        <v>382</v>
      </c>
      <c r="N41" s="310">
        <f t="shared" si="2"/>
        <v>42823</v>
      </c>
      <c r="O41" s="319">
        <v>12</v>
      </c>
      <c r="P41" s="320">
        <v>14662</v>
      </c>
      <c r="Q41" s="317">
        <f t="shared" si="3"/>
        <v>175944</v>
      </c>
      <c r="R41" s="321" t="s">
        <v>843</v>
      </c>
      <c r="S41" s="318">
        <v>42825</v>
      </c>
      <c r="T41" s="600">
        <f t="shared" si="4"/>
        <v>193050</v>
      </c>
    </row>
    <row r="42" spans="1:20" ht="20.25" customHeight="1">
      <c r="A42" s="306">
        <f t="shared" si="5"/>
        <v>37</v>
      </c>
      <c r="B42" s="278" t="s">
        <v>757</v>
      </c>
      <c r="C42" s="273">
        <f t="shared" si="11"/>
        <v>322564</v>
      </c>
      <c r="D42" s="273">
        <v>15019000</v>
      </c>
      <c r="E42" s="307">
        <f>IF($I$44&lt;&gt;0,E$44/$I$44*$I42,0)</f>
        <v>132581.81280982241</v>
      </c>
      <c r="F42" s="307">
        <f>IF($I$44&lt;&gt;0,F$44/$I$44*$I42,0)</f>
        <v>0</v>
      </c>
      <c r="G42" s="307">
        <f>IF($I$44&lt;&gt;0,G$44/$I$44*$I42,0)</f>
        <v>0</v>
      </c>
      <c r="H42" s="273">
        <f t="shared" si="7"/>
        <v>15474145.812809823</v>
      </c>
      <c r="I42" s="314">
        <v>230</v>
      </c>
      <c r="J42" s="307">
        <f t="shared" si="12"/>
        <v>67278.894838303575</v>
      </c>
      <c r="K42" s="308">
        <v>66812</v>
      </c>
      <c r="L42" s="309"/>
      <c r="M42" s="279" t="s">
        <v>382</v>
      </c>
      <c r="N42" s="310">
        <f t="shared" si="2"/>
        <v>42823</v>
      </c>
      <c r="O42" s="319">
        <v>22</v>
      </c>
      <c r="P42" s="320">
        <v>14662</v>
      </c>
      <c r="Q42" s="317">
        <f t="shared" si="3"/>
        <v>322564</v>
      </c>
      <c r="R42" s="321" t="s">
        <v>843</v>
      </c>
      <c r="S42" s="318">
        <v>42825</v>
      </c>
      <c r="T42" s="600">
        <f t="shared" si="4"/>
        <v>347760</v>
      </c>
    </row>
    <row r="43" spans="1:20" ht="20.25" customHeight="1">
      <c r="A43" s="306"/>
      <c r="B43" s="278"/>
      <c r="C43" s="273"/>
      <c r="D43" s="273"/>
      <c r="E43" s="307"/>
      <c r="F43" s="307"/>
      <c r="G43" s="307"/>
      <c r="H43" s="273"/>
      <c r="I43" s="314"/>
      <c r="J43" s="307"/>
      <c r="K43" s="308"/>
      <c r="L43" s="308"/>
      <c r="M43" s="322"/>
      <c r="N43" s="318"/>
      <c r="O43" s="319"/>
      <c r="P43" s="320"/>
      <c r="Q43" s="320"/>
      <c r="R43" s="322"/>
      <c r="S43" s="318"/>
    </row>
    <row r="44" spans="1:20" ht="20.25" customHeight="1">
      <c r="A44" s="323"/>
      <c r="B44" s="324" t="s">
        <v>222</v>
      </c>
      <c r="C44" s="325">
        <f>SUM(C6:C43)</f>
        <v>39428814</v>
      </c>
      <c r="D44" s="325">
        <f>SUM(D6:D43)</f>
        <v>504106727</v>
      </c>
      <c r="E44" s="325">
        <v>17559020</v>
      </c>
      <c r="F44" s="325"/>
      <c r="G44" s="325"/>
      <c r="H44" s="325">
        <f>ROUND(SUM(H6:H43),0)</f>
        <v>561094561</v>
      </c>
      <c r="I44" s="325">
        <f>ROUND(SUM(I6:I43),0)</f>
        <v>30461</v>
      </c>
      <c r="J44" s="325"/>
      <c r="K44" s="292"/>
      <c r="L44" s="292"/>
      <c r="M44" s="326"/>
      <c r="N44" s="327"/>
      <c r="O44" s="328">
        <f>SUM(O6:O43)</f>
        <v>1560</v>
      </c>
      <c r="P44" s="229"/>
      <c r="Q44" s="229">
        <f>SUM(Q6:Q43)</f>
        <v>39428814</v>
      </c>
      <c r="R44" s="326"/>
      <c r="S44" s="327"/>
    </row>
    <row r="45" spans="1:20" ht="15">
      <c r="A45" s="329"/>
      <c r="B45" s="330"/>
      <c r="C45" s="293"/>
      <c r="D45" s="293"/>
      <c r="E45" s="293"/>
      <c r="F45" s="293"/>
      <c r="G45" s="293"/>
      <c r="H45" s="293"/>
      <c r="I45" s="293"/>
      <c r="J45" s="293"/>
      <c r="K45" s="292"/>
      <c r="L45" s="292"/>
      <c r="M45" s="331"/>
      <c r="N45" s="332"/>
      <c r="O45" s="333"/>
      <c r="P45" s="299"/>
      <c r="Q45" s="334"/>
      <c r="R45" s="331"/>
      <c r="S45" s="332"/>
    </row>
    <row r="46" spans="1:20" ht="15">
      <c r="A46" s="287"/>
      <c r="B46" s="287"/>
      <c r="C46" s="297"/>
      <c r="D46" s="297"/>
      <c r="E46" s="297"/>
      <c r="F46" s="335"/>
      <c r="G46" s="335"/>
      <c r="H46" s="336"/>
      <c r="I46" s="293"/>
      <c r="J46" s="287"/>
      <c r="K46" s="288"/>
      <c r="L46" s="288"/>
      <c r="M46" s="331"/>
      <c r="N46" s="332"/>
      <c r="O46" s="333"/>
      <c r="P46" s="299"/>
      <c r="Q46" s="334"/>
      <c r="R46" s="331"/>
      <c r="S46" s="332"/>
    </row>
    <row r="47" spans="1:20" ht="18" hidden="1" customHeight="1">
      <c r="A47" s="137" t="str">
        <f>TH!$A$1</f>
        <v>Đơn vị: CÔNG TY TNHH MỘT THÀNH VIÊN KHỞI NGUYÊN AN</v>
      </c>
      <c r="B47" s="291"/>
      <c r="C47" s="211"/>
      <c r="D47" s="211"/>
      <c r="E47" s="211"/>
      <c r="F47" s="211"/>
      <c r="G47" s="211"/>
      <c r="H47" s="211"/>
      <c r="I47" s="153"/>
      <c r="J47" s="211"/>
      <c r="K47" s="292"/>
      <c r="L47" s="292"/>
      <c r="M47" s="331"/>
      <c r="N47" s="332"/>
      <c r="O47" s="333"/>
      <c r="P47" s="299"/>
      <c r="Q47" s="334"/>
      <c r="R47" s="331"/>
      <c r="S47" s="332"/>
    </row>
    <row r="48" spans="1:20" ht="18.75" customHeight="1">
      <c r="A48" s="293" t="s">
        <v>504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2"/>
      <c r="L48" s="292"/>
      <c r="M48" s="331"/>
      <c r="N48" s="332"/>
      <c r="O48" s="333"/>
      <c r="P48" s="299"/>
      <c r="Q48" s="334"/>
      <c r="R48" s="331"/>
      <c r="S48" s="332"/>
    </row>
    <row r="49" spans="1:19" ht="12.75" customHeight="1">
      <c r="A49" s="294"/>
      <c r="B49" s="295"/>
      <c r="C49" s="295"/>
      <c r="D49" s="295"/>
      <c r="E49" s="295"/>
      <c r="F49" s="295"/>
      <c r="G49" s="295"/>
      <c r="H49" s="295"/>
      <c r="I49" s="296"/>
      <c r="J49" s="295"/>
      <c r="K49" s="292"/>
      <c r="L49" s="292"/>
      <c r="M49" s="331"/>
      <c r="N49" s="332"/>
      <c r="O49" s="333"/>
      <c r="P49" s="299"/>
      <c r="Q49" s="334"/>
      <c r="R49" s="331"/>
      <c r="S49" s="332"/>
    </row>
    <row r="50" spans="1:19" ht="39.75" customHeight="1">
      <c r="A50" s="300" t="s">
        <v>33</v>
      </c>
      <c r="B50" s="301" t="s">
        <v>214</v>
      </c>
      <c r="C50" s="302" t="s">
        <v>217</v>
      </c>
      <c r="D50" s="302" t="s">
        <v>369</v>
      </c>
      <c r="E50" s="302" t="s">
        <v>280</v>
      </c>
      <c r="F50" s="302" t="s">
        <v>218</v>
      </c>
      <c r="G50" s="302" t="s">
        <v>275</v>
      </c>
      <c r="H50" s="302" t="s">
        <v>219</v>
      </c>
      <c r="I50" s="303" t="s">
        <v>215</v>
      </c>
      <c r="J50" s="302" t="s">
        <v>220</v>
      </c>
      <c r="K50" s="304"/>
      <c r="L50" s="304"/>
      <c r="M50" s="301" t="s">
        <v>214</v>
      </c>
      <c r="N50" s="302" t="s">
        <v>208</v>
      </c>
      <c r="O50" s="305" t="s">
        <v>175</v>
      </c>
      <c r="P50" s="302" t="s">
        <v>216</v>
      </c>
      <c r="Q50" s="302" t="s">
        <v>221</v>
      </c>
      <c r="R50" s="301" t="s">
        <v>214</v>
      </c>
      <c r="S50" s="302" t="s">
        <v>208</v>
      </c>
    </row>
    <row r="51" spans="1:19" ht="21" customHeight="1">
      <c r="A51" s="353" t="str">
        <f>IF(B51&lt;&gt;"",ROW()-66,"")</f>
        <v/>
      </c>
      <c r="B51" s="338"/>
      <c r="C51" s="339">
        <f t="shared" ref="C51:C115" si="13">Q51</f>
        <v>0</v>
      </c>
      <c r="D51" s="339"/>
      <c r="E51" s="339">
        <f t="shared" ref="E51:G72" si="14">IF($I$118&lt;&gt;0,E$118/$I$118*$I51,0)</f>
        <v>0</v>
      </c>
      <c r="F51" s="339">
        <f t="shared" si="14"/>
        <v>0</v>
      </c>
      <c r="G51" s="339">
        <f t="shared" si="14"/>
        <v>0</v>
      </c>
      <c r="H51" s="342">
        <f t="shared" ref="H51:H56" si="15">ROUND(SUM(C51:G51),0)</f>
        <v>0</v>
      </c>
      <c r="I51" s="339"/>
      <c r="J51" s="339" t="str">
        <f>IF(I51&lt;&gt;"",H51/I51,"")</f>
        <v/>
      </c>
      <c r="K51" s="308"/>
      <c r="L51" s="308"/>
      <c r="M51" s="277"/>
      <c r="N51" s="310"/>
      <c r="O51" s="311"/>
      <c r="P51" s="312"/>
      <c r="Q51" s="273">
        <f>O51*P51</f>
        <v>0</v>
      </c>
      <c r="R51" s="313"/>
      <c r="S51" s="310"/>
    </row>
    <row r="52" spans="1:19" ht="21" customHeight="1">
      <c r="A52" s="528" t="str">
        <f>IF(B52&lt;&gt;"",A51+1,"")</f>
        <v/>
      </c>
      <c r="B52" s="530"/>
      <c r="C52" s="342">
        <f t="shared" si="13"/>
        <v>0</v>
      </c>
      <c r="D52" s="527"/>
      <c r="E52" s="527">
        <f t="shared" si="14"/>
        <v>0</v>
      </c>
      <c r="F52" s="527">
        <f t="shared" si="14"/>
        <v>0</v>
      </c>
      <c r="G52" s="527">
        <f t="shared" si="14"/>
        <v>0</v>
      </c>
      <c r="H52" s="342">
        <f t="shared" si="15"/>
        <v>0</v>
      </c>
      <c r="I52" s="527"/>
      <c r="J52" s="527" t="str">
        <f>IF(I52&lt;&gt;"",H52/I52,"")</f>
        <v/>
      </c>
      <c r="K52" s="308"/>
      <c r="L52" s="308"/>
      <c r="M52" s="277"/>
      <c r="N52" s="310"/>
      <c r="O52" s="311"/>
      <c r="P52" s="340"/>
      <c r="Q52" s="273">
        <f>O52*P52</f>
        <v>0</v>
      </c>
      <c r="R52" s="315"/>
      <c r="S52" s="318"/>
    </row>
    <row r="53" spans="1:19" ht="21" customHeight="1">
      <c r="A53" s="528" t="str">
        <f>IF(B53&lt;&gt;"",A52+1,"")</f>
        <v/>
      </c>
      <c r="B53" s="530"/>
      <c r="C53" s="342">
        <f t="shared" si="13"/>
        <v>0</v>
      </c>
      <c r="D53" s="527"/>
      <c r="E53" s="527">
        <f t="shared" si="14"/>
        <v>0</v>
      </c>
      <c r="F53" s="527">
        <f t="shared" si="14"/>
        <v>0</v>
      </c>
      <c r="G53" s="527">
        <f t="shared" si="14"/>
        <v>0</v>
      </c>
      <c r="H53" s="342">
        <f t="shared" si="15"/>
        <v>0</v>
      </c>
      <c r="I53" s="527"/>
      <c r="J53" s="527" t="str">
        <f>IF(I53&lt;&gt;"",H53/I53,"")</f>
        <v/>
      </c>
      <c r="K53" s="308"/>
      <c r="L53" s="308"/>
      <c r="M53" s="277"/>
      <c r="N53" s="310"/>
      <c r="O53" s="311"/>
      <c r="P53" s="340"/>
      <c r="Q53" s="317">
        <f>O53*P53</f>
        <v>0</v>
      </c>
      <c r="R53" s="315"/>
      <c r="S53" s="318"/>
    </row>
    <row r="54" spans="1:19" ht="21" customHeight="1">
      <c r="A54" s="270" t="str">
        <f>IF(B54&lt;&gt;"",A53+1,"")</f>
        <v/>
      </c>
      <c r="B54" s="278"/>
      <c r="C54" s="342">
        <f t="shared" si="13"/>
        <v>0</v>
      </c>
      <c r="D54" s="342"/>
      <c r="E54" s="314">
        <f t="shared" si="14"/>
        <v>0</v>
      </c>
      <c r="F54" s="314">
        <f t="shared" si="14"/>
        <v>0</v>
      </c>
      <c r="G54" s="314">
        <f t="shared" si="14"/>
        <v>0</v>
      </c>
      <c r="H54" s="342">
        <f t="shared" si="15"/>
        <v>0</v>
      </c>
      <c r="I54" s="314"/>
      <c r="J54" s="314" t="str">
        <f t="shared" ref="J54:J103" si="16">IF(I54&lt;&gt;"",H54/I54,"")</f>
        <v/>
      </c>
      <c r="K54" s="308"/>
      <c r="L54" s="308"/>
      <c r="M54" s="279"/>
      <c r="N54" s="310"/>
      <c r="O54" s="311"/>
      <c r="P54" s="343"/>
      <c r="Q54" s="317">
        <f t="shared" ref="Q54:Q103" si="17">O54*P54</f>
        <v>0</v>
      </c>
      <c r="R54" s="315"/>
      <c r="S54" s="318"/>
    </row>
    <row r="55" spans="1:19" ht="21" customHeight="1">
      <c r="A55" s="270" t="str">
        <f t="shared" ref="A55:A115" si="18">IF(B55&lt;&gt;"",A54+1,"")</f>
        <v/>
      </c>
      <c r="B55" s="278"/>
      <c r="C55" s="342">
        <f t="shared" si="13"/>
        <v>0</v>
      </c>
      <c r="D55" s="342"/>
      <c r="E55" s="314">
        <f t="shared" si="14"/>
        <v>0</v>
      </c>
      <c r="F55" s="314">
        <f t="shared" si="14"/>
        <v>0</v>
      </c>
      <c r="G55" s="314">
        <f t="shared" si="14"/>
        <v>0</v>
      </c>
      <c r="H55" s="342">
        <f t="shared" si="15"/>
        <v>0</v>
      </c>
      <c r="I55" s="314"/>
      <c r="J55" s="314" t="str">
        <f t="shared" si="16"/>
        <v/>
      </c>
      <c r="K55" s="308"/>
      <c r="L55" s="308"/>
      <c r="M55" s="277"/>
      <c r="N55" s="310"/>
      <c r="O55" s="311"/>
      <c r="P55" s="343"/>
      <c r="Q55" s="317">
        <f t="shared" si="17"/>
        <v>0</v>
      </c>
      <c r="R55" s="315"/>
      <c r="S55" s="318"/>
    </row>
    <row r="56" spans="1:19" ht="21" customHeight="1">
      <c r="A56" s="270" t="str">
        <f t="shared" si="18"/>
        <v/>
      </c>
      <c r="B56" s="278"/>
      <c r="C56" s="342">
        <f t="shared" si="13"/>
        <v>0</v>
      </c>
      <c r="D56" s="342"/>
      <c r="E56" s="314">
        <f t="shared" si="14"/>
        <v>0</v>
      </c>
      <c r="F56" s="314">
        <f t="shared" si="14"/>
        <v>0</v>
      </c>
      <c r="G56" s="314">
        <f t="shared" si="14"/>
        <v>0</v>
      </c>
      <c r="H56" s="342">
        <f t="shared" si="15"/>
        <v>0</v>
      </c>
      <c r="I56" s="314"/>
      <c r="J56" s="314" t="str">
        <f t="shared" ref="J56:J67" si="19">IF(I56&lt;&gt;"",H56/I56,"")</f>
        <v/>
      </c>
      <c r="K56" s="308"/>
      <c r="L56" s="308"/>
      <c r="M56" s="279"/>
      <c r="N56" s="310"/>
      <c r="O56" s="311"/>
      <c r="P56" s="343"/>
      <c r="Q56" s="317">
        <f t="shared" ref="Q56:Q67" si="20">O56*P56</f>
        <v>0</v>
      </c>
      <c r="R56" s="315"/>
      <c r="S56" s="318"/>
    </row>
    <row r="57" spans="1:19" ht="21" customHeight="1">
      <c r="A57" s="270" t="str">
        <f t="shared" si="18"/>
        <v/>
      </c>
      <c r="B57" s="278"/>
      <c r="C57" s="342">
        <f t="shared" si="13"/>
        <v>0</v>
      </c>
      <c r="D57" s="342"/>
      <c r="E57" s="314">
        <f t="shared" si="14"/>
        <v>0</v>
      </c>
      <c r="F57" s="314">
        <f t="shared" si="14"/>
        <v>0</v>
      </c>
      <c r="G57" s="314">
        <f t="shared" si="14"/>
        <v>0</v>
      </c>
      <c r="H57" s="342">
        <f t="shared" ref="H57:H115" si="21">ROUND(SUM(C57:G57),0)</f>
        <v>0</v>
      </c>
      <c r="I57" s="314"/>
      <c r="J57" s="314" t="str">
        <f t="shared" si="19"/>
        <v/>
      </c>
      <c r="K57" s="308"/>
      <c r="L57" s="308"/>
      <c r="M57" s="279"/>
      <c r="N57" s="310"/>
      <c r="O57" s="311"/>
      <c r="P57" s="343"/>
      <c r="Q57" s="317">
        <f t="shared" si="20"/>
        <v>0</v>
      </c>
      <c r="R57" s="315"/>
      <c r="S57" s="318"/>
    </row>
    <row r="58" spans="1:19" ht="21" customHeight="1">
      <c r="A58" s="270" t="str">
        <f t="shared" si="18"/>
        <v/>
      </c>
      <c r="B58" s="278"/>
      <c r="C58" s="342">
        <f t="shared" si="13"/>
        <v>0</v>
      </c>
      <c r="D58" s="342"/>
      <c r="E58" s="314">
        <f t="shared" si="14"/>
        <v>0</v>
      </c>
      <c r="F58" s="314">
        <f t="shared" si="14"/>
        <v>0</v>
      </c>
      <c r="G58" s="314">
        <f t="shared" si="14"/>
        <v>0</v>
      </c>
      <c r="H58" s="342">
        <f t="shared" si="21"/>
        <v>0</v>
      </c>
      <c r="I58" s="314"/>
      <c r="J58" s="314" t="str">
        <f t="shared" si="19"/>
        <v/>
      </c>
      <c r="K58" s="308"/>
      <c r="L58" s="308"/>
      <c r="M58" s="280"/>
      <c r="N58" s="310"/>
      <c r="O58" s="311"/>
      <c r="P58" s="343"/>
      <c r="Q58" s="317">
        <f t="shared" si="20"/>
        <v>0</v>
      </c>
      <c r="R58" s="315"/>
      <c r="S58" s="318"/>
    </row>
    <row r="59" spans="1:19" ht="21" customHeight="1">
      <c r="A59" s="270" t="str">
        <f t="shared" si="18"/>
        <v/>
      </c>
      <c r="B59" s="278"/>
      <c r="C59" s="342">
        <f t="shared" si="13"/>
        <v>0</v>
      </c>
      <c r="D59" s="342"/>
      <c r="E59" s="314">
        <f t="shared" si="14"/>
        <v>0</v>
      </c>
      <c r="F59" s="314">
        <f t="shared" si="14"/>
        <v>0</v>
      </c>
      <c r="G59" s="314">
        <f t="shared" si="14"/>
        <v>0</v>
      </c>
      <c r="H59" s="342">
        <f t="shared" si="21"/>
        <v>0</v>
      </c>
      <c r="I59" s="314"/>
      <c r="J59" s="314" t="str">
        <f t="shared" si="19"/>
        <v/>
      </c>
      <c r="K59" s="308"/>
      <c r="L59" s="308"/>
      <c r="M59" s="276"/>
      <c r="N59" s="310"/>
      <c r="O59" s="311"/>
      <c r="P59" s="343"/>
      <c r="Q59" s="317">
        <f t="shared" si="20"/>
        <v>0</v>
      </c>
      <c r="R59" s="315"/>
      <c r="S59" s="318"/>
    </row>
    <row r="60" spans="1:19" ht="21" customHeight="1">
      <c r="A60" s="270" t="str">
        <f t="shared" si="18"/>
        <v/>
      </c>
      <c r="B60" s="278"/>
      <c r="C60" s="342">
        <f t="shared" si="13"/>
        <v>0</v>
      </c>
      <c r="D60" s="342"/>
      <c r="E60" s="314">
        <f t="shared" si="14"/>
        <v>0</v>
      </c>
      <c r="F60" s="314">
        <f t="shared" si="14"/>
        <v>0</v>
      </c>
      <c r="G60" s="314">
        <f t="shared" si="14"/>
        <v>0</v>
      </c>
      <c r="H60" s="342">
        <f t="shared" si="21"/>
        <v>0</v>
      </c>
      <c r="I60" s="314"/>
      <c r="J60" s="314" t="str">
        <f t="shared" si="19"/>
        <v/>
      </c>
      <c r="K60" s="308"/>
      <c r="L60" s="308"/>
      <c r="M60" s="277"/>
      <c r="N60" s="310"/>
      <c r="O60" s="311"/>
      <c r="P60" s="340"/>
      <c r="Q60" s="317">
        <f t="shared" si="20"/>
        <v>0</v>
      </c>
      <c r="R60" s="315"/>
      <c r="S60" s="318"/>
    </row>
    <row r="61" spans="1:19" ht="21" customHeight="1">
      <c r="A61" s="270" t="str">
        <f t="shared" si="18"/>
        <v/>
      </c>
      <c r="B61" s="278"/>
      <c r="C61" s="342">
        <f t="shared" si="13"/>
        <v>0</v>
      </c>
      <c r="D61" s="342"/>
      <c r="E61" s="314">
        <f t="shared" si="14"/>
        <v>0</v>
      </c>
      <c r="F61" s="314">
        <f t="shared" si="14"/>
        <v>0</v>
      </c>
      <c r="G61" s="314">
        <f t="shared" si="14"/>
        <v>0</v>
      </c>
      <c r="H61" s="342">
        <f t="shared" si="21"/>
        <v>0</v>
      </c>
      <c r="I61" s="314"/>
      <c r="J61" s="314" t="str">
        <f t="shared" si="19"/>
        <v/>
      </c>
      <c r="K61" s="308"/>
      <c r="L61" s="308"/>
      <c r="M61" s="279"/>
      <c r="N61" s="310"/>
      <c r="O61" s="311"/>
      <c r="P61" s="343"/>
      <c r="Q61" s="317">
        <f t="shared" si="20"/>
        <v>0</v>
      </c>
      <c r="R61" s="315"/>
      <c r="S61" s="318"/>
    </row>
    <row r="62" spans="1:19" ht="21" customHeight="1">
      <c r="A62" s="270" t="str">
        <f t="shared" si="18"/>
        <v/>
      </c>
      <c r="B62" s="278"/>
      <c r="C62" s="342">
        <f t="shared" si="13"/>
        <v>0</v>
      </c>
      <c r="D62" s="342"/>
      <c r="E62" s="314">
        <f t="shared" si="14"/>
        <v>0</v>
      </c>
      <c r="F62" s="314">
        <f t="shared" si="14"/>
        <v>0</v>
      </c>
      <c r="G62" s="314">
        <f t="shared" si="14"/>
        <v>0</v>
      </c>
      <c r="H62" s="342">
        <f t="shared" si="21"/>
        <v>0</v>
      </c>
      <c r="I62" s="314"/>
      <c r="J62" s="314" t="str">
        <f t="shared" si="19"/>
        <v/>
      </c>
      <c r="K62" s="308"/>
      <c r="L62" s="308"/>
      <c r="M62" s="279"/>
      <c r="N62" s="310"/>
      <c r="O62" s="311"/>
      <c r="P62" s="340"/>
      <c r="Q62" s="317">
        <f t="shared" si="20"/>
        <v>0</v>
      </c>
      <c r="R62" s="315"/>
      <c r="S62" s="318"/>
    </row>
    <row r="63" spans="1:19" ht="21" customHeight="1">
      <c r="A63" s="270" t="str">
        <f t="shared" si="18"/>
        <v/>
      </c>
      <c r="B63" s="278"/>
      <c r="C63" s="342">
        <f t="shared" si="13"/>
        <v>0</v>
      </c>
      <c r="D63" s="342"/>
      <c r="E63" s="314">
        <f t="shared" si="14"/>
        <v>0</v>
      </c>
      <c r="F63" s="314">
        <f t="shared" si="14"/>
        <v>0</v>
      </c>
      <c r="G63" s="314">
        <f t="shared" si="14"/>
        <v>0</v>
      </c>
      <c r="H63" s="342">
        <f t="shared" si="21"/>
        <v>0</v>
      </c>
      <c r="I63" s="314"/>
      <c r="J63" s="314" t="str">
        <f t="shared" si="19"/>
        <v/>
      </c>
      <c r="K63" s="308"/>
      <c r="L63" s="308"/>
      <c r="M63" s="278"/>
      <c r="N63" s="310"/>
      <c r="O63" s="311"/>
      <c r="P63" s="343"/>
      <c r="Q63" s="317">
        <f t="shared" si="20"/>
        <v>0</v>
      </c>
      <c r="R63" s="315"/>
      <c r="S63" s="318"/>
    </row>
    <row r="64" spans="1:19" ht="21" customHeight="1">
      <c r="A64" s="270" t="str">
        <f t="shared" si="18"/>
        <v/>
      </c>
      <c r="B64" s="278"/>
      <c r="C64" s="342">
        <f t="shared" si="13"/>
        <v>0</v>
      </c>
      <c r="D64" s="342"/>
      <c r="E64" s="314">
        <f t="shared" si="14"/>
        <v>0</v>
      </c>
      <c r="F64" s="314">
        <f t="shared" si="14"/>
        <v>0</v>
      </c>
      <c r="G64" s="314">
        <f t="shared" si="14"/>
        <v>0</v>
      </c>
      <c r="H64" s="342">
        <f t="shared" si="21"/>
        <v>0</v>
      </c>
      <c r="I64" s="314"/>
      <c r="J64" s="314" t="str">
        <f t="shared" si="19"/>
        <v/>
      </c>
      <c r="K64" s="308"/>
      <c r="L64" s="308"/>
      <c r="M64" s="277"/>
      <c r="N64" s="310"/>
      <c r="O64" s="311"/>
      <c r="P64" s="340"/>
      <c r="Q64" s="317">
        <f t="shared" si="20"/>
        <v>0</v>
      </c>
      <c r="R64" s="315"/>
      <c r="S64" s="318"/>
    </row>
    <row r="65" spans="1:19" ht="21" customHeight="1">
      <c r="A65" s="528" t="str">
        <f t="shared" si="18"/>
        <v/>
      </c>
      <c r="B65" s="530"/>
      <c r="C65" s="342">
        <f t="shared" si="13"/>
        <v>0</v>
      </c>
      <c r="D65" s="527"/>
      <c r="E65" s="527">
        <f t="shared" si="14"/>
        <v>0</v>
      </c>
      <c r="F65" s="527">
        <f t="shared" si="14"/>
        <v>0</v>
      </c>
      <c r="G65" s="527">
        <f t="shared" si="14"/>
        <v>0</v>
      </c>
      <c r="H65" s="527">
        <f t="shared" si="21"/>
        <v>0</v>
      </c>
      <c r="I65" s="527"/>
      <c r="J65" s="527" t="str">
        <f t="shared" si="19"/>
        <v/>
      </c>
      <c r="K65" s="308"/>
      <c r="L65" s="308"/>
      <c r="M65" s="279"/>
      <c r="N65" s="310"/>
      <c r="O65" s="311"/>
      <c r="P65" s="312"/>
      <c r="Q65" s="317">
        <f t="shared" si="20"/>
        <v>0</v>
      </c>
      <c r="R65" s="315"/>
      <c r="S65" s="318"/>
    </row>
    <row r="66" spans="1:19" ht="21" customHeight="1">
      <c r="A66" s="270" t="str">
        <f>IF(B66&lt;&gt;"",A65+1,"")</f>
        <v/>
      </c>
      <c r="B66" s="278"/>
      <c r="C66" s="342">
        <f t="shared" si="13"/>
        <v>0</v>
      </c>
      <c r="D66" s="342"/>
      <c r="E66" s="317">
        <f t="shared" si="14"/>
        <v>0</v>
      </c>
      <c r="F66" s="317">
        <f t="shared" si="14"/>
        <v>0</v>
      </c>
      <c r="G66" s="317">
        <f t="shared" si="14"/>
        <v>0</v>
      </c>
      <c r="H66" s="342">
        <f t="shared" si="21"/>
        <v>0</v>
      </c>
      <c r="I66" s="314"/>
      <c r="J66" s="314" t="str">
        <f t="shared" si="19"/>
        <v/>
      </c>
      <c r="K66" s="308"/>
      <c r="L66" s="308"/>
      <c r="M66" s="279"/>
      <c r="N66" s="310"/>
      <c r="O66" s="311"/>
      <c r="P66" s="343"/>
      <c r="Q66" s="317">
        <f t="shared" si="20"/>
        <v>0</v>
      </c>
      <c r="R66" s="315"/>
      <c r="S66" s="318"/>
    </row>
    <row r="67" spans="1:19" ht="21" customHeight="1">
      <c r="A67" s="270" t="str">
        <f t="shared" si="18"/>
        <v/>
      </c>
      <c r="B67" s="278"/>
      <c r="C67" s="342">
        <f t="shared" si="13"/>
        <v>0</v>
      </c>
      <c r="D67" s="342"/>
      <c r="E67" s="314">
        <f t="shared" si="14"/>
        <v>0</v>
      </c>
      <c r="F67" s="314">
        <f t="shared" si="14"/>
        <v>0</v>
      </c>
      <c r="G67" s="314">
        <f t="shared" si="14"/>
        <v>0</v>
      </c>
      <c r="H67" s="342">
        <f t="shared" si="21"/>
        <v>0</v>
      </c>
      <c r="I67" s="314"/>
      <c r="J67" s="314" t="str">
        <f t="shared" si="19"/>
        <v/>
      </c>
      <c r="K67" s="308"/>
      <c r="L67" s="308"/>
      <c r="M67" s="277"/>
      <c r="N67" s="310"/>
      <c r="O67" s="311"/>
      <c r="P67" s="343"/>
      <c r="Q67" s="317">
        <f t="shared" si="20"/>
        <v>0</v>
      </c>
      <c r="R67" s="315"/>
      <c r="S67" s="318"/>
    </row>
    <row r="68" spans="1:19" ht="21" customHeight="1">
      <c r="A68" s="270" t="str">
        <f t="shared" si="18"/>
        <v/>
      </c>
      <c r="B68" s="278"/>
      <c r="C68" s="342">
        <f t="shared" si="13"/>
        <v>0</v>
      </c>
      <c r="D68" s="342"/>
      <c r="E68" s="314">
        <f t="shared" si="14"/>
        <v>0</v>
      </c>
      <c r="F68" s="314">
        <f t="shared" si="14"/>
        <v>0</v>
      </c>
      <c r="G68" s="314">
        <f t="shared" si="14"/>
        <v>0</v>
      </c>
      <c r="H68" s="342">
        <f t="shared" ref="H68:H79" si="22">ROUND(SUM(C68:G68),0)</f>
        <v>0</v>
      </c>
      <c r="I68" s="314"/>
      <c r="J68" s="314" t="str">
        <f t="shared" si="16"/>
        <v/>
      </c>
      <c r="K68" s="308"/>
      <c r="L68" s="308"/>
      <c r="M68" s="277"/>
      <c r="N68" s="310"/>
      <c r="O68" s="311"/>
      <c r="P68" s="340"/>
      <c r="Q68" s="317">
        <f t="shared" si="17"/>
        <v>0</v>
      </c>
      <c r="R68" s="315"/>
      <c r="S68" s="318"/>
    </row>
    <row r="69" spans="1:19" ht="21" customHeight="1">
      <c r="A69" s="270" t="str">
        <f t="shared" si="18"/>
        <v/>
      </c>
      <c r="B69" s="278"/>
      <c r="C69" s="342">
        <f t="shared" si="13"/>
        <v>0</v>
      </c>
      <c r="D69" s="342"/>
      <c r="E69" s="314">
        <f t="shared" si="14"/>
        <v>0</v>
      </c>
      <c r="F69" s="314">
        <f t="shared" si="14"/>
        <v>0</v>
      </c>
      <c r="G69" s="314">
        <f t="shared" si="14"/>
        <v>0</v>
      </c>
      <c r="H69" s="342">
        <f t="shared" si="22"/>
        <v>0</v>
      </c>
      <c r="I69" s="314"/>
      <c r="J69" s="314" t="str">
        <f t="shared" si="16"/>
        <v/>
      </c>
      <c r="K69" s="308"/>
      <c r="L69" s="308"/>
      <c r="M69" s="279"/>
      <c r="N69" s="310"/>
      <c r="O69" s="311"/>
      <c r="P69" s="343"/>
      <c r="Q69" s="317">
        <f t="shared" si="17"/>
        <v>0</v>
      </c>
      <c r="R69" s="315"/>
      <c r="S69" s="318"/>
    </row>
    <row r="70" spans="1:19" ht="21" customHeight="1">
      <c r="A70" s="270" t="str">
        <f t="shared" si="18"/>
        <v/>
      </c>
      <c r="B70" s="278"/>
      <c r="C70" s="342">
        <f t="shared" si="13"/>
        <v>0</v>
      </c>
      <c r="D70" s="342"/>
      <c r="E70" s="314">
        <f t="shared" si="14"/>
        <v>0</v>
      </c>
      <c r="F70" s="314">
        <f t="shared" si="14"/>
        <v>0</v>
      </c>
      <c r="G70" s="314">
        <f t="shared" si="14"/>
        <v>0</v>
      </c>
      <c r="H70" s="342">
        <f t="shared" si="22"/>
        <v>0</v>
      </c>
      <c r="I70" s="314"/>
      <c r="J70" s="314" t="str">
        <f t="shared" si="16"/>
        <v/>
      </c>
      <c r="K70" s="308"/>
      <c r="L70" s="308"/>
      <c r="M70" s="278"/>
      <c r="N70" s="310"/>
      <c r="O70" s="311"/>
      <c r="P70" s="343"/>
      <c r="Q70" s="317">
        <f t="shared" si="17"/>
        <v>0</v>
      </c>
      <c r="R70" s="315"/>
      <c r="S70" s="318"/>
    </row>
    <row r="71" spans="1:19" ht="21" customHeight="1">
      <c r="A71" s="270" t="str">
        <f t="shared" si="18"/>
        <v/>
      </c>
      <c r="B71" s="278"/>
      <c r="C71" s="342">
        <f t="shared" si="13"/>
        <v>0</v>
      </c>
      <c r="D71" s="342"/>
      <c r="E71" s="314">
        <f t="shared" si="14"/>
        <v>0</v>
      </c>
      <c r="F71" s="314">
        <f t="shared" si="14"/>
        <v>0</v>
      </c>
      <c r="G71" s="314">
        <f t="shared" si="14"/>
        <v>0</v>
      </c>
      <c r="H71" s="342">
        <f t="shared" si="22"/>
        <v>0</v>
      </c>
      <c r="I71" s="314"/>
      <c r="J71" s="314" t="str">
        <f t="shared" si="16"/>
        <v/>
      </c>
      <c r="K71" s="308"/>
      <c r="L71" s="308"/>
      <c r="M71" s="279"/>
      <c r="N71" s="310"/>
      <c r="O71" s="311"/>
      <c r="P71" s="343"/>
      <c r="Q71" s="317">
        <f t="shared" si="17"/>
        <v>0</v>
      </c>
      <c r="R71" s="315"/>
      <c r="S71" s="318"/>
    </row>
    <row r="72" spans="1:19" ht="21" customHeight="1">
      <c r="A72" s="528" t="str">
        <f t="shared" si="18"/>
        <v/>
      </c>
      <c r="B72" s="530"/>
      <c r="C72" s="342">
        <f t="shared" si="13"/>
        <v>0</v>
      </c>
      <c r="D72" s="527"/>
      <c r="E72" s="527">
        <f t="shared" si="14"/>
        <v>0</v>
      </c>
      <c r="F72" s="527">
        <f t="shared" si="14"/>
        <v>0</v>
      </c>
      <c r="G72" s="527">
        <f t="shared" si="14"/>
        <v>0</v>
      </c>
      <c r="H72" s="527">
        <f t="shared" si="22"/>
        <v>0</v>
      </c>
      <c r="I72" s="527"/>
      <c r="J72" s="527" t="str">
        <f t="shared" si="16"/>
        <v/>
      </c>
      <c r="K72" s="308"/>
      <c r="L72" s="308"/>
      <c r="M72" s="277"/>
      <c r="N72" s="310"/>
      <c r="O72" s="311"/>
      <c r="P72" s="340"/>
      <c r="Q72" s="317">
        <f t="shared" si="17"/>
        <v>0</v>
      </c>
      <c r="R72" s="315"/>
      <c r="S72" s="318"/>
    </row>
    <row r="73" spans="1:19" ht="21" customHeight="1">
      <c r="A73" s="270" t="str">
        <f>IF(B73&lt;&gt;"",A72+1,"")</f>
        <v/>
      </c>
      <c r="B73" s="278"/>
      <c r="C73" s="342">
        <f t="shared" si="13"/>
        <v>0</v>
      </c>
      <c r="D73" s="342"/>
      <c r="E73" s="314">
        <f t="shared" ref="E73:G90" si="23">IF($I$118&lt;&gt;0,E$118/$I$118*$I73,0)</f>
        <v>0</v>
      </c>
      <c r="F73" s="314">
        <f t="shared" si="23"/>
        <v>0</v>
      </c>
      <c r="G73" s="314">
        <f t="shared" si="23"/>
        <v>0</v>
      </c>
      <c r="H73" s="342">
        <f t="shared" si="22"/>
        <v>0</v>
      </c>
      <c r="I73" s="314"/>
      <c r="J73" s="314" t="str">
        <f t="shared" si="16"/>
        <v/>
      </c>
      <c r="K73" s="308"/>
      <c r="L73" s="308"/>
      <c r="M73" s="280"/>
      <c r="N73" s="310"/>
      <c r="O73" s="311"/>
      <c r="P73" s="343"/>
      <c r="Q73" s="317">
        <f t="shared" si="17"/>
        <v>0</v>
      </c>
      <c r="R73" s="315"/>
      <c r="S73" s="318"/>
    </row>
    <row r="74" spans="1:19" ht="21" customHeight="1">
      <c r="A74" s="270" t="str">
        <f t="shared" si="18"/>
        <v/>
      </c>
      <c r="B74" s="278"/>
      <c r="C74" s="342">
        <f t="shared" si="13"/>
        <v>0</v>
      </c>
      <c r="D74" s="342"/>
      <c r="E74" s="314">
        <f t="shared" si="23"/>
        <v>0</v>
      </c>
      <c r="F74" s="314">
        <f t="shared" si="23"/>
        <v>0</v>
      </c>
      <c r="G74" s="314">
        <f t="shared" si="23"/>
        <v>0</v>
      </c>
      <c r="H74" s="342">
        <f t="shared" si="22"/>
        <v>0</v>
      </c>
      <c r="I74" s="314"/>
      <c r="J74" s="314" t="str">
        <f t="shared" si="16"/>
        <v/>
      </c>
      <c r="K74" s="308"/>
      <c r="L74" s="308"/>
      <c r="M74" s="279"/>
      <c r="N74" s="310"/>
      <c r="O74" s="311"/>
      <c r="P74" s="340"/>
      <c r="Q74" s="317">
        <f t="shared" si="17"/>
        <v>0</v>
      </c>
      <c r="R74" s="315"/>
      <c r="S74" s="318"/>
    </row>
    <row r="75" spans="1:19" ht="21" customHeight="1">
      <c r="A75" s="270" t="str">
        <f t="shared" si="18"/>
        <v/>
      </c>
      <c r="B75" s="278"/>
      <c r="C75" s="342">
        <f t="shared" si="13"/>
        <v>0</v>
      </c>
      <c r="D75" s="342"/>
      <c r="E75" s="314">
        <f t="shared" si="23"/>
        <v>0</v>
      </c>
      <c r="F75" s="314">
        <f t="shared" si="23"/>
        <v>0</v>
      </c>
      <c r="G75" s="314">
        <f t="shared" si="23"/>
        <v>0</v>
      </c>
      <c r="H75" s="342">
        <f t="shared" si="22"/>
        <v>0</v>
      </c>
      <c r="I75" s="314"/>
      <c r="J75" s="314" t="str">
        <f t="shared" si="16"/>
        <v/>
      </c>
      <c r="K75" s="308"/>
      <c r="L75" s="308"/>
      <c r="M75" s="278"/>
      <c r="N75" s="310"/>
      <c r="O75" s="345"/>
      <c r="P75" s="340"/>
      <c r="Q75" s="317">
        <f t="shared" si="17"/>
        <v>0</v>
      </c>
      <c r="R75" s="315"/>
      <c r="S75" s="318"/>
    </row>
    <row r="76" spans="1:19" ht="21" customHeight="1">
      <c r="A76" s="270" t="str">
        <f t="shared" si="18"/>
        <v/>
      </c>
      <c r="B76" s="278"/>
      <c r="C76" s="342">
        <f t="shared" si="13"/>
        <v>0</v>
      </c>
      <c r="D76" s="342"/>
      <c r="E76" s="314">
        <f t="shared" si="23"/>
        <v>0</v>
      </c>
      <c r="F76" s="314">
        <f t="shared" si="23"/>
        <v>0</v>
      </c>
      <c r="G76" s="314">
        <f t="shared" si="23"/>
        <v>0</v>
      </c>
      <c r="H76" s="342">
        <f t="shared" si="22"/>
        <v>0</v>
      </c>
      <c r="I76" s="314"/>
      <c r="J76" s="314" t="str">
        <f t="shared" si="16"/>
        <v/>
      </c>
      <c r="K76" s="308"/>
      <c r="L76" s="308"/>
      <c r="M76" s="277"/>
      <c r="N76" s="310"/>
      <c r="O76" s="311"/>
      <c r="P76" s="340"/>
      <c r="Q76" s="317">
        <f t="shared" si="17"/>
        <v>0</v>
      </c>
      <c r="R76" s="315"/>
      <c r="S76" s="318"/>
    </row>
    <row r="77" spans="1:19" ht="21" customHeight="1">
      <c r="A77" s="270" t="str">
        <f t="shared" si="18"/>
        <v/>
      </c>
      <c r="B77" s="278"/>
      <c r="C77" s="342">
        <f t="shared" si="13"/>
        <v>0</v>
      </c>
      <c r="D77" s="342"/>
      <c r="E77" s="314">
        <f t="shared" si="23"/>
        <v>0</v>
      </c>
      <c r="F77" s="314">
        <f t="shared" si="23"/>
        <v>0</v>
      </c>
      <c r="G77" s="314">
        <f t="shared" si="23"/>
        <v>0</v>
      </c>
      <c r="H77" s="342">
        <f t="shared" si="22"/>
        <v>0</v>
      </c>
      <c r="I77" s="314"/>
      <c r="J77" s="314" t="str">
        <f t="shared" si="16"/>
        <v/>
      </c>
      <c r="K77" s="308"/>
      <c r="L77" s="308"/>
      <c r="M77" s="278"/>
      <c r="N77" s="310"/>
      <c r="O77" s="311"/>
      <c r="P77" s="312"/>
      <c r="Q77" s="317">
        <f t="shared" si="17"/>
        <v>0</v>
      </c>
      <c r="R77" s="315"/>
      <c r="S77" s="318"/>
    </row>
    <row r="78" spans="1:19" ht="21" customHeight="1">
      <c r="A78" s="270" t="str">
        <f t="shared" si="18"/>
        <v/>
      </c>
      <c r="B78" s="278"/>
      <c r="C78" s="342">
        <f t="shared" si="13"/>
        <v>0</v>
      </c>
      <c r="D78" s="342"/>
      <c r="E78" s="317">
        <f t="shared" si="23"/>
        <v>0</v>
      </c>
      <c r="F78" s="317">
        <f t="shared" si="23"/>
        <v>0</v>
      </c>
      <c r="G78" s="317">
        <f t="shared" si="23"/>
        <v>0</v>
      </c>
      <c r="H78" s="342">
        <f t="shared" si="22"/>
        <v>0</v>
      </c>
      <c r="I78" s="314"/>
      <c r="J78" s="314" t="str">
        <f t="shared" si="16"/>
        <v/>
      </c>
      <c r="K78" s="308"/>
      <c r="L78" s="308"/>
      <c r="M78" s="277"/>
      <c r="N78" s="310"/>
      <c r="O78" s="311"/>
      <c r="P78" s="343"/>
      <c r="Q78" s="317">
        <f t="shared" si="17"/>
        <v>0</v>
      </c>
      <c r="R78" s="315"/>
      <c r="S78" s="318"/>
    </row>
    <row r="79" spans="1:19" ht="21" customHeight="1">
      <c r="A79" s="270" t="str">
        <f t="shared" si="18"/>
        <v/>
      </c>
      <c r="B79" s="278"/>
      <c r="C79" s="342">
        <f t="shared" si="13"/>
        <v>0</v>
      </c>
      <c r="D79" s="342"/>
      <c r="E79" s="314">
        <f t="shared" si="23"/>
        <v>0</v>
      </c>
      <c r="F79" s="314">
        <f t="shared" si="23"/>
        <v>0</v>
      </c>
      <c r="G79" s="314">
        <f t="shared" si="23"/>
        <v>0</v>
      </c>
      <c r="H79" s="342">
        <f t="shared" si="22"/>
        <v>0</v>
      </c>
      <c r="I79" s="314"/>
      <c r="J79" s="314" t="str">
        <f t="shared" si="16"/>
        <v/>
      </c>
      <c r="K79" s="308"/>
      <c r="L79" s="308"/>
      <c r="M79" s="277"/>
      <c r="N79" s="310"/>
      <c r="O79" s="311"/>
      <c r="P79" s="343"/>
      <c r="Q79" s="317">
        <f t="shared" si="17"/>
        <v>0</v>
      </c>
      <c r="R79" s="315"/>
      <c r="S79" s="318"/>
    </row>
    <row r="80" spans="1:19" ht="21" customHeight="1">
      <c r="A80" s="270" t="str">
        <f t="shared" si="18"/>
        <v/>
      </c>
      <c r="B80" s="278"/>
      <c r="C80" s="342">
        <f t="shared" si="13"/>
        <v>0</v>
      </c>
      <c r="D80" s="342"/>
      <c r="E80" s="314">
        <f t="shared" si="23"/>
        <v>0</v>
      </c>
      <c r="F80" s="314">
        <f t="shared" si="23"/>
        <v>0</v>
      </c>
      <c r="G80" s="314">
        <f t="shared" si="23"/>
        <v>0</v>
      </c>
      <c r="H80" s="342">
        <f t="shared" si="21"/>
        <v>0</v>
      </c>
      <c r="I80" s="314"/>
      <c r="J80" s="314" t="str">
        <f t="shared" ref="J80:J91" si="24">IF(I80&lt;&gt;"",H80/I80,"")</f>
        <v/>
      </c>
      <c r="K80" s="308"/>
      <c r="L80" s="308"/>
      <c r="M80" s="277"/>
      <c r="N80" s="310"/>
      <c r="O80" s="345"/>
      <c r="P80" s="343"/>
      <c r="Q80" s="317">
        <f t="shared" ref="Q80:Q91" si="25">O80*P80</f>
        <v>0</v>
      </c>
      <c r="R80" s="315"/>
      <c r="S80" s="318"/>
    </row>
    <row r="81" spans="1:19" ht="21" customHeight="1">
      <c r="A81" s="270" t="str">
        <f t="shared" si="18"/>
        <v/>
      </c>
      <c r="B81" s="278"/>
      <c r="C81" s="342">
        <f t="shared" si="13"/>
        <v>0</v>
      </c>
      <c r="D81" s="342"/>
      <c r="E81" s="314">
        <f t="shared" si="23"/>
        <v>0</v>
      </c>
      <c r="F81" s="314">
        <f t="shared" si="23"/>
        <v>0</v>
      </c>
      <c r="G81" s="314">
        <f t="shared" si="23"/>
        <v>0</v>
      </c>
      <c r="H81" s="342">
        <f t="shared" si="21"/>
        <v>0</v>
      </c>
      <c r="I81" s="314"/>
      <c r="J81" s="314" t="str">
        <f t="shared" si="24"/>
        <v/>
      </c>
      <c r="K81" s="308"/>
      <c r="L81" s="308"/>
      <c r="M81" s="277"/>
      <c r="N81" s="310"/>
      <c r="O81" s="311"/>
      <c r="P81" s="343"/>
      <c r="Q81" s="317">
        <f t="shared" si="25"/>
        <v>0</v>
      </c>
      <c r="R81" s="315"/>
      <c r="S81" s="318"/>
    </row>
    <row r="82" spans="1:19" ht="21" customHeight="1">
      <c r="A82" s="270" t="str">
        <f t="shared" si="18"/>
        <v/>
      </c>
      <c r="B82" s="278"/>
      <c r="C82" s="342">
        <f t="shared" si="13"/>
        <v>0</v>
      </c>
      <c r="D82" s="342"/>
      <c r="E82" s="314">
        <f t="shared" si="23"/>
        <v>0</v>
      </c>
      <c r="F82" s="314">
        <f t="shared" si="23"/>
        <v>0</v>
      </c>
      <c r="G82" s="314">
        <f t="shared" si="23"/>
        <v>0</v>
      </c>
      <c r="H82" s="342">
        <f t="shared" si="21"/>
        <v>0</v>
      </c>
      <c r="I82" s="314"/>
      <c r="J82" s="314" t="str">
        <f t="shared" si="24"/>
        <v/>
      </c>
      <c r="K82" s="308"/>
      <c r="L82" s="308"/>
      <c r="M82" s="277"/>
      <c r="N82" s="310"/>
      <c r="O82" s="345"/>
      <c r="P82" s="343"/>
      <c r="Q82" s="317">
        <f t="shared" si="25"/>
        <v>0</v>
      </c>
      <c r="R82" s="315"/>
      <c r="S82" s="318"/>
    </row>
    <row r="83" spans="1:19" ht="21" customHeight="1">
      <c r="A83" s="270" t="str">
        <f t="shared" si="18"/>
        <v/>
      </c>
      <c r="B83" s="278"/>
      <c r="C83" s="342">
        <f t="shared" si="13"/>
        <v>0</v>
      </c>
      <c r="D83" s="342"/>
      <c r="E83" s="314">
        <f t="shared" si="23"/>
        <v>0</v>
      </c>
      <c r="F83" s="314">
        <f t="shared" si="23"/>
        <v>0</v>
      </c>
      <c r="G83" s="314">
        <f t="shared" si="23"/>
        <v>0</v>
      </c>
      <c r="H83" s="342">
        <f t="shared" si="21"/>
        <v>0</v>
      </c>
      <c r="I83" s="314"/>
      <c r="J83" s="314" t="str">
        <f t="shared" si="24"/>
        <v/>
      </c>
      <c r="K83" s="308"/>
      <c r="L83" s="308"/>
      <c r="M83" s="277"/>
      <c r="N83" s="310"/>
      <c r="O83" s="311"/>
      <c r="P83" s="343"/>
      <c r="Q83" s="317">
        <f t="shared" si="25"/>
        <v>0</v>
      </c>
      <c r="R83" s="315"/>
      <c r="S83" s="318"/>
    </row>
    <row r="84" spans="1:19" ht="21" customHeight="1">
      <c r="A84" s="270" t="str">
        <f t="shared" si="18"/>
        <v/>
      </c>
      <c r="B84" s="278"/>
      <c r="C84" s="342">
        <f t="shared" si="13"/>
        <v>0</v>
      </c>
      <c r="D84" s="342"/>
      <c r="E84" s="314">
        <f t="shared" si="23"/>
        <v>0</v>
      </c>
      <c r="F84" s="314">
        <f t="shared" si="23"/>
        <v>0</v>
      </c>
      <c r="G84" s="314">
        <f t="shared" si="23"/>
        <v>0</v>
      </c>
      <c r="H84" s="342">
        <f t="shared" si="21"/>
        <v>0</v>
      </c>
      <c r="I84" s="314"/>
      <c r="J84" s="314" t="str">
        <f t="shared" si="24"/>
        <v/>
      </c>
      <c r="K84" s="308"/>
      <c r="L84" s="308"/>
      <c r="M84" s="277"/>
      <c r="N84" s="310"/>
      <c r="O84" s="311"/>
      <c r="P84" s="340"/>
      <c r="Q84" s="317">
        <f t="shared" si="25"/>
        <v>0</v>
      </c>
      <c r="R84" s="315"/>
      <c r="S84" s="318"/>
    </row>
    <row r="85" spans="1:19" ht="21" customHeight="1">
      <c r="A85" s="270" t="str">
        <f t="shared" si="18"/>
        <v/>
      </c>
      <c r="B85" s="278"/>
      <c r="C85" s="342">
        <f t="shared" si="13"/>
        <v>0</v>
      </c>
      <c r="D85" s="342"/>
      <c r="E85" s="314">
        <f t="shared" si="23"/>
        <v>0</v>
      </c>
      <c r="F85" s="314">
        <f t="shared" si="23"/>
        <v>0</v>
      </c>
      <c r="G85" s="314">
        <f t="shared" si="23"/>
        <v>0</v>
      </c>
      <c r="H85" s="342">
        <f t="shared" si="21"/>
        <v>0</v>
      </c>
      <c r="I85" s="314"/>
      <c r="J85" s="314" t="str">
        <f t="shared" si="24"/>
        <v/>
      </c>
      <c r="K85" s="308"/>
      <c r="L85" s="308"/>
      <c r="M85" s="277"/>
      <c r="N85" s="310"/>
      <c r="O85" s="311"/>
      <c r="P85" s="343"/>
      <c r="Q85" s="317">
        <f t="shared" si="25"/>
        <v>0</v>
      </c>
      <c r="R85" s="315"/>
      <c r="S85" s="318"/>
    </row>
    <row r="86" spans="1:19" ht="21" customHeight="1">
      <c r="A86" s="270" t="str">
        <f t="shared" si="18"/>
        <v/>
      </c>
      <c r="B86" s="278"/>
      <c r="C86" s="342">
        <f t="shared" si="13"/>
        <v>0</v>
      </c>
      <c r="D86" s="342"/>
      <c r="E86" s="314">
        <f t="shared" si="23"/>
        <v>0</v>
      </c>
      <c r="F86" s="314">
        <f t="shared" si="23"/>
        <v>0</v>
      </c>
      <c r="G86" s="314">
        <f t="shared" si="23"/>
        <v>0</v>
      </c>
      <c r="H86" s="342">
        <f t="shared" si="21"/>
        <v>0</v>
      </c>
      <c r="I86" s="314"/>
      <c r="J86" s="314" t="str">
        <f t="shared" si="24"/>
        <v/>
      </c>
      <c r="K86" s="308"/>
      <c r="L86" s="308"/>
      <c r="M86" s="278"/>
      <c r="N86" s="310"/>
      <c r="O86" s="345"/>
      <c r="P86" s="340"/>
      <c r="Q86" s="317">
        <f t="shared" si="25"/>
        <v>0</v>
      </c>
      <c r="R86" s="315"/>
      <c r="S86" s="318"/>
    </row>
    <row r="87" spans="1:19" ht="21" customHeight="1">
      <c r="A87" s="270" t="str">
        <f t="shared" si="18"/>
        <v/>
      </c>
      <c r="B87" s="278"/>
      <c r="C87" s="342">
        <f t="shared" si="13"/>
        <v>0</v>
      </c>
      <c r="D87" s="342"/>
      <c r="E87" s="314">
        <f t="shared" si="23"/>
        <v>0</v>
      </c>
      <c r="F87" s="314">
        <f t="shared" si="23"/>
        <v>0</v>
      </c>
      <c r="G87" s="314">
        <f t="shared" si="23"/>
        <v>0</v>
      </c>
      <c r="H87" s="342">
        <f t="shared" si="21"/>
        <v>0</v>
      </c>
      <c r="I87" s="314"/>
      <c r="J87" s="314" t="str">
        <f t="shared" si="24"/>
        <v/>
      </c>
      <c r="K87" s="308"/>
      <c r="L87" s="308"/>
      <c r="M87" s="278"/>
      <c r="N87" s="310"/>
      <c r="O87" s="345"/>
      <c r="P87" s="340"/>
      <c r="Q87" s="317">
        <f t="shared" si="25"/>
        <v>0</v>
      </c>
      <c r="R87" s="315"/>
      <c r="S87" s="318"/>
    </row>
    <row r="88" spans="1:19" ht="21" customHeight="1">
      <c r="A88" s="270" t="str">
        <f t="shared" si="18"/>
        <v/>
      </c>
      <c r="B88" s="278"/>
      <c r="C88" s="342">
        <f t="shared" si="13"/>
        <v>0</v>
      </c>
      <c r="D88" s="342"/>
      <c r="E88" s="314">
        <f t="shared" si="23"/>
        <v>0</v>
      </c>
      <c r="F88" s="314">
        <f t="shared" si="23"/>
        <v>0</v>
      </c>
      <c r="G88" s="314">
        <f t="shared" si="23"/>
        <v>0</v>
      </c>
      <c r="H88" s="342">
        <f t="shared" si="21"/>
        <v>0</v>
      </c>
      <c r="I88" s="314"/>
      <c r="J88" s="314" t="str">
        <f t="shared" si="24"/>
        <v/>
      </c>
      <c r="K88" s="308"/>
      <c r="L88" s="308"/>
      <c r="M88" s="277"/>
      <c r="N88" s="310"/>
      <c r="O88" s="311"/>
      <c r="P88" s="340"/>
      <c r="Q88" s="317">
        <f t="shared" si="25"/>
        <v>0</v>
      </c>
      <c r="R88" s="315"/>
      <c r="S88" s="318"/>
    </row>
    <row r="89" spans="1:19" ht="21" customHeight="1">
      <c r="A89" s="270" t="str">
        <f t="shared" si="18"/>
        <v/>
      </c>
      <c r="B89" s="278"/>
      <c r="C89" s="342">
        <f t="shared" si="13"/>
        <v>0</v>
      </c>
      <c r="D89" s="342"/>
      <c r="E89" s="314">
        <f t="shared" si="23"/>
        <v>0</v>
      </c>
      <c r="F89" s="314">
        <f t="shared" si="23"/>
        <v>0</v>
      </c>
      <c r="G89" s="314">
        <f t="shared" si="23"/>
        <v>0</v>
      </c>
      <c r="H89" s="342">
        <f t="shared" si="21"/>
        <v>0</v>
      </c>
      <c r="I89" s="314"/>
      <c r="J89" s="314" t="str">
        <f t="shared" si="24"/>
        <v/>
      </c>
      <c r="K89" s="308"/>
      <c r="L89" s="308"/>
      <c r="M89" s="278"/>
      <c r="N89" s="310"/>
      <c r="O89" s="311"/>
      <c r="P89" s="312"/>
      <c r="Q89" s="317">
        <f t="shared" si="25"/>
        <v>0</v>
      </c>
      <c r="R89" s="315"/>
      <c r="S89" s="318"/>
    </row>
    <row r="90" spans="1:19" ht="21" customHeight="1">
      <c r="A90" s="270" t="str">
        <f t="shared" si="18"/>
        <v/>
      </c>
      <c r="B90" s="278"/>
      <c r="C90" s="342">
        <f t="shared" si="13"/>
        <v>0</v>
      </c>
      <c r="D90" s="342"/>
      <c r="E90" s="317">
        <f t="shared" si="23"/>
        <v>0</v>
      </c>
      <c r="F90" s="317">
        <f t="shared" si="23"/>
        <v>0</v>
      </c>
      <c r="G90" s="317">
        <f t="shared" si="23"/>
        <v>0</v>
      </c>
      <c r="H90" s="342">
        <f t="shared" si="21"/>
        <v>0</v>
      </c>
      <c r="I90" s="314"/>
      <c r="J90" s="314" t="str">
        <f t="shared" si="24"/>
        <v/>
      </c>
      <c r="K90" s="308"/>
      <c r="L90" s="308"/>
      <c r="M90" s="277"/>
      <c r="N90" s="310"/>
      <c r="O90" s="311"/>
      <c r="P90" s="343"/>
      <c r="Q90" s="317">
        <f t="shared" si="25"/>
        <v>0</v>
      </c>
      <c r="R90" s="315"/>
      <c r="S90" s="318"/>
    </row>
    <row r="91" spans="1:19" ht="21" customHeight="1">
      <c r="A91" s="270" t="str">
        <f t="shared" si="18"/>
        <v/>
      </c>
      <c r="B91" s="278"/>
      <c r="C91" s="342">
        <f t="shared" si="13"/>
        <v>0</v>
      </c>
      <c r="D91" s="342"/>
      <c r="E91" s="314">
        <f t="shared" ref="E91:G115" si="26">IF($I$118&lt;&gt;0,E$118/$I$118*$I91,0)</f>
        <v>0</v>
      </c>
      <c r="F91" s="314">
        <f t="shared" si="26"/>
        <v>0</v>
      </c>
      <c r="G91" s="314">
        <f t="shared" si="26"/>
        <v>0</v>
      </c>
      <c r="H91" s="342">
        <f t="shared" si="21"/>
        <v>0</v>
      </c>
      <c r="I91" s="314"/>
      <c r="J91" s="314" t="str">
        <f t="shared" si="24"/>
        <v/>
      </c>
      <c r="K91" s="308"/>
      <c r="L91" s="308"/>
      <c r="M91" s="277"/>
      <c r="N91" s="310"/>
      <c r="O91" s="311"/>
      <c r="P91" s="343"/>
      <c r="Q91" s="317">
        <f t="shared" si="25"/>
        <v>0</v>
      </c>
      <c r="R91" s="315"/>
      <c r="S91" s="318"/>
    </row>
    <row r="92" spans="1:19" ht="21" customHeight="1">
      <c r="A92" s="270" t="str">
        <f t="shared" si="18"/>
        <v/>
      </c>
      <c r="B92" s="278"/>
      <c r="C92" s="342">
        <f t="shared" si="13"/>
        <v>0</v>
      </c>
      <c r="D92" s="342"/>
      <c r="E92" s="314">
        <f t="shared" si="26"/>
        <v>0</v>
      </c>
      <c r="F92" s="314">
        <f t="shared" si="26"/>
        <v>0</v>
      </c>
      <c r="G92" s="314">
        <f t="shared" si="26"/>
        <v>0</v>
      </c>
      <c r="H92" s="342">
        <f t="shared" ref="H92:H103" si="27">ROUND(SUM(C92:G92),0)</f>
        <v>0</v>
      </c>
      <c r="I92" s="314"/>
      <c r="J92" s="314" t="str">
        <f t="shared" si="16"/>
        <v/>
      </c>
      <c r="K92" s="308"/>
      <c r="L92" s="308"/>
      <c r="M92" s="277"/>
      <c r="N92" s="310"/>
      <c r="O92" s="345"/>
      <c r="P92" s="343"/>
      <c r="Q92" s="317">
        <f t="shared" si="17"/>
        <v>0</v>
      </c>
      <c r="R92" s="315"/>
      <c r="S92" s="318"/>
    </row>
    <row r="93" spans="1:19" ht="21" customHeight="1">
      <c r="A93" s="270" t="str">
        <f t="shared" si="18"/>
        <v/>
      </c>
      <c r="B93" s="278"/>
      <c r="C93" s="342">
        <f t="shared" si="13"/>
        <v>0</v>
      </c>
      <c r="D93" s="342"/>
      <c r="E93" s="314">
        <f t="shared" si="26"/>
        <v>0</v>
      </c>
      <c r="F93" s="314">
        <f t="shared" si="26"/>
        <v>0</v>
      </c>
      <c r="G93" s="314">
        <f t="shared" si="26"/>
        <v>0</v>
      </c>
      <c r="H93" s="342">
        <f t="shared" si="27"/>
        <v>0</v>
      </c>
      <c r="I93" s="314"/>
      <c r="J93" s="314" t="str">
        <f t="shared" si="16"/>
        <v/>
      </c>
      <c r="K93" s="308"/>
      <c r="L93" s="308"/>
      <c r="M93" s="277"/>
      <c r="N93" s="310"/>
      <c r="O93" s="311"/>
      <c r="P93" s="343"/>
      <c r="Q93" s="317">
        <f t="shared" si="17"/>
        <v>0</v>
      </c>
      <c r="R93" s="315"/>
      <c r="S93" s="318"/>
    </row>
    <row r="94" spans="1:19" ht="21" customHeight="1">
      <c r="A94" s="270" t="str">
        <f t="shared" si="18"/>
        <v/>
      </c>
      <c r="B94" s="278"/>
      <c r="C94" s="342">
        <f t="shared" si="13"/>
        <v>0</v>
      </c>
      <c r="D94" s="342"/>
      <c r="E94" s="314">
        <f t="shared" si="26"/>
        <v>0</v>
      </c>
      <c r="F94" s="314">
        <f t="shared" si="26"/>
        <v>0</v>
      </c>
      <c r="G94" s="314">
        <f t="shared" si="26"/>
        <v>0</v>
      </c>
      <c r="H94" s="342">
        <f t="shared" si="27"/>
        <v>0</v>
      </c>
      <c r="I94" s="314"/>
      <c r="J94" s="314" t="str">
        <f t="shared" si="16"/>
        <v/>
      </c>
      <c r="K94" s="308"/>
      <c r="L94" s="308"/>
      <c r="M94" s="277"/>
      <c r="N94" s="310"/>
      <c r="O94" s="345"/>
      <c r="P94" s="343"/>
      <c r="Q94" s="317">
        <f t="shared" si="17"/>
        <v>0</v>
      </c>
      <c r="R94" s="315"/>
      <c r="S94" s="318"/>
    </row>
    <row r="95" spans="1:19" ht="21" customHeight="1">
      <c r="A95" s="270" t="str">
        <f t="shared" si="18"/>
        <v/>
      </c>
      <c r="B95" s="278"/>
      <c r="C95" s="342">
        <f t="shared" si="13"/>
        <v>0</v>
      </c>
      <c r="D95" s="342"/>
      <c r="E95" s="314">
        <f t="shared" si="26"/>
        <v>0</v>
      </c>
      <c r="F95" s="314">
        <f t="shared" si="26"/>
        <v>0</v>
      </c>
      <c r="G95" s="314">
        <f t="shared" si="26"/>
        <v>0</v>
      </c>
      <c r="H95" s="342">
        <f t="shared" si="27"/>
        <v>0</v>
      </c>
      <c r="I95" s="314"/>
      <c r="J95" s="314" t="str">
        <f t="shared" si="16"/>
        <v/>
      </c>
      <c r="K95" s="308"/>
      <c r="L95" s="308"/>
      <c r="M95" s="277"/>
      <c r="N95" s="310"/>
      <c r="O95" s="311"/>
      <c r="P95" s="343"/>
      <c r="Q95" s="317">
        <f t="shared" si="17"/>
        <v>0</v>
      </c>
      <c r="R95" s="315"/>
      <c r="S95" s="318"/>
    </row>
    <row r="96" spans="1:19" ht="21" customHeight="1">
      <c r="A96" s="270" t="str">
        <f t="shared" si="18"/>
        <v/>
      </c>
      <c r="B96" s="278"/>
      <c r="C96" s="342">
        <f t="shared" si="13"/>
        <v>0</v>
      </c>
      <c r="D96" s="342"/>
      <c r="E96" s="314">
        <f t="shared" si="26"/>
        <v>0</v>
      </c>
      <c r="F96" s="314">
        <f t="shared" si="26"/>
        <v>0</v>
      </c>
      <c r="G96" s="314">
        <f t="shared" si="26"/>
        <v>0</v>
      </c>
      <c r="H96" s="342">
        <f t="shared" si="27"/>
        <v>0</v>
      </c>
      <c r="I96" s="314"/>
      <c r="J96" s="314" t="str">
        <f t="shared" si="16"/>
        <v/>
      </c>
      <c r="K96" s="308"/>
      <c r="L96" s="308"/>
      <c r="M96" s="277"/>
      <c r="N96" s="310"/>
      <c r="O96" s="311"/>
      <c r="P96" s="340"/>
      <c r="Q96" s="317">
        <f t="shared" si="17"/>
        <v>0</v>
      </c>
      <c r="R96" s="315"/>
      <c r="S96" s="318"/>
    </row>
    <row r="97" spans="1:19" ht="21" customHeight="1">
      <c r="A97" s="270" t="str">
        <f t="shared" si="18"/>
        <v/>
      </c>
      <c r="B97" s="278"/>
      <c r="C97" s="342">
        <f t="shared" si="13"/>
        <v>0</v>
      </c>
      <c r="D97" s="342"/>
      <c r="E97" s="314">
        <f t="shared" si="26"/>
        <v>0</v>
      </c>
      <c r="F97" s="314">
        <f t="shared" si="26"/>
        <v>0</v>
      </c>
      <c r="G97" s="314">
        <f t="shared" si="26"/>
        <v>0</v>
      </c>
      <c r="H97" s="342">
        <f t="shared" si="27"/>
        <v>0</v>
      </c>
      <c r="I97" s="314"/>
      <c r="J97" s="314" t="str">
        <f t="shared" si="16"/>
        <v/>
      </c>
      <c r="K97" s="308"/>
      <c r="L97" s="308"/>
      <c r="M97" s="277"/>
      <c r="N97" s="310"/>
      <c r="O97" s="311"/>
      <c r="P97" s="343"/>
      <c r="Q97" s="317">
        <f t="shared" si="17"/>
        <v>0</v>
      </c>
      <c r="R97" s="315"/>
      <c r="S97" s="318"/>
    </row>
    <row r="98" spans="1:19" ht="21" customHeight="1">
      <c r="A98" s="270" t="str">
        <f t="shared" si="18"/>
        <v/>
      </c>
      <c r="B98" s="278"/>
      <c r="C98" s="342">
        <f t="shared" si="13"/>
        <v>0</v>
      </c>
      <c r="D98" s="342"/>
      <c r="E98" s="314">
        <f t="shared" si="26"/>
        <v>0</v>
      </c>
      <c r="F98" s="314">
        <f t="shared" si="26"/>
        <v>0</v>
      </c>
      <c r="G98" s="314">
        <f t="shared" si="26"/>
        <v>0</v>
      </c>
      <c r="H98" s="342">
        <f t="shared" si="27"/>
        <v>0</v>
      </c>
      <c r="I98" s="314"/>
      <c r="J98" s="314" t="str">
        <f t="shared" si="16"/>
        <v/>
      </c>
      <c r="K98" s="308"/>
      <c r="L98" s="308"/>
      <c r="M98" s="278"/>
      <c r="N98" s="310"/>
      <c r="O98" s="345"/>
      <c r="P98" s="340"/>
      <c r="Q98" s="317">
        <f t="shared" si="17"/>
        <v>0</v>
      </c>
      <c r="R98" s="315"/>
      <c r="S98" s="318"/>
    </row>
    <row r="99" spans="1:19" ht="21" customHeight="1">
      <c r="A99" s="270" t="str">
        <f t="shared" si="18"/>
        <v/>
      </c>
      <c r="B99" s="278"/>
      <c r="C99" s="342">
        <f t="shared" si="13"/>
        <v>0</v>
      </c>
      <c r="D99" s="342"/>
      <c r="E99" s="314">
        <f t="shared" si="26"/>
        <v>0</v>
      </c>
      <c r="F99" s="314">
        <f t="shared" si="26"/>
        <v>0</v>
      </c>
      <c r="G99" s="314">
        <f t="shared" si="26"/>
        <v>0</v>
      </c>
      <c r="H99" s="342">
        <f t="shared" si="27"/>
        <v>0</v>
      </c>
      <c r="I99" s="314"/>
      <c r="J99" s="314" t="str">
        <f t="shared" si="16"/>
        <v/>
      </c>
      <c r="K99" s="308"/>
      <c r="L99" s="308"/>
      <c r="M99" s="278"/>
      <c r="N99" s="310"/>
      <c r="O99" s="345"/>
      <c r="P99" s="340"/>
      <c r="Q99" s="317">
        <f t="shared" si="17"/>
        <v>0</v>
      </c>
      <c r="R99" s="315"/>
      <c r="S99" s="318"/>
    </row>
    <row r="100" spans="1:19" ht="21" customHeight="1">
      <c r="A100" s="270" t="str">
        <f t="shared" si="18"/>
        <v/>
      </c>
      <c r="B100" s="278"/>
      <c r="C100" s="342">
        <f t="shared" si="13"/>
        <v>0</v>
      </c>
      <c r="D100" s="342"/>
      <c r="E100" s="314">
        <f t="shared" si="26"/>
        <v>0</v>
      </c>
      <c r="F100" s="314">
        <f t="shared" si="26"/>
        <v>0</v>
      </c>
      <c r="G100" s="314">
        <f t="shared" si="26"/>
        <v>0</v>
      </c>
      <c r="H100" s="342">
        <f t="shared" si="27"/>
        <v>0</v>
      </c>
      <c r="I100" s="314"/>
      <c r="J100" s="314" t="str">
        <f t="shared" si="16"/>
        <v/>
      </c>
      <c r="K100" s="308"/>
      <c r="L100" s="308"/>
      <c r="M100" s="277"/>
      <c r="N100" s="310"/>
      <c r="O100" s="311"/>
      <c r="P100" s="340"/>
      <c r="Q100" s="317">
        <f t="shared" si="17"/>
        <v>0</v>
      </c>
      <c r="R100" s="315"/>
      <c r="S100" s="318"/>
    </row>
    <row r="101" spans="1:19" ht="21" customHeight="1">
      <c r="A101" s="270" t="str">
        <f t="shared" si="18"/>
        <v/>
      </c>
      <c r="B101" s="278"/>
      <c r="C101" s="342">
        <f t="shared" si="13"/>
        <v>0</v>
      </c>
      <c r="D101" s="342"/>
      <c r="E101" s="314">
        <f t="shared" si="26"/>
        <v>0</v>
      </c>
      <c r="F101" s="314">
        <f t="shared" si="26"/>
        <v>0</v>
      </c>
      <c r="G101" s="314">
        <f t="shared" si="26"/>
        <v>0</v>
      </c>
      <c r="H101" s="342">
        <f t="shared" si="27"/>
        <v>0</v>
      </c>
      <c r="I101" s="314"/>
      <c r="J101" s="314" t="str">
        <f t="shared" si="16"/>
        <v/>
      </c>
      <c r="K101" s="308"/>
      <c r="L101" s="308"/>
      <c r="M101" s="278"/>
      <c r="N101" s="310"/>
      <c r="O101" s="311"/>
      <c r="P101" s="312"/>
      <c r="Q101" s="317">
        <f t="shared" si="17"/>
        <v>0</v>
      </c>
      <c r="R101" s="315"/>
      <c r="S101" s="318"/>
    </row>
    <row r="102" spans="1:19" ht="21" customHeight="1">
      <c r="A102" s="270" t="str">
        <f t="shared" si="18"/>
        <v/>
      </c>
      <c r="B102" s="278"/>
      <c r="C102" s="342">
        <f t="shared" si="13"/>
        <v>0</v>
      </c>
      <c r="D102" s="342"/>
      <c r="E102" s="317">
        <f t="shared" si="26"/>
        <v>0</v>
      </c>
      <c r="F102" s="317">
        <f t="shared" si="26"/>
        <v>0</v>
      </c>
      <c r="G102" s="317">
        <f t="shared" si="26"/>
        <v>0</v>
      </c>
      <c r="H102" s="342">
        <f t="shared" si="27"/>
        <v>0</v>
      </c>
      <c r="I102" s="314"/>
      <c r="J102" s="314" t="str">
        <f t="shared" si="16"/>
        <v/>
      </c>
      <c r="K102" s="308"/>
      <c r="L102" s="308"/>
      <c r="M102" s="277"/>
      <c r="N102" s="310"/>
      <c r="O102" s="311"/>
      <c r="P102" s="343"/>
      <c r="Q102" s="317">
        <f t="shared" si="17"/>
        <v>0</v>
      </c>
      <c r="R102" s="315"/>
      <c r="S102" s="318"/>
    </row>
    <row r="103" spans="1:19" ht="21" customHeight="1">
      <c r="A103" s="270" t="str">
        <f t="shared" si="18"/>
        <v/>
      </c>
      <c r="B103" s="278"/>
      <c r="C103" s="342">
        <f t="shared" si="13"/>
        <v>0</v>
      </c>
      <c r="D103" s="342"/>
      <c r="E103" s="314">
        <f t="shared" si="26"/>
        <v>0</v>
      </c>
      <c r="F103" s="314">
        <f t="shared" si="26"/>
        <v>0</v>
      </c>
      <c r="G103" s="314">
        <f t="shared" si="26"/>
        <v>0</v>
      </c>
      <c r="H103" s="342">
        <f t="shared" si="27"/>
        <v>0</v>
      </c>
      <c r="I103" s="314"/>
      <c r="J103" s="314" t="str">
        <f t="shared" si="16"/>
        <v/>
      </c>
      <c r="K103" s="308"/>
      <c r="L103" s="308"/>
      <c r="M103" s="277"/>
      <c r="N103" s="310"/>
      <c r="O103" s="311"/>
      <c r="P103" s="343"/>
      <c r="Q103" s="317">
        <f t="shared" si="17"/>
        <v>0</v>
      </c>
      <c r="R103" s="315"/>
      <c r="S103" s="318"/>
    </row>
    <row r="104" spans="1:19" ht="21" customHeight="1">
      <c r="A104" s="270" t="str">
        <f t="shared" si="18"/>
        <v/>
      </c>
      <c r="B104" s="278"/>
      <c r="C104" s="342">
        <f t="shared" si="13"/>
        <v>0</v>
      </c>
      <c r="D104" s="342"/>
      <c r="E104" s="314">
        <f t="shared" si="26"/>
        <v>0</v>
      </c>
      <c r="F104" s="314">
        <f t="shared" si="26"/>
        <v>0</v>
      </c>
      <c r="G104" s="314">
        <f t="shared" si="26"/>
        <v>0</v>
      </c>
      <c r="H104" s="342">
        <f t="shared" si="21"/>
        <v>0</v>
      </c>
      <c r="I104" s="314"/>
      <c r="J104" s="314" t="str">
        <f t="shared" ref="J104:J115" si="28">IF(I104&lt;&gt;"",H104/I104,"")</f>
        <v/>
      </c>
      <c r="K104" s="308"/>
      <c r="L104" s="308"/>
      <c r="M104" s="277"/>
      <c r="N104" s="310"/>
      <c r="O104" s="345"/>
      <c r="P104" s="343"/>
      <c r="Q104" s="317">
        <f t="shared" ref="Q104:Q115" si="29">O104*P104</f>
        <v>0</v>
      </c>
      <c r="R104" s="315"/>
      <c r="S104" s="318"/>
    </row>
    <row r="105" spans="1:19" ht="21" customHeight="1">
      <c r="A105" s="270" t="str">
        <f t="shared" si="18"/>
        <v/>
      </c>
      <c r="B105" s="278"/>
      <c r="C105" s="342">
        <f t="shared" si="13"/>
        <v>0</v>
      </c>
      <c r="D105" s="342"/>
      <c r="E105" s="314">
        <f t="shared" si="26"/>
        <v>0</v>
      </c>
      <c r="F105" s="314">
        <f t="shared" si="26"/>
        <v>0</v>
      </c>
      <c r="G105" s="314">
        <f t="shared" si="26"/>
        <v>0</v>
      </c>
      <c r="H105" s="342">
        <f t="shared" si="21"/>
        <v>0</v>
      </c>
      <c r="I105" s="314"/>
      <c r="J105" s="314" t="str">
        <f t="shared" si="28"/>
        <v/>
      </c>
      <c r="K105" s="308"/>
      <c r="L105" s="308"/>
      <c r="M105" s="277"/>
      <c r="N105" s="310"/>
      <c r="O105" s="311"/>
      <c r="P105" s="343"/>
      <c r="Q105" s="317">
        <f t="shared" si="29"/>
        <v>0</v>
      </c>
      <c r="R105" s="315"/>
      <c r="S105" s="318"/>
    </row>
    <row r="106" spans="1:19" ht="21" customHeight="1">
      <c r="A106" s="270" t="str">
        <f t="shared" si="18"/>
        <v/>
      </c>
      <c r="B106" s="278"/>
      <c r="C106" s="342">
        <f t="shared" si="13"/>
        <v>0</v>
      </c>
      <c r="D106" s="342"/>
      <c r="E106" s="314">
        <f t="shared" si="26"/>
        <v>0</v>
      </c>
      <c r="F106" s="314">
        <f t="shared" si="26"/>
        <v>0</v>
      </c>
      <c r="G106" s="314">
        <f t="shared" si="26"/>
        <v>0</v>
      </c>
      <c r="H106" s="342">
        <f t="shared" si="21"/>
        <v>0</v>
      </c>
      <c r="I106" s="314"/>
      <c r="J106" s="314" t="str">
        <f t="shared" si="28"/>
        <v/>
      </c>
      <c r="K106" s="308"/>
      <c r="L106" s="308"/>
      <c r="M106" s="277"/>
      <c r="N106" s="310"/>
      <c r="O106" s="345"/>
      <c r="P106" s="343"/>
      <c r="Q106" s="317">
        <f t="shared" si="29"/>
        <v>0</v>
      </c>
      <c r="R106" s="315"/>
      <c r="S106" s="318"/>
    </row>
    <row r="107" spans="1:19" ht="21" customHeight="1">
      <c r="A107" s="270" t="str">
        <f t="shared" si="18"/>
        <v/>
      </c>
      <c r="B107" s="278"/>
      <c r="C107" s="342">
        <f t="shared" si="13"/>
        <v>0</v>
      </c>
      <c r="D107" s="342"/>
      <c r="E107" s="314">
        <f t="shared" si="26"/>
        <v>0</v>
      </c>
      <c r="F107" s="314">
        <f t="shared" si="26"/>
        <v>0</v>
      </c>
      <c r="G107" s="314">
        <f t="shared" si="26"/>
        <v>0</v>
      </c>
      <c r="H107" s="342">
        <f t="shared" si="21"/>
        <v>0</v>
      </c>
      <c r="I107" s="314"/>
      <c r="J107" s="314" t="str">
        <f t="shared" si="28"/>
        <v/>
      </c>
      <c r="K107" s="308"/>
      <c r="L107" s="308"/>
      <c r="M107" s="277"/>
      <c r="N107" s="310"/>
      <c r="O107" s="311"/>
      <c r="P107" s="343"/>
      <c r="Q107" s="317">
        <f t="shared" si="29"/>
        <v>0</v>
      </c>
      <c r="R107" s="315"/>
      <c r="S107" s="318"/>
    </row>
    <row r="108" spans="1:19" ht="21" customHeight="1">
      <c r="A108" s="270" t="str">
        <f t="shared" si="18"/>
        <v/>
      </c>
      <c r="B108" s="278"/>
      <c r="C108" s="342">
        <f t="shared" si="13"/>
        <v>0</v>
      </c>
      <c r="D108" s="342"/>
      <c r="E108" s="314">
        <f t="shared" si="26"/>
        <v>0</v>
      </c>
      <c r="F108" s="314">
        <f t="shared" si="26"/>
        <v>0</v>
      </c>
      <c r="G108" s="314">
        <f t="shared" si="26"/>
        <v>0</v>
      </c>
      <c r="H108" s="342">
        <f t="shared" si="21"/>
        <v>0</v>
      </c>
      <c r="I108" s="314"/>
      <c r="J108" s="314" t="str">
        <f t="shared" si="28"/>
        <v/>
      </c>
      <c r="K108" s="308"/>
      <c r="L108" s="308"/>
      <c r="M108" s="277"/>
      <c r="N108" s="310"/>
      <c r="O108" s="311"/>
      <c r="P108" s="340"/>
      <c r="Q108" s="317">
        <f t="shared" si="29"/>
        <v>0</v>
      </c>
      <c r="R108" s="315"/>
      <c r="S108" s="318"/>
    </row>
    <row r="109" spans="1:19" ht="21" customHeight="1">
      <c r="A109" s="270" t="str">
        <f t="shared" si="18"/>
        <v/>
      </c>
      <c r="B109" s="278"/>
      <c r="C109" s="342">
        <f t="shared" si="13"/>
        <v>0</v>
      </c>
      <c r="D109" s="342"/>
      <c r="E109" s="314">
        <f t="shared" si="26"/>
        <v>0</v>
      </c>
      <c r="F109" s="314">
        <f t="shared" si="26"/>
        <v>0</v>
      </c>
      <c r="G109" s="314">
        <f t="shared" si="26"/>
        <v>0</v>
      </c>
      <c r="H109" s="342">
        <f t="shared" si="21"/>
        <v>0</v>
      </c>
      <c r="I109" s="314"/>
      <c r="J109" s="314" t="str">
        <f t="shared" si="28"/>
        <v/>
      </c>
      <c r="K109" s="308"/>
      <c r="L109" s="308"/>
      <c r="M109" s="277"/>
      <c r="N109" s="310"/>
      <c r="O109" s="311"/>
      <c r="P109" s="343"/>
      <c r="Q109" s="317">
        <f t="shared" si="29"/>
        <v>0</v>
      </c>
      <c r="R109" s="315"/>
      <c r="S109" s="318"/>
    </row>
    <row r="110" spans="1:19" ht="21" customHeight="1">
      <c r="A110" s="270" t="str">
        <f t="shared" si="18"/>
        <v/>
      </c>
      <c r="B110" s="278"/>
      <c r="C110" s="342">
        <f t="shared" si="13"/>
        <v>0</v>
      </c>
      <c r="D110" s="342"/>
      <c r="E110" s="314">
        <f t="shared" si="26"/>
        <v>0</v>
      </c>
      <c r="F110" s="314">
        <f t="shared" si="26"/>
        <v>0</v>
      </c>
      <c r="G110" s="314">
        <f t="shared" si="26"/>
        <v>0</v>
      </c>
      <c r="H110" s="342">
        <f t="shared" si="21"/>
        <v>0</v>
      </c>
      <c r="I110" s="314"/>
      <c r="J110" s="314" t="str">
        <f t="shared" si="28"/>
        <v/>
      </c>
      <c r="K110" s="308"/>
      <c r="L110" s="308"/>
      <c r="M110" s="278"/>
      <c r="N110" s="310"/>
      <c r="O110" s="345"/>
      <c r="P110" s="340"/>
      <c r="Q110" s="317">
        <f t="shared" si="29"/>
        <v>0</v>
      </c>
      <c r="R110" s="315"/>
      <c r="S110" s="318"/>
    </row>
    <row r="111" spans="1:19" ht="21" customHeight="1">
      <c r="A111" s="270" t="str">
        <f t="shared" si="18"/>
        <v/>
      </c>
      <c r="B111" s="278"/>
      <c r="C111" s="342">
        <f t="shared" si="13"/>
        <v>0</v>
      </c>
      <c r="D111" s="342"/>
      <c r="E111" s="314">
        <f t="shared" si="26"/>
        <v>0</v>
      </c>
      <c r="F111" s="314">
        <f t="shared" si="26"/>
        <v>0</v>
      </c>
      <c r="G111" s="314">
        <f t="shared" si="26"/>
        <v>0</v>
      </c>
      <c r="H111" s="342">
        <f t="shared" si="21"/>
        <v>0</v>
      </c>
      <c r="I111" s="314"/>
      <c r="J111" s="314" t="str">
        <f t="shared" si="28"/>
        <v/>
      </c>
      <c r="K111" s="308"/>
      <c r="L111" s="308"/>
      <c r="M111" s="278"/>
      <c r="N111" s="310"/>
      <c r="O111" s="345"/>
      <c r="P111" s="340"/>
      <c r="Q111" s="317">
        <f t="shared" si="29"/>
        <v>0</v>
      </c>
      <c r="R111" s="315"/>
      <c r="S111" s="318"/>
    </row>
    <row r="112" spans="1:19" ht="21" customHeight="1">
      <c r="A112" s="270" t="str">
        <f t="shared" si="18"/>
        <v/>
      </c>
      <c r="B112" s="278"/>
      <c r="C112" s="342">
        <f t="shared" si="13"/>
        <v>0</v>
      </c>
      <c r="D112" s="342"/>
      <c r="E112" s="314">
        <f t="shared" si="26"/>
        <v>0</v>
      </c>
      <c r="F112" s="314">
        <f t="shared" si="26"/>
        <v>0</v>
      </c>
      <c r="G112" s="314">
        <f t="shared" si="26"/>
        <v>0</v>
      </c>
      <c r="H112" s="342">
        <f t="shared" si="21"/>
        <v>0</v>
      </c>
      <c r="I112" s="314"/>
      <c r="J112" s="314" t="str">
        <f t="shared" si="28"/>
        <v/>
      </c>
      <c r="K112" s="308"/>
      <c r="L112" s="308"/>
      <c r="M112" s="277"/>
      <c r="N112" s="310"/>
      <c r="O112" s="311"/>
      <c r="P112" s="340"/>
      <c r="Q112" s="317">
        <f t="shared" si="29"/>
        <v>0</v>
      </c>
      <c r="R112" s="315"/>
      <c r="S112" s="318"/>
    </row>
    <row r="113" spans="1:19" ht="21" customHeight="1">
      <c r="A113" s="270" t="str">
        <f t="shared" si="18"/>
        <v/>
      </c>
      <c r="B113" s="278"/>
      <c r="C113" s="342">
        <f t="shared" si="13"/>
        <v>0</v>
      </c>
      <c r="D113" s="342"/>
      <c r="E113" s="314">
        <f t="shared" si="26"/>
        <v>0</v>
      </c>
      <c r="F113" s="314">
        <f t="shared" si="26"/>
        <v>0</v>
      </c>
      <c r="G113" s="314">
        <f t="shared" si="26"/>
        <v>0</v>
      </c>
      <c r="H113" s="342">
        <f t="shared" si="21"/>
        <v>0</v>
      </c>
      <c r="I113" s="314"/>
      <c r="J113" s="314" t="str">
        <f t="shared" si="28"/>
        <v/>
      </c>
      <c r="K113" s="308"/>
      <c r="L113" s="308"/>
      <c r="M113" s="278"/>
      <c r="N113" s="310"/>
      <c r="O113" s="311"/>
      <c r="P113" s="312"/>
      <c r="Q113" s="317">
        <f t="shared" si="29"/>
        <v>0</v>
      </c>
      <c r="R113" s="315"/>
      <c r="S113" s="318"/>
    </row>
    <row r="114" spans="1:19" ht="21" customHeight="1">
      <c r="A114" s="270" t="str">
        <f t="shared" si="18"/>
        <v/>
      </c>
      <c r="B114" s="278"/>
      <c r="C114" s="342">
        <f t="shared" si="13"/>
        <v>0</v>
      </c>
      <c r="D114" s="342"/>
      <c r="E114" s="317">
        <f t="shared" si="26"/>
        <v>0</v>
      </c>
      <c r="F114" s="317">
        <f t="shared" si="26"/>
        <v>0</v>
      </c>
      <c r="G114" s="317">
        <f t="shared" si="26"/>
        <v>0</v>
      </c>
      <c r="H114" s="342">
        <f t="shared" si="21"/>
        <v>0</v>
      </c>
      <c r="I114" s="314"/>
      <c r="J114" s="314" t="str">
        <f t="shared" si="28"/>
        <v/>
      </c>
      <c r="K114" s="308"/>
      <c r="L114" s="308"/>
      <c r="M114" s="277"/>
      <c r="N114" s="310"/>
      <c r="O114" s="311"/>
      <c r="P114" s="343"/>
      <c r="Q114" s="317">
        <f t="shared" si="29"/>
        <v>0</v>
      </c>
      <c r="R114" s="315"/>
      <c r="S114" s="318"/>
    </row>
    <row r="115" spans="1:19" ht="21" customHeight="1">
      <c r="A115" s="270" t="str">
        <f t="shared" si="18"/>
        <v/>
      </c>
      <c r="B115" s="278"/>
      <c r="C115" s="342">
        <f t="shared" si="13"/>
        <v>0</v>
      </c>
      <c r="D115" s="342"/>
      <c r="E115" s="314">
        <f t="shared" si="26"/>
        <v>0</v>
      </c>
      <c r="F115" s="314">
        <f t="shared" si="26"/>
        <v>0</v>
      </c>
      <c r="G115" s="314">
        <f t="shared" si="26"/>
        <v>0</v>
      </c>
      <c r="H115" s="342">
        <f t="shared" si="21"/>
        <v>0</v>
      </c>
      <c r="I115" s="314"/>
      <c r="J115" s="314" t="str">
        <f t="shared" si="28"/>
        <v/>
      </c>
      <c r="K115" s="308"/>
      <c r="L115" s="308"/>
      <c r="M115" s="277"/>
      <c r="N115" s="310"/>
      <c r="O115" s="311"/>
      <c r="P115" s="343"/>
      <c r="Q115" s="317">
        <f t="shared" si="29"/>
        <v>0</v>
      </c>
      <c r="R115" s="315"/>
      <c r="S115" s="318"/>
    </row>
    <row r="116" spans="1:19" ht="21" customHeight="1">
      <c r="A116" s="270" t="str">
        <f>IF(B116&lt;&gt;"",A115+1,"")</f>
        <v/>
      </c>
      <c r="B116" s="278"/>
      <c r="C116" s="342">
        <f>Q116</f>
        <v>0</v>
      </c>
      <c r="D116" s="342"/>
      <c r="E116" s="314">
        <f>IF($I$118&lt;&gt;0,E$118/$I$118*$I116,0)</f>
        <v>0</v>
      </c>
      <c r="F116" s="314">
        <f>IF($I$118&lt;&gt;0,F$118/$I$118*$I116,0)</f>
        <v>0</v>
      </c>
      <c r="G116" s="314">
        <f>IF($I$118&lt;&gt;0,G$118/$I$118*$I116,0)</f>
        <v>0</v>
      </c>
      <c r="H116" s="342">
        <f>ROUND(SUM(C116:G116),0)</f>
        <v>0</v>
      </c>
      <c r="I116" s="314"/>
      <c r="J116" s="314" t="str">
        <f>IF(I116&lt;&gt;"",H116/I116,"")</f>
        <v/>
      </c>
      <c r="K116" s="308"/>
      <c r="L116" s="308"/>
      <c r="M116" s="277"/>
      <c r="N116" s="310"/>
      <c r="O116" s="311"/>
      <c r="P116" s="343"/>
      <c r="Q116" s="317">
        <f>O116*P116</f>
        <v>0</v>
      </c>
      <c r="R116" s="315"/>
      <c r="S116" s="318"/>
    </row>
    <row r="117" spans="1:19" ht="21" customHeight="1">
      <c r="A117" s="341"/>
      <c r="B117" s="278"/>
      <c r="C117" s="342"/>
      <c r="D117" s="342"/>
      <c r="E117" s="314"/>
      <c r="F117" s="314"/>
      <c r="G117" s="314"/>
      <c r="H117" s="342"/>
      <c r="I117" s="314"/>
      <c r="J117" s="314"/>
      <c r="K117" s="308"/>
      <c r="L117" s="308"/>
      <c r="M117" s="277"/>
      <c r="N117" s="318"/>
      <c r="O117" s="311"/>
      <c r="P117" s="343"/>
      <c r="Q117" s="317"/>
      <c r="R117" s="315"/>
      <c r="S117" s="318"/>
    </row>
    <row r="118" spans="1:19" ht="21" customHeight="1">
      <c r="A118" s="323"/>
      <c r="B118" s="324" t="s">
        <v>222</v>
      </c>
      <c r="C118" s="325">
        <f>SUM(C51:C117)</f>
        <v>0</v>
      </c>
      <c r="D118" s="325">
        <f>SUM(D51:D117)</f>
        <v>0</v>
      </c>
      <c r="E118" s="325"/>
      <c r="F118" s="325"/>
      <c r="G118" s="325"/>
      <c r="H118" s="325">
        <f>ROUND(SUM(H51:H117),0)</f>
        <v>0</v>
      </c>
      <c r="I118" s="325">
        <f>ROUND(SUM(I51:I117),0)</f>
        <v>0</v>
      </c>
      <c r="J118" s="325"/>
      <c r="K118" s="292"/>
      <c r="L118" s="292"/>
      <c r="M118" s="326"/>
      <c r="N118" s="327"/>
      <c r="O118" s="346"/>
      <c r="P118" s="347"/>
      <c r="Q118" s="229">
        <f>SUM(Q51:Q117)</f>
        <v>0</v>
      </c>
      <c r="R118" s="229"/>
      <c r="S118" s="229"/>
    </row>
    <row r="119" spans="1:19" ht="15">
      <c r="A119" s="329"/>
      <c r="B119" s="330"/>
      <c r="C119" s="293"/>
      <c r="D119" s="293"/>
      <c r="E119" s="293"/>
      <c r="F119" s="293"/>
      <c r="G119" s="293"/>
      <c r="H119" s="293"/>
      <c r="I119" s="293"/>
      <c r="J119" s="293"/>
      <c r="K119" s="292"/>
      <c r="L119" s="292"/>
      <c r="M119" s="331"/>
      <c r="N119" s="332"/>
      <c r="O119" s="333"/>
      <c r="P119" s="299"/>
      <c r="Q119" s="334"/>
      <c r="R119" s="331"/>
      <c r="S119" s="332"/>
    </row>
    <row r="120" spans="1:19" ht="15">
      <c r="A120" s="329"/>
      <c r="B120" s="330"/>
      <c r="C120" s="293"/>
      <c r="D120" s="293"/>
      <c r="E120" s="293"/>
      <c r="F120" s="293"/>
      <c r="G120" s="293"/>
      <c r="H120" s="293"/>
      <c r="I120" s="293"/>
      <c r="J120" s="293"/>
      <c r="K120" s="292"/>
      <c r="L120" s="292"/>
      <c r="M120" s="331"/>
      <c r="N120" s="332"/>
      <c r="O120" s="333"/>
      <c r="P120" s="299"/>
      <c r="Q120" s="334"/>
      <c r="R120" s="331"/>
      <c r="S120" s="332"/>
    </row>
    <row r="121" spans="1:19" ht="15">
      <c r="A121" s="287"/>
      <c r="B121" s="287"/>
      <c r="C121" s="287"/>
      <c r="D121" s="287"/>
      <c r="E121" s="287"/>
      <c r="F121" s="287"/>
      <c r="G121" s="287"/>
      <c r="H121" s="287"/>
      <c r="I121" s="287"/>
      <c r="J121" s="287"/>
      <c r="K121" s="288"/>
      <c r="L121" s="288"/>
      <c r="M121" s="331"/>
      <c r="N121" s="332"/>
      <c r="O121" s="333"/>
      <c r="P121" s="299"/>
      <c r="Q121" s="334"/>
      <c r="R121" s="331"/>
      <c r="S121" s="332"/>
    </row>
    <row r="122" spans="1:19" ht="18" hidden="1" customHeight="1">
      <c r="A122" s="137" t="str">
        <f>TH!$A$1</f>
        <v>Đơn vị: CÔNG TY TNHH MỘT THÀNH VIÊN KHỞI NGUYÊN AN</v>
      </c>
      <c r="B122" s="291"/>
      <c r="C122" s="211"/>
      <c r="D122" s="211"/>
      <c r="E122" s="211"/>
      <c r="F122" s="211"/>
      <c r="G122" s="211"/>
      <c r="H122" s="211"/>
      <c r="I122" s="153"/>
      <c r="J122" s="211"/>
      <c r="K122" s="292"/>
      <c r="L122" s="292"/>
      <c r="M122" s="331"/>
      <c r="N122" s="332"/>
      <c r="O122" s="333"/>
      <c r="P122" s="299"/>
      <c r="Q122" s="334"/>
      <c r="R122" s="331"/>
      <c r="S122" s="332"/>
    </row>
    <row r="123" spans="1:19" ht="18.75" customHeight="1">
      <c r="A123" s="293" t="s">
        <v>505</v>
      </c>
      <c r="B123" s="293"/>
      <c r="C123" s="293"/>
      <c r="D123" s="293"/>
      <c r="E123" s="293"/>
      <c r="F123" s="293"/>
      <c r="G123" s="293"/>
      <c r="H123" s="293"/>
      <c r="I123" s="293"/>
      <c r="J123" s="293"/>
      <c r="K123" s="292"/>
      <c r="L123" s="292"/>
      <c r="M123" s="331"/>
      <c r="N123" s="332"/>
      <c r="O123" s="333"/>
      <c r="P123" s="299"/>
      <c r="Q123" s="334"/>
      <c r="R123" s="331"/>
      <c r="S123" s="332"/>
    </row>
    <row r="124" spans="1:19" ht="12.75" customHeight="1">
      <c r="A124" s="294"/>
      <c r="B124" s="295"/>
      <c r="C124" s="295"/>
      <c r="D124" s="295"/>
      <c r="E124" s="295"/>
      <c r="F124" s="295"/>
      <c r="G124" s="295"/>
      <c r="H124" s="295"/>
      <c r="I124" s="296"/>
      <c r="J124" s="295"/>
      <c r="K124" s="292"/>
      <c r="L124" s="292"/>
      <c r="M124" s="331"/>
      <c r="N124" s="332"/>
      <c r="O124" s="333"/>
      <c r="P124" s="299"/>
      <c r="Q124" s="334"/>
      <c r="R124" s="331"/>
      <c r="S124" s="332"/>
    </row>
    <row r="125" spans="1:19" ht="36.75" customHeight="1">
      <c r="A125" s="300" t="s">
        <v>33</v>
      </c>
      <c r="B125" s="301" t="s">
        <v>214</v>
      </c>
      <c r="C125" s="302" t="s">
        <v>217</v>
      </c>
      <c r="D125" s="302" t="s">
        <v>369</v>
      </c>
      <c r="E125" s="302" t="s">
        <v>280</v>
      </c>
      <c r="F125" s="302" t="s">
        <v>218</v>
      </c>
      <c r="G125" s="302" t="s">
        <v>275</v>
      </c>
      <c r="H125" s="302" t="s">
        <v>219</v>
      </c>
      <c r="I125" s="303" t="s">
        <v>215</v>
      </c>
      <c r="J125" s="302" t="s">
        <v>220</v>
      </c>
      <c r="K125" s="304"/>
      <c r="L125" s="304"/>
      <c r="M125" s="301" t="s">
        <v>214</v>
      </c>
      <c r="N125" s="302" t="s">
        <v>208</v>
      </c>
      <c r="O125" s="305" t="s">
        <v>175</v>
      </c>
      <c r="P125" s="302" t="s">
        <v>216</v>
      </c>
      <c r="Q125" s="302" t="s">
        <v>221</v>
      </c>
      <c r="R125" s="301" t="s">
        <v>214</v>
      </c>
      <c r="S125" s="302" t="s">
        <v>208</v>
      </c>
    </row>
    <row r="126" spans="1:19" ht="21.75" customHeight="1">
      <c r="A126" s="354" t="str">
        <f>IF(B126&lt;&gt;"",ROW()-(ROW()-1),"")</f>
        <v/>
      </c>
      <c r="B126" s="278"/>
      <c r="C126" s="273">
        <f>Q126</f>
        <v>0</v>
      </c>
      <c r="D126" s="273"/>
      <c r="E126" s="307">
        <f>IF($I$171&lt;&gt;0,E$171/$I$171*$I126,0)</f>
        <v>0</v>
      </c>
      <c r="F126" s="307">
        <f t="shared" ref="F126:G145" si="30">IF($I$171&lt;&gt;0,F$171/$I$171*$I126,0)</f>
        <v>0</v>
      </c>
      <c r="G126" s="307">
        <f t="shared" si="30"/>
        <v>0</v>
      </c>
      <c r="H126" s="273">
        <f>SUM(C126:G126)</f>
        <v>0</v>
      </c>
      <c r="I126" s="307"/>
      <c r="J126" s="307" t="str">
        <f>IF(I126&lt;&gt;"",H126/I126,"")</f>
        <v/>
      </c>
      <c r="K126" s="308"/>
      <c r="L126" s="308"/>
      <c r="M126" s="277"/>
      <c r="N126" s="310"/>
      <c r="O126" s="311"/>
      <c r="P126" s="312"/>
      <c r="Q126" s="273">
        <f>ROUND(O126*P126,0)</f>
        <v>0</v>
      </c>
      <c r="R126" s="348"/>
      <c r="S126" s="349"/>
    </row>
    <row r="127" spans="1:19" ht="21.75" customHeight="1">
      <c r="A127" s="354" t="str">
        <f>IF(B127&lt;&gt;"",A126+1,"")</f>
        <v/>
      </c>
      <c r="B127" s="278"/>
      <c r="C127" s="273">
        <f t="shared" ref="C127:C149" si="31">Q127</f>
        <v>0</v>
      </c>
      <c r="D127" s="273"/>
      <c r="E127" s="307">
        <f t="shared" ref="E127:G169" si="32">IF($I$171&lt;&gt;0,E$171/$I$171*$I127,0)</f>
        <v>0</v>
      </c>
      <c r="F127" s="307">
        <f t="shared" si="30"/>
        <v>0</v>
      </c>
      <c r="G127" s="307">
        <f t="shared" si="30"/>
        <v>0</v>
      </c>
      <c r="H127" s="273">
        <f t="shared" ref="H127:H140" si="33">SUM(C127:G127)</f>
        <v>0</v>
      </c>
      <c r="I127" s="307"/>
      <c r="J127" s="307" t="str">
        <f>IF(I127&lt;&gt;"",H127/I127,"")</f>
        <v/>
      </c>
      <c r="K127" s="308"/>
      <c r="L127" s="308"/>
      <c r="M127" s="278"/>
      <c r="N127" s="310"/>
      <c r="O127" s="311"/>
      <c r="P127" s="312"/>
      <c r="Q127" s="273">
        <f>ROUND(O127*P127,0)</f>
        <v>0</v>
      </c>
      <c r="R127" s="348"/>
      <c r="S127" s="349"/>
    </row>
    <row r="128" spans="1:19" ht="21.75" customHeight="1">
      <c r="A128" s="354" t="str">
        <f t="shared" ref="A128:A140" si="34">IF(B128&lt;&gt;"",A127+1,"")</f>
        <v/>
      </c>
      <c r="B128" s="278"/>
      <c r="C128" s="273">
        <f t="shared" si="31"/>
        <v>0</v>
      </c>
      <c r="D128" s="273"/>
      <c r="E128" s="307">
        <f t="shared" si="32"/>
        <v>0</v>
      </c>
      <c r="F128" s="307">
        <f t="shared" si="30"/>
        <v>0</v>
      </c>
      <c r="G128" s="307">
        <f t="shared" si="30"/>
        <v>0</v>
      </c>
      <c r="H128" s="273">
        <f t="shared" si="33"/>
        <v>0</v>
      </c>
      <c r="I128" s="307"/>
      <c r="J128" s="307" t="str">
        <f>IF(I128&lt;&gt;"",H128/I128,"")</f>
        <v/>
      </c>
      <c r="K128" s="308"/>
      <c r="L128" s="308"/>
      <c r="M128" s="279"/>
      <c r="N128" s="310"/>
      <c r="O128" s="311"/>
      <c r="P128" s="312"/>
      <c r="Q128" s="273">
        <f t="shared" ref="Q128:Q170" si="35">ROUND(O128*P128,0)</f>
        <v>0</v>
      </c>
      <c r="R128" s="348"/>
      <c r="S128" s="349"/>
    </row>
    <row r="129" spans="1:19" ht="21.75" customHeight="1">
      <c r="A129" s="354" t="str">
        <f t="shared" si="34"/>
        <v/>
      </c>
      <c r="B129" s="278"/>
      <c r="C129" s="273">
        <f t="shared" si="31"/>
        <v>0</v>
      </c>
      <c r="D129" s="273"/>
      <c r="E129" s="307">
        <f t="shared" si="32"/>
        <v>0</v>
      </c>
      <c r="F129" s="307">
        <f t="shared" si="30"/>
        <v>0</v>
      </c>
      <c r="G129" s="307">
        <f t="shared" si="30"/>
        <v>0</v>
      </c>
      <c r="H129" s="273">
        <f t="shared" si="33"/>
        <v>0</v>
      </c>
      <c r="I129" s="307"/>
      <c r="J129" s="307" t="str">
        <f>IF(I129&lt;&gt;"",H129/I129,"")</f>
        <v/>
      </c>
      <c r="K129" s="308"/>
      <c r="L129" s="308"/>
      <c r="M129" s="278"/>
      <c r="N129" s="310"/>
      <c r="O129" s="311"/>
      <c r="P129" s="312"/>
      <c r="Q129" s="273">
        <f t="shared" si="35"/>
        <v>0</v>
      </c>
      <c r="R129" s="348"/>
      <c r="S129" s="349"/>
    </row>
    <row r="130" spans="1:19" ht="21.75" customHeight="1">
      <c r="A130" s="354" t="str">
        <f>IF(B130&lt;&gt;"",A129+1,"")</f>
        <v/>
      </c>
      <c r="B130" s="278"/>
      <c r="C130" s="273">
        <f t="shared" si="31"/>
        <v>0</v>
      </c>
      <c r="D130" s="273"/>
      <c r="E130" s="307">
        <f t="shared" si="32"/>
        <v>0</v>
      </c>
      <c r="F130" s="307">
        <f t="shared" si="30"/>
        <v>0</v>
      </c>
      <c r="G130" s="307">
        <f t="shared" si="30"/>
        <v>0</v>
      </c>
      <c r="H130" s="273">
        <f t="shared" si="33"/>
        <v>0</v>
      </c>
      <c r="I130" s="307"/>
      <c r="J130" s="307" t="str">
        <f>IF(I130&lt;&gt;"",H130/I130,"")</f>
        <v/>
      </c>
      <c r="K130" s="308"/>
      <c r="L130" s="308"/>
      <c r="M130" s="277"/>
      <c r="N130" s="310"/>
      <c r="O130" s="311"/>
      <c r="P130" s="312"/>
      <c r="Q130" s="273">
        <f t="shared" si="35"/>
        <v>0</v>
      </c>
      <c r="R130" s="348"/>
      <c r="S130" s="349"/>
    </row>
    <row r="131" spans="1:19" ht="21.75" customHeight="1">
      <c r="A131" s="354" t="str">
        <f t="shared" si="34"/>
        <v/>
      </c>
      <c r="B131" s="278"/>
      <c r="C131" s="273">
        <f t="shared" si="31"/>
        <v>0</v>
      </c>
      <c r="D131" s="273"/>
      <c r="E131" s="307">
        <f t="shared" si="32"/>
        <v>0</v>
      </c>
      <c r="F131" s="307">
        <f t="shared" si="30"/>
        <v>0</v>
      </c>
      <c r="G131" s="307">
        <f t="shared" si="30"/>
        <v>0</v>
      </c>
      <c r="H131" s="273">
        <f t="shared" si="33"/>
        <v>0</v>
      </c>
      <c r="I131" s="307"/>
      <c r="J131" s="307" t="str">
        <f t="shared" ref="J131:J140" si="36">IF(I131&lt;&gt;"",H131/I131,"")</f>
        <v/>
      </c>
      <c r="K131" s="308"/>
      <c r="L131" s="308"/>
      <c r="M131" s="279"/>
      <c r="N131" s="310"/>
      <c r="O131" s="311"/>
      <c r="P131" s="312"/>
      <c r="Q131" s="273">
        <f t="shared" si="35"/>
        <v>0</v>
      </c>
      <c r="R131" s="348"/>
      <c r="S131" s="349"/>
    </row>
    <row r="132" spans="1:19" ht="21.75" customHeight="1">
      <c r="A132" s="354" t="str">
        <f t="shared" si="34"/>
        <v/>
      </c>
      <c r="B132" s="278"/>
      <c r="C132" s="273">
        <f t="shared" si="31"/>
        <v>0</v>
      </c>
      <c r="D132" s="273"/>
      <c r="E132" s="307">
        <f t="shared" si="32"/>
        <v>0</v>
      </c>
      <c r="F132" s="307">
        <f t="shared" si="30"/>
        <v>0</v>
      </c>
      <c r="G132" s="307">
        <f t="shared" si="30"/>
        <v>0</v>
      </c>
      <c r="H132" s="273">
        <f t="shared" si="33"/>
        <v>0</v>
      </c>
      <c r="I132" s="307"/>
      <c r="J132" s="307" t="str">
        <f t="shared" si="36"/>
        <v/>
      </c>
      <c r="K132" s="308"/>
      <c r="L132" s="308"/>
      <c r="M132" s="279"/>
      <c r="N132" s="310"/>
      <c r="O132" s="311"/>
      <c r="P132" s="312"/>
      <c r="Q132" s="273">
        <f t="shared" si="35"/>
        <v>0</v>
      </c>
      <c r="R132" s="348"/>
      <c r="S132" s="349"/>
    </row>
    <row r="133" spans="1:19" ht="21.75" customHeight="1">
      <c r="A133" s="354" t="str">
        <f t="shared" si="34"/>
        <v/>
      </c>
      <c r="B133" s="278"/>
      <c r="C133" s="273">
        <f t="shared" si="31"/>
        <v>0</v>
      </c>
      <c r="D133" s="273"/>
      <c r="E133" s="307">
        <f t="shared" si="32"/>
        <v>0</v>
      </c>
      <c r="F133" s="307">
        <f t="shared" si="30"/>
        <v>0</v>
      </c>
      <c r="G133" s="307">
        <f t="shared" si="30"/>
        <v>0</v>
      </c>
      <c r="H133" s="273">
        <f t="shared" si="33"/>
        <v>0</v>
      </c>
      <c r="I133" s="307"/>
      <c r="J133" s="307" t="str">
        <f t="shared" si="36"/>
        <v/>
      </c>
      <c r="K133" s="308"/>
      <c r="L133" s="308"/>
      <c r="M133" s="279"/>
      <c r="N133" s="310"/>
      <c r="O133" s="311"/>
      <c r="P133" s="312"/>
      <c r="Q133" s="273">
        <f t="shared" si="35"/>
        <v>0</v>
      </c>
      <c r="R133" s="348"/>
      <c r="S133" s="349"/>
    </row>
    <row r="134" spans="1:19" ht="21.75" customHeight="1">
      <c r="A134" s="354" t="str">
        <f t="shared" si="34"/>
        <v/>
      </c>
      <c r="B134" s="278"/>
      <c r="C134" s="273">
        <f t="shared" si="31"/>
        <v>0</v>
      </c>
      <c r="D134" s="273"/>
      <c r="E134" s="307">
        <f t="shared" si="32"/>
        <v>0</v>
      </c>
      <c r="F134" s="307">
        <f t="shared" si="30"/>
        <v>0</v>
      </c>
      <c r="G134" s="307">
        <f t="shared" si="30"/>
        <v>0</v>
      </c>
      <c r="H134" s="273">
        <f t="shared" si="33"/>
        <v>0</v>
      </c>
      <c r="I134" s="307"/>
      <c r="J134" s="307" t="str">
        <f t="shared" si="36"/>
        <v/>
      </c>
      <c r="K134" s="308"/>
      <c r="L134" s="308"/>
      <c r="M134" s="279"/>
      <c r="N134" s="310"/>
      <c r="O134" s="311"/>
      <c r="P134" s="312"/>
      <c r="Q134" s="273">
        <f t="shared" si="35"/>
        <v>0</v>
      </c>
      <c r="R134" s="348"/>
      <c r="S134" s="349"/>
    </row>
    <row r="135" spans="1:19" ht="21.75" customHeight="1">
      <c r="A135" s="354" t="str">
        <f t="shared" si="34"/>
        <v/>
      </c>
      <c r="B135" s="278"/>
      <c r="C135" s="273">
        <f t="shared" si="31"/>
        <v>0</v>
      </c>
      <c r="D135" s="273"/>
      <c r="E135" s="307">
        <f t="shared" si="32"/>
        <v>0</v>
      </c>
      <c r="F135" s="307">
        <f t="shared" si="30"/>
        <v>0</v>
      </c>
      <c r="G135" s="307">
        <f t="shared" si="30"/>
        <v>0</v>
      </c>
      <c r="H135" s="273">
        <f t="shared" si="33"/>
        <v>0</v>
      </c>
      <c r="I135" s="307"/>
      <c r="J135" s="307" t="str">
        <f t="shared" si="36"/>
        <v/>
      </c>
      <c r="K135" s="308"/>
      <c r="L135" s="308"/>
      <c r="M135" s="279"/>
      <c r="N135" s="310"/>
      <c r="O135" s="311"/>
      <c r="P135" s="312"/>
      <c r="Q135" s="273">
        <f t="shared" si="35"/>
        <v>0</v>
      </c>
      <c r="R135" s="348"/>
      <c r="S135" s="349"/>
    </row>
    <row r="136" spans="1:19" ht="21.75" customHeight="1">
      <c r="A136" s="354" t="str">
        <f t="shared" si="34"/>
        <v/>
      </c>
      <c r="B136" s="278"/>
      <c r="C136" s="273">
        <f t="shared" si="31"/>
        <v>0</v>
      </c>
      <c r="D136" s="273"/>
      <c r="E136" s="307">
        <f t="shared" si="32"/>
        <v>0</v>
      </c>
      <c r="F136" s="307">
        <f t="shared" si="30"/>
        <v>0</v>
      </c>
      <c r="G136" s="307">
        <f t="shared" si="30"/>
        <v>0</v>
      </c>
      <c r="H136" s="273">
        <f t="shared" si="33"/>
        <v>0</v>
      </c>
      <c r="I136" s="307"/>
      <c r="J136" s="307" t="str">
        <f t="shared" si="36"/>
        <v/>
      </c>
      <c r="K136" s="308"/>
      <c r="L136" s="308"/>
      <c r="M136" s="279"/>
      <c r="N136" s="310"/>
      <c r="O136" s="311"/>
      <c r="P136" s="312"/>
      <c r="Q136" s="273">
        <f t="shared" si="35"/>
        <v>0</v>
      </c>
      <c r="R136" s="348"/>
      <c r="S136" s="349"/>
    </row>
    <row r="137" spans="1:19" ht="21.75" customHeight="1">
      <c r="A137" s="354" t="str">
        <f t="shared" si="34"/>
        <v/>
      </c>
      <c r="B137" s="278"/>
      <c r="C137" s="273">
        <f t="shared" si="31"/>
        <v>0</v>
      </c>
      <c r="D137" s="273"/>
      <c r="E137" s="307">
        <f t="shared" si="32"/>
        <v>0</v>
      </c>
      <c r="F137" s="307">
        <f t="shared" si="30"/>
        <v>0</v>
      </c>
      <c r="G137" s="307">
        <f t="shared" si="30"/>
        <v>0</v>
      </c>
      <c r="H137" s="273">
        <f t="shared" si="33"/>
        <v>0</v>
      </c>
      <c r="I137" s="307"/>
      <c r="J137" s="307" t="str">
        <f t="shared" si="36"/>
        <v/>
      </c>
      <c r="K137" s="308"/>
      <c r="L137" s="308"/>
      <c r="M137" s="279"/>
      <c r="N137" s="310"/>
      <c r="O137" s="311"/>
      <c r="P137" s="312"/>
      <c r="Q137" s="273">
        <f t="shared" si="35"/>
        <v>0</v>
      </c>
      <c r="R137" s="348"/>
      <c r="S137" s="349"/>
    </row>
    <row r="138" spans="1:19" ht="21.75" customHeight="1">
      <c r="A138" s="354" t="str">
        <f t="shared" si="34"/>
        <v/>
      </c>
      <c r="B138" s="278"/>
      <c r="C138" s="273">
        <f t="shared" si="31"/>
        <v>0</v>
      </c>
      <c r="D138" s="273"/>
      <c r="E138" s="307">
        <f t="shared" si="32"/>
        <v>0</v>
      </c>
      <c r="F138" s="307">
        <f t="shared" si="30"/>
        <v>0</v>
      </c>
      <c r="G138" s="307">
        <f t="shared" si="30"/>
        <v>0</v>
      </c>
      <c r="H138" s="273">
        <f t="shared" si="33"/>
        <v>0</v>
      </c>
      <c r="I138" s="307"/>
      <c r="J138" s="307" t="str">
        <f t="shared" si="36"/>
        <v/>
      </c>
      <c r="K138" s="308"/>
      <c r="L138" s="308"/>
      <c r="M138" s="279"/>
      <c r="N138" s="310"/>
      <c r="O138" s="311"/>
      <c r="P138" s="312"/>
      <c r="Q138" s="273">
        <f t="shared" si="35"/>
        <v>0</v>
      </c>
      <c r="R138" s="348"/>
      <c r="S138" s="349"/>
    </row>
    <row r="139" spans="1:19" ht="21.75" customHeight="1">
      <c r="A139" s="354" t="str">
        <f t="shared" si="34"/>
        <v/>
      </c>
      <c r="B139" s="278"/>
      <c r="C139" s="273">
        <f t="shared" si="31"/>
        <v>0</v>
      </c>
      <c r="D139" s="273"/>
      <c r="E139" s="307">
        <f t="shared" si="32"/>
        <v>0</v>
      </c>
      <c r="F139" s="307">
        <f t="shared" si="30"/>
        <v>0</v>
      </c>
      <c r="G139" s="307">
        <f t="shared" si="30"/>
        <v>0</v>
      </c>
      <c r="H139" s="273">
        <f t="shared" si="33"/>
        <v>0</v>
      </c>
      <c r="I139" s="307"/>
      <c r="J139" s="307" t="str">
        <f t="shared" si="36"/>
        <v/>
      </c>
      <c r="K139" s="308"/>
      <c r="L139" s="308"/>
      <c r="M139" s="277"/>
      <c r="N139" s="310"/>
      <c r="O139" s="311"/>
      <c r="P139" s="312"/>
      <c r="Q139" s="273">
        <f t="shared" si="35"/>
        <v>0</v>
      </c>
      <c r="R139" s="348"/>
      <c r="S139" s="349"/>
    </row>
    <row r="140" spans="1:19" ht="21.75" customHeight="1">
      <c r="A140" s="354" t="str">
        <f t="shared" si="34"/>
        <v/>
      </c>
      <c r="B140" s="278"/>
      <c r="C140" s="273">
        <f t="shared" si="31"/>
        <v>0</v>
      </c>
      <c r="D140" s="273"/>
      <c r="E140" s="307">
        <f t="shared" si="32"/>
        <v>0</v>
      </c>
      <c r="F140" s="307">
        <f t="shared" si="30"/>
        <v>0</v>
      </c>
      <c r="G140" s="307">
        <f t="shared" si="30"/>
        <v>0</v>
      </c>
      <c r="H140" s="273">
        <f t="shared" si="33"/>
        <v>0</v>
      </c>
      <c r="I140" s="307"/>
      <c r="J140" s="307" t="str">
        <f t="shared" si="36"/>
        <v/>
      </c>
      <c r="K140" s="308"/>
      <c r="L140" s="308"/>
      <c r="M140" s="277"/>
      <c r="N140" s="310"/>
      <c r="O140" s="311"/>
      <c r="P140" s="312"/>
      <c r="Q140" s="273">
        <f t="shared" si="35"/>
        <v>0</v>
      </c>
      <c r="R140" s="348"/>
      <c r="S140" s="349"/>
    </row>
    <row r="141" spans="1:19" ht="21.75" customHeight="1">
      <c r="A141" s="354" t="str">
        <f t="shared" ref="A141:A149" si="37">IF(B141&lt;&gt;"",A140+1,"")</f>
        <v/>
      </c>
      <c r="B141" s="278"/>
      <c r="C141" s="273">
        <f t="shared" si="31"/>
        <v>0</v>
      </c>
      <c r="D141" s="273"/>
      <c r="E141" s="307">
        <f t="shared" si="32"/>
        <v>0</v>
      </c>
      <c r="F141" s="307">
        <f t="shared" si="30"/>
        <v>0</v>
      </c>
      <c r="G141" s="307">
        <f t="shared" si="30"/>
        <v>0</v>
      </c>
      <c r="H141" s="273">
        <f t="shared" ref="H141:H150" si="38">SUM(C141:G141)</f>
        <v>0</v>
      </c>
      <c r="I141" s="307"/>
      <c r="J141" s="307" t="str">
        <f t="shared" ref="J141:J149" si="39">IF(I141&lt;&gt;"",H141/I141,"")</f>
        <v/>
      </c>
      <c r="K141" s="308"/>
      <c r="L141" s="308"/>
      <c r="M141" s="277"/>
      <c r="N141" s="310"/>
      <c r="O141" s="311"/>
      <c r="P141" s="312"/>
      <c r="Q141" s="273">
        <f t="shared" si="35"/>
        <v>0</v>
      </c>
      <c r="R141" s="349"/>
      <c r="S141" s="349"/>
    </row>
    <row r="142" spans="1:19" ht="21.75" customHeight="1">
      <c r="A142" s="354" t="str">
        <f t="shared" si="37"/>
        <v/>
      </c>
      <c r="B142" s="278"/>
      <c r="C142" s="273">
        <f t="shared" si="31"/>
        <v>0</v>
      </c>
      <c r="D142" s="273"/>
      <c r="E142" s="307">
        <f t="shared" si="32"/>
        <v>0</v>
      </c>
      <c r="F142" s="307">
        <f t="shared" si="30"/>
        <v>0</v>
      </c>
      <c r="G142" s="307">
        <f t="shared" si="30"/>
        <v>0</v>
      </c>
      <c r="H142" s="273">
        <f t="shared" si="38"/>
        <v>0</v>
      </c>
      <c r="I142" s="307"/>
      <c r="J142" s="307" t="str">
        <f t="shared" si="39"/>
        <v/>
      </c>
      <c r="K142" s="308"/>
      <c r="L142" s="308"/>
      <c r="M142" s="277"/>
      <c r="N142" s="310"/>
      <c r="O142" s="311"/>
      <c r="P142" s="312"/>
      <c r="Q142" s="273">
        <f t="shared" si="35"/>
        <v>0</v>
      </c>
      <c r="R142" s="349"/>
      <c r="S142" s="349"/>
    </row>
    <row r="143" spans="1:19" ht="21.75" customHeight="1">
      <c r="A143" s="354" t="str">
        <f t="shared" si="37"/>
        <v/>
      </c>
      <c r="B143" s="278"/>
      <c r="C143" s="273">
        <f t="shared" si="31"/>
        <v>0</v>
      </c>
      <c r="D143" s="273"/>
      <c r="E143" s="307">
        <f t="shared" si="32"/>
        <v>0</v>
      </c>
      <c r="F143" s="307">
        <f t="shared" si="30"/>
        <v>0</v>
      </c>
      <c r="G143" s="307">
        <f t="shared" si="30"/>
        <v>0</v>
      </c>
      <c r="H143" s="273">
        <f t="shared" si="38"/>
        <v>0</v>
      </c>
      <c r="I143" s="307"/>
      <c r="J143" s="307" t="str">
        <f t="shared" si="39"/>
        <v/>
      </c>
      <c r="K143" s="308"/>
      <c r="L143" s="308"/>
      <c r="M143" s="280"/>
      <c r="N143" s="310"/>
      <c r="O143" s="311"/>
      <c r="P143" s="312"/>
      <c r="Q143" s="273">
        <f t="shared" si="35"/>
        <v>0</v>
      </c>
      <c r="R143" s="349"/>
      <c r="S143" s="349"/>
    </row>
    <row r="144" spans="1:19" ht="21.75" customHeight="1">
      <c r="A144" s="354" t="str">
        <f t="shared" si="37"/>
        <v/>
      </c>
      <c r="B144" s="278"/>
      <c r="C144" s="273">
        <f t="shared" si="31"/>
        <v>0</v>
      </c>
      <c r="D144" s="273"/>
      <c r="E144" s="307">
        <f t="shared" si="32"/>
        <v>0</v>
      </c>
      <c r="F144" s="307">
        <f t="shared" si="30"/>
        <v>0</v>
      </c>
      <c r="G144" s="307">
        <f t="shared" si="30"/>
        <v>0</v>
      </c>
      <c r="H144" s="273">
        <f t="shared" si="38"/>
        <v>0</v>
      </c>
      <c r="I144" s="307"/>
      <c r="J144" s="307" t="str">
        <f t="shared" si="39"/>
        <v/>
      </c>
      <c r="K144" s="308"/>
      <c r="L144" s="308"/>
      <c r="M144" s="277"/>
      <c r="N144" s="310"/>
      <c r="O144" s="311"/>
      <c r="P144" s="312"/>
      <c r="Q144" s="273">
        <f t="shared" si="35"/>
        <v>0</v>
      </c>
      <c r="R144" s="349"/>
      <c r="S144" s="349"/>
    </row>
    <row r="145" spans="1:19" ht="21.75" customHeight="1">
      <c r="A145" s="354" t="str">
        <f t="shared" si="37"/>
        <v/>
      </c>
      <c r="B145" s="278"/>
      <c r="C145" s="273">
        <f t="shared" si="31"/>
        <v>0</v>
      </c>
      <c r="D145" s="273"/>
      <c r="E145" s="307">
        <f t="shared" si="32"/>
        <v>0</v>
      </c>
      <c r="F145" s="307">
        <f t="shared" si="30"/>
        <v>0</v>
      </c>
      <c r="G145" s="307">
        <f t="shared" si="30"/>
        <v>0</v>
      </c>
      <c r="H145" s="273">
        <f t="shared" si="38"/>
        <v>0</v>
      </c>
      <c r="I145" s="307"/>
      <c r="J145" s="307" t="str">
        <f t="shared" si="39"/>
        <v/>
      </c>
      <c r="K145" s="308"/>
      <c r="L145" s="308"/>
      <c r="M145" s="279"/>
      <c r="N145" s="310"/>
      <c r="O145" s="311"/>
      <c r="P145" s="312"/>
      <c r="Q145" s="273">
        <f t="shared" si="35"/>
        <v>0</v>
      </c>
      <c r="R145" s="349"/>
      <c r="S145" s="349"/>
    </row>
    <row r="146" spans="1:19" ht="21.75" customHeight="1">
      <c r="A146" s="354" t="str">
        <f t="shared" si="37"/>
        <v/>
      </c>
      <c r="B146" s="278"/>
      <c r="C146" s="273">
        <f t="shared" si="31"/>
        <v>0</v>
      </c>
      <c r="D146" s="273"/>
      <c r="E146" s="307">
        <f t="shared" si="32"/>
        <v>0</v>
      </c>
      <c r="F146" s="307">
        <f t="shared" si="32"/>
        <v>0</v>
      </c>
      <c r="G146" s="307">
        <f t="shared" si="32"/>
        <v>0</v>
      </c>
      <c r="H146" s="273">
        <f t="shared" si="38"/>
        <v>0</v>
      </c>
      <c r="I146" s="307"/>
      <c r="J146" s="307" t="str">
        <f t="shared" si="39"/>
        <v/>
      </c>
      <c r="K146" s="308"/>
      <c r="L146" s="308"/>
      <c r="M146" s="279"/>
      <c r="N146" s="310"/>
      <c r="O146" s="311"/>
      <c r="P146" s="312"/>
      <c r="Q146" s="273">
        <f t="shared" si="35"/>
        <v>0</v>
      </c>
      <c r="R146" s="349"/>
      <c r="S146" s="349"/>
    </row>
    <row r="147" spans="1:19" ht="21.75" customHeight="1">
      <c r="A147" s="354" t="str">
        <f t="shared" si="37"/>
        <v/>
      </c>
      <c r="B147" s="278"/>
      <c r="C147" s="273">
        <f t="shared" si="31"/>
        <v>0</v>
      </c>
      <c r="D147" s="273"/>
      <c r="E147" s="307">
        <f t="shared" si="32"/>
        <v>0</v>
      </c>
      <c r="F147" s="307">
        <f t="shared" si="32"/>
        <v>0</v>
      </c>
      <c r="G147" s="307">
        <f t="shared" si="32"/>
        <v>0</v>
      </c>
      <c r="H147" s="273">
        <f t="shared" si="38"/>
        <v>0</v>
      </c>
      <c r="I147" s="307"/>
      <c r="J147" s="307" t="str">
        <f t="shared" si="39"/>
        <v/>
      </c>
      <c r="K147" s="308"/>
      <c r="L147" s="308"/>
      <c r="M147" s="277"/>
      <c r="N147" s="310"/>
      <c r="O147" s="311"/>
      <c r="P147" s="312"/>
      <c r="Q147" s="273">
        <f t="shared" si="35"/>
        <v>0</v>
      </c>
      <c r="R147" s="349"/>
      <c r="S147" s="349"/>
    </row>
    <row r="148" spans="1:19" ht="21.75" customHeight="1">
      <c r="A148" s="354" t="str">
        <f t="shared" si="37"/>
        <v/>
      </c>
      <c r="B148" s="278"/>
      <c r="C148" s="273">
        <f t="shared" si="31"/>
        <v>0</v>
      </c>
      <c r="D148" s="273"/>
      <c r="E148" s="307">
        <f t="shared" si="32"/>
        <v>0</v>
      </c>
      <c r="F148" s="307">
        <f t="shared" si="32"/>
        <v>0</v>
      </c>
      <c r="G148" s="307">
        <f t="shared" si="32"/>
        <v>0</v>
      </c>
      <c r="H148" s="273">
        <f t="shared" si="38"/>
        <v>0</v>
      </c>
      <c r="I148" s="307"/>
      <c r="J148" s="307" t="str">
        <f t="shared" si="39"/>
        <v/>
      </c>
      <c r="K148" s="308"/>
      <c r="L148" s="308"/>
      <c r="M148" s="279"/>
      <c r="N148" s="310"/>
      <c r="O148" s="311"/>
      <c r="P148" s="312"/>
      <c r="Q148" s="273">
        <f t="shared" si="35"/>
        <v>0</v>
      </c>
      <c r="R148" s="349"/>
      <c r="S148" s="349"/>
    </row>
    <row r="149" spans="1:19" ht="21.75" customHeight="1">
      <c r="A149" s="354" t="str">
        <f t="shared" si="37"/>
        <v/>
      </c>
      <c r="B149" s="278"/>
      <c r="C149" s="273">
        <f t="shared" si="31"/>
        <v>0</v>
      </c>
      <c r="D149" s="273"/>
      <c r="E149" s="307">
        <f t="shared" si="32"/>
        <v>0</v>
      </c>
      <c r="F149" s="307">
        <f t="shared" si="32"/>
        <v>0</v>
      </c>
      <c r="G149" s="307">
        <f t="shared" si="32"/>
        <v>0</v>
      </c>
      <c r="H149" s="273">
        <f t="shared" si="38"/>
        <v>0</v>
      </c>
      <c r="I149" s="307"/>
      <c r="J149" s="307" t="str">
        <f t="shared" si="39"/>
        <v/>
      </c>
      <c r="K149" s="308"/>
      <c r="L149" s="308"/>
      <c r="M149" s="279"/>
      <c r="N149" s="310"/>
      <c r="O149" s="311"/>
      <c r="P149" s="312"/>
      <c r="Q149" s="273">
        <f t="shared" si="35"/>
        <v>0</v>
      </c>
      <c r="R149" s="349"/>
      <c r="S149" s="349"/>
    </row>
    <row r="150" spans="1:19" ht="21.75" customHeight="1">
      <c r="A150" s="354" t="str">
        <f>IF(B150&lt;&gt;"",A149+1,"")</f>
        <v/>
      </c>
      <c r="B150" s="278"/>
      <c r="C150" s="273">
        <f>Q150</f>
        <v>0</v>
      </c>
      <c r="D150" s="273"/>
      <c r="E150" s="307">
        <f t="shared" si="32"/>
        <v>0</v>
      </c>
      <c r="F150" s="307">
        <f t="shared" si="32"/>
        <v>0</v>
      </c>
      <c r="G150" s="307">
        <f t="shared" si="32"/>
        <v>0</v>
      </c>
      <c r="H150" s="273">
        <f t="shared" si="38"/>
        <v>0</v>
      </c>
      <c r="I150" s="307"/>
      <c r="J150" s="307" t="str">
        <f>IF(I150&lt;&gt;"",H150/I150,"")</f>
        <v/>
      </c>
      <c r="K150" s="308"/>
      <c r="L150" s="308"/>
      <c r="M150" s="279"/>
      <c r="N150" s="310"/>
      <c r="O150" s="311"/>
      <c r="P150" s="312"/>
      <c r="Q150" s="273">
        <f t="shared" si="35"/>
        <v>0</v>
      </c>
      <c r="R150" s="348"/>
      <c r="S150" s="349"/>
    </row>
    <row r="151" spans="1:19" ht="21.75" customHeight="1">
      <c r="A151" s="354" t="str">
        <f t="shared" ref="A151:A169" si="40">IF(B151&lt;&gt;"",A150+1,"")</f>
        <v/>
      </c>
      <c r="B151" s="278"/>
      <c r="C151" s="273">
        <f t="shared" ref="C151:C169" si="41">Q151</f>
        <v>0</v>
      </c>
      <c r="D151" s="273"/>
      <c r="E151" s="307">
        <f t="shared" si="32"/>
        <v>0</v>
      </c>
      <c r="F151" s="307">
        <f t="shared" si="32"/>
        <v>0</v>
      </c>
      <c r="G151" s="307">
        <f t="shared" si="32"/>
        <v>0</v>
      </c>
      <c r="H151" s="273">
        <f t="shared" ref="H151:H169" si="42">SUM(C151:G151)</f>
        <v>0</v>
      </c>
      <c r="I151" s="307"/>
      <c r="J151" s="307" t="str">
        <f t="shared" ref="J151:J169" si="43">IF(I151&lt;&gt;"",H151/I151,"")</f>
        <v/>
      </c>
      <c r="K151" s="308"/>
      <c r="L151" s="308"/>
      <c r="M151" s="279"/>
      <c r="N151" s="310"/>
      <c r="O151" s="311"/>
      <c r="P151" s="312"/>
      <c r="Q151" s="273">
        <f t="shared" si="35"/>
        <v>0</v>
      </c>
      <c r="R151" s="348"/>
      <c r="S151" s="349"/>
    </row>
    <row r="152" spans="1:19" ht="21.75" customHeight="1">
      <c r="A152" s="354" t="str">
        <f t="shared" si="40"/>
        <v/>
      </c>
      <c r="B152" s="278"/>
      <c r="C152" s="273">
        <f t="shared" si="41"/>
        <v>0</v>
      </c>
      <c r="D152" s="273"/>
      <c r="E152" s="307">
        <f t="shared" si="32"/>
        <v>0</v>
      </c>
      <c r="F152" s="307">
        <f t="shared" si="32"/>
        <v>0</v>
      </c>
      <c r="G152" s="307">
        <f t="shared" si="32"/>
        <v>0</v>
      </c>
      <c r="H152" s="273">
        <f t="shared" si="42"/>
        <v>0</v>
      </c>
      <c r="I152" s="307"/>
      <c r="J152" s="307" t="str">
        <f t="shared" si="43"/>
        <v/>
      </c>
      <c r="K152" s="308"/>
      <c r="L152" s="308"/>
      <c r="M152" s="279"/>
      <c r="N152" s="310"/>
      <c r="O152" s="311"/>
      <c r="P152" s="312"/>
      <c r="Q152" s="273">
        <f t="shared" si="35"/>
        <v>0</v>
      </c>
      <c r="R152" s="348"/>
      <c r="S152" s="349"/>
    </row>
    <row r="153" spans="1:19" ht="21.75" customHeight="1">
      <c r="A153" s="354" t="str">
        <f t="shared" si="40"/>
        <v/>
      </c>
      <c r="B153" s="278"/>
      <c r="C153" s="273">
        <f t="shared" si="41"/>
        <v>0</v>
      </c>
      <c r="D153" s="273"/>
      <c r="E153" s="307">
        <f t="shared" si="32"/>
        <v>0</v>
      </c>
      <c r="F153" s="307">
        <f t="shared" si="32"/>
        <v>0</v>
      </c>
      <c r="G153" s="307">
        <f t="shared" si="32"/>
        <v>0</v>
      </c>
      <c r="H153" s="273">
        <f t="shared" si="42"/>
        <v>0</v>
      </c>
      <c r="I153" s="307"/>
      <c r="J153" s="307" t="str">
        <f t="shared" si="43"/>
        <v/>
      </c>
      <c r="K153" s="308"/>
      <c r="L153" s="308"/>
      <c r="M153" s="279"/>
      <c r="N153" s="310"/>
      <c r="O153" s="311"/>
      <c r="P153" s="312"/>
      <c r="Q153" s="273">
        <f t="shared" si="35"/>
        <v>0</v>
      </c>
      <c r="R153" s="348"/>
      <c r="S153" s="349"/>
    </row>
    <row r="154" spans="1:19" ht="21.75" customHeight="1">
      <c r="A154" s="354" t="str">
        <f t="shared" si="40"/>
        <v/>
      </c>
      <c r="B154" s="278"/>
      <c r="C154" s="273">
        <f t="shared" si="41"/>
        <v>0</v>
      </c>
      <c r="D154" s="273"/>
      <c r="E154" s="307">
        <f t="shared" si="32"/>
        <v>0</v>
      </c>
      <c r="F154" s="307">
        <f t="shared" si="32"/>
        <v>0</v>
      </c>
      <c r="G154" s="307">
        <f t="shared" si="32"/>
        <v>0</v>
      </c>
      <c r="H154" s="273">
        <f t="shared" si="42"/>
        <v>0</v>
      </c>
      <c r="I154" s="307"/>
      <c r="J154" s="307" t="str">
        <f t="shared" si="43"/>
        <v/>
      </c>
      <c r="K154" s="308"/>
      <c r="L154" s="308"/>
      <c r="M154" s="279"/>
      <c r="N154" s="310"/>
      <c r="O154" s="311"/>
      <c r="P154" s="312"/>
      <c r="Q154" s="273">
        <f t="shared" si="35"/>
        <v>0</v>
      </c>
      <c r="R154" s="348"/>
      <c r="S154" s="349"/>
    </row>
    <row r="155" spans="1:19" ht="21.75" customHeight="1">
      <c r="A155" s="354" t="str">
        <f t="shared" si="40"/>
        <v/>
      </c>
      <c r="B155" s="278"/>
      <c r="C155" s="273">
        <f t="shared" si="41"/>
        <v>0</v>
      </c>
      <c r="D155" s="273"/>
      <c r="E155" s="307">
        <f t="shared" si="32"/>
        <v>0</v>
      </c>
      <c r="F155" s="307">
        <f t="shared" si="32"/>
        <v>0</v>
      </c>
      <c r="G155" s="307">
        <f t="shared" si="32"/>
        <v>0</v>
      </c>
      <c r="H155" s="273">
        <f t="shared" si="42"/>
        <v>0</v>
      </c>
      <c r="I155" s="307"/>
      <c r="J155" s="307" t="str">
        <f t="shared" si="43"/>
        <v/>
      </c>
      <c r="K155" s="308"/>
      <c r="L155" s="308"/>
      <c r="M155" s="279"/>
      <c r="N155" s="310"/>
      <c r="O155" s="311"/>
      <c r="P155" s="312"/>
      <c r="Q155" s="273">
        <f t="shared" si="35"/>
        <v>0</v>
      </c>
      <c r="R155" s="348"/>
      <c r="S155" s="349"/>
    </row>
    <row r="156" spans="1:19" ht="21.75" customHeight="1">
      <c r="A156" s="354" t="str">
        <f t="shared" si="40"/>
        <v/>
      </c>
      <c r="B156" s="278"/>
      <c r="C156" s="273">
        <f t="shared" si="41"/>
        <v>0</v>
      </c>
      <c r="D156" s="273"/>
      <c r="E156" s="307">
        <f t="shared" si="32"/>
        <v>0</v>
      </c>
      <c r="F156" s="307">
        <f t="shared" si="32"/>
        <v>0</v>
      </c>
      <c r="G156" s="307">
        <f t="shared" si="32"/>
        <v>0</v>
      </c>
      <c r="H156" s="273">
        <f t="shared" si="42"/>
        <v>0</v>
      </c>
      <c r="I156" s="307"/>
      <c r="J156" s="307" t="str">
        <f t="shared" si="43"/>
        <v/>
      </c>
      <c r="K156" s="308"/>
      <c r="L156" s="308"/>
      <c r="M156" s="277"/>
      <c r="N156" s="310"/>
      <c r="O156" s="311"/>
      <c r="P156" s="312"/>
      <c r="Q156" s="273">
        <f t="shared" si="35"/>
        <v>0</v>
      </c>
      <c r="R156" s="348"/>
      <c r="S156" s="349"/>
    </row>
    <row r="157" spans="1:19" ht="21.75" customHeight="1">
      <c r="A157" s="354" t="str">
        <f t="shared" si="40"/>
        <v/>
      </c>
      <c r="B157" s="278"/>
      <c r="C157" s="273">
        <f t="shared" si="41"/>
        <v>0</v>
      </c>
      <c r="D157" s="273"/>
      <c r="E157" s="307">
        <f t="shared" si="32"/>
        <v>0</v>
      </c>
      <c r="F157" s="307">
        <f t="shared" si="32"/>
        <v>0</v>
      </c>
      <c r="G157" s="307">
        <f t="shared" si="32"/>
        <v>0</v>
      </c>
      <c r="H157" s="273">
        <f t="shared" si="42"/>
        <v>0</v>
      </c>
      <c r="I157" s="307"/>
      <c r="J157" s="307" t="str">
        <f t="shared" si="43"/>
        <v/>
      </c>
      <c r="K157" s="308"/>
      <c r="L157" s="308"/>
      <c r="M157" s="277"/>
      <c r="N157" s="310"/>
      <c r="O157" s="311"/>
      <c r="P157" s="312"/>
      <c r="Q157" s="273">
        <f t="shared" si="35"/>
        <v>0</v>
      </c>
      <c r="R157" s="348"/>
      <c r="S157" s="349"/>
    </row>
    <row r="158" spans="1:19" ht="21.75" customHeight="1">
      <c r="A158" s="354" t="str">
        <f t="shared" si="40"/>
        <v/>
      </c>
      <c r="B158" s="278"/>
      <c r="C158" s="273">
        <f t="shared" si="41"/>
        <v>0</v>
      </c>
      <c r="D158" s="273"/>
      <c r="E158" s="307">
        <f t="shared" si="32"/>
        <v>0</v>
      </c>
      <c r="F158" s="307">
        <f t="shared" si="32"/>
        <v>0</v>
      </c>
      <c r="G158" s="307">
        <f t="shared" si="32"/>
        <v>0</v>
      </c>
      <c r="H158" s="273">
        <f t="shared" si="42"/>
        <v>0</v>
      </c>
      <c r="I158" s="307"/>
      <c r="J158" s="307" t="str">
        <f t="shared" si="43"/>
        <v/>
      </c>
      <c r="K158" s="308"/>
      <c r="L158" s="308"/>
      <c r="M158" s="277"/>
      <c r="N158" s="310"/>
      <c r="O158" s="311"/>
      <c r="P158" s="312"/>
      <c r="Q158" s="273">
        <f t="shared" si="35"/>
        <v>0</v>
      </c>
      <c r="R158" s="348"/>
      <c r="S158" s="349"/>
    </row>
    <row r="159" spans="1:19" ht="21.75" customHeight="1">
      <c r="A159" s="354" t="str">
        <f t="shared" si="40"/>
        <v/>
      </c>
      <c r="B159" s="278"/>
      <c r="C159" s="273">
        <f t="shared" si="41"/>
        <v>0</v>
      </c>
      <c r="D159" s="273"/>
      <c r="E159" s="307">
        <f t="shared" si="32"/>
        <v>0</v>
      </c>
      <c r="F159" s="307">
        <f t="shared" si="32"/>
        <v>0</v>
      </c>
      <c r="G159" s="307">
        <f t="shared" si="32"/>
        <v>0</v>
      </c>
      <c r="H159" s="273">
        <f t="shared" si="42"/>
        <v>0</v>
      </c>
      <c r="I159" s="307"/>
      <c r="J159" s="307" t="str">
        <f t="shared" si="43"/>
        <v/>
      </c>
      <c r="K159" s="308"/>
      <c r="L159" s="308"/>
      <c r="M159" s="277"/>
      <c r="N159" s="310"/>
      <c r="O159" s="311"/>
      <c r="P159" s="312"/>
      <c r="Q159" s="273">
        <f t="shared" si="35"/>
        <v>0</v>
      </c>
      <c r="R159" s="348"/>
      <c r="S159" s="349"/>
    </row>
    <row r="160" spans="1:19" ht="21.75" customHeight="1">
      <c r="A160" s="354" t="str">
        <f t="shared" si="40"/>
        <v/>
      </c>
      <c r="B160" s="278"/>
      <c r="C160" s="273">
        <f t="shared" si="41"/>
        <v>0</v>
      </c>
      <c r="D160" s="273"/>
      <c r="E160" s="307">
        <f t="shared" si="32"/>
        <v>0</v>
      </c>
      <c r="F160" s="307">
        <f t="shared" si="32"/>
        <v>0</v>
      </c>
      <c r="G160" s="307">
        <f t="shared" si="32"/>
        <v>0</v>
      </c>
      <c r="H160" s="273">
        <f t="shared" si="42"/>
        <v>0</v>
      </c>
      <c r="I160" s="307"/>
      <c r="J160" s="307" t="str">
        <f t="shared" si="43"/>
        <v/>
      </c>
      <c r="K160" s="308"/>
      <c r="L160" s="308"/>
      <c r="M160" s="277"/>
      <c r="N160" s="310"/>
      <c r="O160" s="311"/>
      <c r="P160" s="312"/>
      <c r="Q160" s="273">
        <f t="shared" si="35"/>
        <v>0</v>
      </c>
      <c r="R160" s="348"/>
      <c r="S160" s="349"/>
    </row>
    <row r="161" spans="1:19" ht="21.75" customHeight="1">
      <c r="A161" s="354" t="str">
        <f t="shared" si="40"/>
        <v/>
      </c>
      <c r="B161" s="278"/>
      <c r="C161" s="273">
        <f t="shared" si="41"/>
        <v>0</v>
      </c>
      <c r="D161" s="273"/>
      <c r="E161" s="307">
        <f t="shared" si="32"/>
        <v>0</v>
      </c>
      <c r="F161" s="307">
        <f t="shared" si="32"/>
        <v>0</v>
      </c>
      <c r="G161" s="307">
        <f t="shared" si="32"/>
        <v>0</v>
      </c>
      <c r="H161" s="273">
        <f t="shared" si="42"/>
        <v>0</v>
      </c>
      <c r="I161" s="307"/>
      <c r="J161" s="307" t="str">
        <f t="shared" si="43"/>
        <v/>
      </c>
      <c r="K161" s="308"/>
      <c r="L161" s="308"/>
      <c r="M161" s="277"/>
      <c r="N161" s="310"/>
      <c r="O161" s="311"/>
      <c r="P161" s="312"/>
      <c r="Q161" s="273">
        <f t="shared" si="35"/>
        <v>0</v>
      </c>
      <c r="R161" s="348"/>
      <c r="S161" s="349"/>
    </row>
    <row r="162" spans="1:19" ht="21.75" customHeight="1">
      <c r="A162" s="354" t="str">
        <f t="shared" si="40"/>
        <v/>
      </c>
      <c r="B162" s="278"/>
      <c r="C162" s="273">
        <f t="shared" si="41"/>
        <v>0</v>
      </c>
      <c r="D162" s="273"/>
      <c r="E162" s="307">
        <f t="shared" si="32"/>
        <v>0</v>
      </c>
      <c r="F162" s="307">
        <f t="shared" si="32"/>
        <v>0</v>
      </c>
      <c r="G162" s="307">
        <f t="shared" si="32"/>
        <v>0</v>
      </c>
      <c r="H162" s="273">
        <f t="shared" si="42"/>
        <v>0</v>
      </c>
      <c r="I162" s="307"/>
      <c r="J162" s="307" t="str">
        <f t="shared" si="43"/>
        <v/>
      </c>
      <c r="K162" s="308"/>
      <c r="L162" s="308"/>
      <c r="M162" s="277"/>
      <c r="N162" s="310"/>
      <c r="O162" s="311"/>
      <c r="P162" s="312"/>
      <c r="Q162" s="273">
        <f t="shared" si="35"/>
        <v>0</v>
      </c>
      <c r="R162" s="348"/>
      <c r="S162" s="349"/>
    </row>
    <row r="163" spans="1:19" ht="21.75" customHeight="1">
      <c r="A163" s="354" t="str">
        <f t="shared" si="40"/>
        <v/>
      </c>
      <c r="B163" s="278"/>
      <c r="C163" s="273">
        <f t="shared" si="41"/>
        <v>0</v>
      </c>
      <c r="D163" s="273"/>
      <c r="E163" s="307">
        <f t="shared" si="32"/>
        <v>0</v>
      </c>
      <c r="F163" s="307">
        <f t="shared" si="32"/>
        <v>0</v>
      </c>
      <c r="G163" s="307">
        <f t="shared" si="32"/>
        <v>0</v>
      </c>
      <c r="H163" s="273">
        <f t="shared" si="42"/>
        <v>0</v>
      </c>
      <c r="I163" s="307"/>
      <c r="J163" s="307" t="str">
        <f t="shared" si="43"/>
        <v/>
      </c>
      <c r="K163" s="308"/>
      <c r="L163" s="308"/>
      <c r="M163" s="277"/>
      <c r="N163" s="310"/>
      <c r="O163" s="311"/>
      <c r="P163" s="312"/>
      <c r="Q163" s="273">
        <f t="shared" si="35"/>
        <v>0</v>
      </c>
      <c r="R163" s="348"/>
      <c r="S163" s="349"/>
    </row>
    <row r="164" spans="1:19" ht="21.75" customHeight="1">
      <c r="A164" s="354" t="str">
        <f t="shared" si="40"/>
        <v/>
      </c>
      <c r="B164" s="278"/>
      <c r="C164" s="273">
        <f t="shared" si="41"/>
        <v>0</v>
      </c>
      <c r="D164" s="273"/>
      <c r="E164" s="307">
        <f t="shared" si="32"/>
        <v>0</v>
      </c>
      <c r="F164" s="307">
        <f t="shared" si="32"/>
        <v>0</v>
      </c>
      <c r="G164" s="307">
        <f t="shared" si="32"/>
        <v>0</v>
      </c>
      <c r="H164" s="273">
        <f t="shared" si="42"/>
        <v>0</v>
      </c>
      <c r="I164" s="307"/>
      <c r="J164" s="307" t="str">
        <f t="shared" si="43"/>
        <v/>
      </c>
      <c r="K164" s="308"/>
      <c r="L164" s="308"/>
      <c r="M164" s="279"/>
      <c r="N164" s="310"/>
      <c r="O164" s="311"/>
      <c r="P164" s="312"/>
      <c r="Q164" s="273">
        <f t="shared" si="35"/>
        <v>0</v>
      </c>
      <c r="R164" s="348"/>
      <c r="S164" s="349"/>
    </row>
    <row r="165" spans="1:19" ht="21.75" customHeight="1">
      <c r="A165" s="354" t="str">
        <f t="shared" si="40"/>
        <v/>
      </c>
      <c r="B165" s="278"/>
      <c r="C165" s="273">
        <f t="shared" si="41"/>
        <v>0</v>
      </c>
      <c r="D165" s="273"/>
      <c r="E165" s="307">
        <f t="shared" si="32"/>
        <v>0</v>
      </c>
      <c r="F165" s="307">
        <f t="shared" si="32"/>
        <v>0</v>
      </c>
      <c r="G165" s="307">
        <f t="shared" si="32"/>
        <v>0</v>
      </c>
      <c r="H165" s="273">
        <f t="shared" si="42"/>
        <v>0</v>
      </c>
      <c r="I165" s="307"/>
      <c r="J165" s="307" t="str">
        <f t="shared" si="43"/>
        <v/>
      </c>
      <c r="K165" s="308"/>
      <c r="L165" s="308"/>
      <c r="M165" s="279"/>
      <c r="N165" s="310"/>
      <c r="O165" s="311"/>
      <c r="P165" s="312"/>
      <c r="Q165" s="273">
        <f t="shared" si="35"/>
        <v>0</v>
      </c>
      <c r="R165" s="348"/>
      <c r="S165" s="349"/>
    </row>
    <row r="166" spans="1:19" ht="21.75" customHeight="1">
      <c r="A166" s="354" t="str">
        <f t="shared" si="40"/>
        <v/>
      </c>
      <c r="B166" s="278"/>
      <c r="C166" s="273">
        <f t="shared" si="41"/>
        <v>0</v>
      </c>
      <c r="D166" s="273"/>
      <c r="E166" s="307">
        <f t="shared" si="32"/>
        <v>0</v>
      </c>
      <c r="F166" s="307">
        <f t="shared" si="32"/>
        <v>0</v>
      </c>
      <c r="G166" s="307">
        <f t="shared" si="32"/>
        <v>0</v>
      </c>
      <c r="H166" s="273">
        <f t="shared" si="42"/>
        <v>0</v>
      </c>
      <c r="I166" s="307"/>
      <c r="J166" s="307" t="str">
        <f t="shared" si="43"/>
        <v/>
      </c>
      <c r="K166" s="308"/>
      <c r="L166" s="308"/>
      <c r="M166" s="279"/>
      <c r="N166" s="310"/>
      <c r="O166" s="311"/>
      <c r="P166" s="312"/>
      <c r="Q166" s="273">
        <f t="shared" si="35"/>
        <v>0</v>
      </c>
      <c r="R166" s="348"/>
      <c r="S166" s="349"/>
    </row>
    <row r="167" spans="1:19" ht="21.75" customHeight="1">
      <c r="A167" s="354" t="str">
        <f t="shared" si="40"/>
        <v/>
      </c>
      <c r="B167" s="278"/>
      <c r="C167" s="273">
        <f t="shared" si="41"/>
        <v>0</v>
      </c>
      <c r="D167" s="273"/>
      <c r="E167" s="307">
        <f t="shared" si="32"/>
        <v>0</v>
      </c>
      <c r="F167" s="307">
        <f t="shared" si="32"/>
        <v>0</v>
      </c>
      <c r="G167" s="307">
        <f t="shared" si="32"/>
        <v>0</v>
      </c>
      <c r="H167" s="273">
        <f t="shared" si="42"/>
        <v>0</v>
      </c>
      <c r="I167" s="307"/>
      <c r="J167" s="307" t="str">
        <f t="shared" si="43"/>
        <v/>
      </c>
      <c r="K167" s="308"/>
      <c r="L167" s="308"/>
      <c r="M167" s="279"/>
      <c r="N167" s="310"/>
      <c r="O167" s="311"/>
      <c r="P167" s="312"/>
      <c r="Q167" s="273">
        <f t="shared" si="35"/>
        <v>0</v>
      </c>
      <c r="R167" s="348"/>
      <c r="S167" s="349"/>
    </row>
    <row r="168" spans="1:19" ht="21.75" customHeight="1">
      <c r="A168" s="354" t="str">
        <f t="shared" si="40"/>
        <v/>
      </c>
      <c r="B168" s="278"/>
      <c r="C168" s="273">
        <f t="shared" si="41"/>
        <v>0</v>
      </c>
      <c r="D168" s="273"/>
      <c r="E168" s="307">
        <f t="shared" si="32"/>
        <v>0</v>
      </c>
      <c r="F168" s="307">
        <f t="shared" si="32"/>
        <v>0</v>
      </c>
      <c r="G168" s="307">
        <f t="shared" si="32"/>
        <v>0</v>
      </c>
      <c r="H168" s="273">
        <f t="shared" si="42"/>
        <v>0</v>
      </c>
      <c r="I168" s="307"/>
      <c r="J168" s="307" t="str">
        <f t="shared" si="43"/>
        <v/>
      </c>
      <c r="K168" s="308"/>
      <c r="L168" s="308"/>
      <c r="M168" s="277"/>
      <c r="N168" s="310"/>
      <c r="O168" s="311"/>
      <c r="P168" s="312"/>
      <c r="Q168" s="273">
        <f t="shared" si="35"/>
        <v>0</v>
      </c>
      <c r="R168" s="348"/>
      <c r="S168" s="349"/>
    </row>
    <row r="169" spans="1:19" ht="21.75" customHeight="1">
      <c r="A169" s="354" t="str">
        <f t="shared" si="40"/>
        <v/>
      </c>
      <c r="B169" s="278"/>
      <c r="C169" s="273">
        <f t="shared" si="41"/>
        <v>0</v>
      </c>
      <c r="D169" s="273"/>
      <c r="E169" s="307">
        <f t="shared" si="32"/>
        <v>0</v>
      </c>
      <c r="F169" s="307">
        <f t="shared" si="32"/>
        <v>0</v>
      </c>
      <c r="G169" s="307">
        <f t="shared" si="32"/>
        <v>0</v>
      </c>
      <c r="H169" s="273">
        <f t="shared" si="42"/>
        <v>0</v>
      </c>
      <c r="I169" s="307"/>
      <c r="J169" s="307" t="str">
        <f t="shared" si="43"/>
        <v/>
      </c>
      <c r="K169" s="308"/>
      <c r="L169" s="308"/>
      <c r="M169" s="277"/>
      <c r="N169" s="310"/>
      <c r="O169" s="311"/>
      <c r="P169" s="312"/>
      <c r="Q169" s="273">
        <f t="shared" si="35"/>
        <v>0</v>
      </c>
      <c r="R169" s="348"/>
      <c r="S169" s="349"/>
    </row>
    <row r="170" spans="1:19" ht="21.75" customHeight="1">
      <c r="A170" s="354" t="str">
        <f>IF(B170&lt;&gt;"",#REF!+1,"")</f>
        <v/>
      </c>
      <c r="B170" s="350"/>
      <c r="C170" s="273"/>
      <c r="D170" s="273"/>
      <c r="E170" s="307"/>
      <c r="F170" s="307"/>
      <c r="G170" s="307"/>
      <c r="H170" s="273"/>
      <c r="I170" s="314"/>
      <c r="J170" s="307"/>
      <c r="K170" s="308"/>
      <c r="L170" s="308"/>
      <c r="M170" s="315"/>
      <c r="N170" s="318"/>
      <c r="O170" s="311"/>
      <c r="P170" s="312"/>
      <c r="Q170" s="273">
        <f t="shared" si="35"/>
        <v>0</v>
      </c>
      <c r="R170" s="315"/>
      <c r="S170" s="318"/>
    </row>
    <row r="171" spans="1:19" ht="21.75" customHeight="1">
      <c r="A171" s="323"/>
      <c r="B171" s="324" t="s">
        <v>222</v>
      </c>
      <c r="C171" s="325">
        <f>SUM(C126:C170)</f>
        <v>0</v>
      </c>
      <c r="D171" s="325">
        <f>SUM(D126:D170)</f>
        <v>0</v>
      </c>
      <c r="E171" s="325"/>
      <c r="F171" s="325"/>
      <c r="G171" s="325"/>
      <c r="H171" s="325">
        <f>ROUND(SUM(H126:H170),0)</f>
        <v>0</v>
      </c>
      <c r="I171" s="325">
        <f>ROUND(SUM(I126:I170),0)</f>
        <v>0</v>
      </c>
      <c r="J171" s="325"/>
      <c r="K171" s="292"/>
      <c r="L171" s="292"/>
      <c r="M171" s="326"/>
      <c r="N171" s="327"/>
      <c r="O171" s="346"/>
      <c r="P171" s="347"/>
      <c r="Q171" s="229">
        <f>SUM(Q126:Q170)</f>
        <v>0</v>
      </c>
      <c r="R171" s="229"/>
      <c r="S171" s="229"/>
    </row>
    <row r="172" spans="1:19" ht="15">
      <c r="A172" s="329"/>
      <c r="B172" s="330"/>
      <c r="C172" s="293"/>
      <c r="D172" s="293"/>
      <c r="E172" s="293"/>
      <c r="F172" s="293"/>
      <c r="G172" s="293"/>
      <c r="H172" s="293"/>
      <c r="I172" s="293"/>
      <c r="J172" s="293"/>
      <c r="K172" s="292"/>
      <c r="L172" s="292"/>
      <c r="M172" s="211"/>
      <c r="N172" s="210"/>
      <c r="O172" s="290"/>
      <c r="P172" s="211"/>
      <c r="Q172" s="287"/>
      <c r="R172" s="211"/>
      <c r="S172" s="210"/>
    </row>
    <row r="173" spans="1:19" ht="18" hidden="1" customHeight="1">
      <c r="A173" s="137" t="str">
        <f>TH!$A$1</f>
        <v>Đơn vị: CÔNG TY TNHH MỘT THÀNH VIÊN KHỞI NGUYÊN AN</v>
      </c>
      <c r="B173" s="291"/>
      <c r="C173" s="211"/>
      <c r="D173" s="211"/>
      <c r="E173" s="211"/>
      <c r="F173" s="211"/>
      <c r="G173" s="211"/>
      <c r="H173" s="211"/>
      <c r="I173" s="153"/>
      <c r="J173" s="211"/>
      <c r="K173" s="292"/>
      <c r="L173" s="292"/>
      <c r="M173" s="211"/>
      <c r="N173" s="210"/>
      <c r="O173" s="290"/>
      <c r="P173" s="211"/>
      <c r="Q173" s="287"/>
      <c r="R173" s="211"/>
      <c r="S173" s="210"/>
    </row>
    <row r="174" spans="1:19" ht="18.75" customHeight="1">
      <c r="A174" s="293" t="s">
        <v>506</v>
      </c>
      <c r="B174" s="293"/>
      <c r="C174" s="293"/>
      <c r="D174" s="293"/>
      <c r="E174" s="293"/>
      <c r="F174" s="293"/>
      <c r="G174" s="293"/>
      <c r="H174" s="293"/>
      <c r="I174" s="293"/>
      <c r="J174" s="293"/>
      <c r="K174" s="292"/>
      <c r="L174" s="292"/>
      <c r="M174" s="211"/>
      <c r="N174" s="210"/>
      <c r="O174" s="290"/>
      <c r="P174" s="211"/>
      <c r="Q174" s="287"/>
      <c r="R174" s="211"/>
      <c r="S174" s="210"/>
    </row>
    <row r="175" spans="1:19" ht="12.75" customHeight="1">
      <c r="A175" s="294"/>
      <c r="B175" s="295"/>
      <c r="C175" s="295"/>
      <c r="D175" s="295"/>
      <c r="E175" s="295"/>
      <c r="F175" s="295"/>
      <c r="G175" s="295"/>
      <c r="H175" s="295"/>
      <c r="I175" s="296"/>
      <c r="J175" s="295"/>
      <c r="K175" s="292"/>
      <c r="L175" s="292"/>
      <c r="M175" s="211"/>
      <c r="N175" s="210"/>
      <c r="O175" s="290"/>
      <c r="P175" s="211"/>
      <c r="Q175" s="287"/>
      <c r="R175" s="211"/>
      <c r="S175" s="210"/>
    </row>
    <row r="176" spans="1:19" ht="38.25" customHeight="1">
      <c r="A176" s="300" t="s">
        <v>33</v>
      </c>
      <c r="B176" s="301" t="s">
        <v>214</v>
      </c>
      <c r="C176" s="302" t="s">
        <v>217</v>
      </c>
      <c r="D176" s="302" t="s">
        <v>369</v>
      </c>
      <c r="E176" s="302" t="s">
        <v>280</v>
      </c>
      <c r="F176" s="302" t="s">
        <v>218</v>
      </c>
      <c r="G176" s="302" t="s">
        <v>275</v>
      </c>
      <c r="H176" s="302" t="s">
        <v>219</v>
      </c>
      <c r="I176" s="303" t="s">
        <v>215</v>
      </c>
      <c r="J176" s="302" t="s">
        <v>220</v>
      </c>
      <c r="K176" s="304"/>
      <c r="L176" s="304"/>
      <c r="M176" s="301" t="s">
        <v>214</v>
      </c>
      <c r="N176" s="302" t="s">
        <v>208</v>
      </c>
      <c r="O176" s="305" t="s">
        <v>175</v>
      </c>
      <c r="P176" s="302" t="s">
        <v>216</v>
      </c>
      <c r="Q176" s="302" t="s">
        <v>221</v>
      </c>
      <c r="R176" s="301" t="s">
        <v>214</v>
      </c>
      <c r="S176" s="302" t="s">
        <v>208</v>
      </c>
    </row>
    <row r="177" spans="1:19" ht="20.25" customHeight="1">
      <c r="A177" s="529" t="str">
        <f t="shared" ref="A177:A236" si="44">IF(B177&lt;&gt;"",A176+1,"")</f>
        <v/>
      </c>
      <c r="B177" s="278"/>
      <c r="C177" s="273">
        <f>Q177</f>
        <v>0</v>
      </c>
      <c r="D177" s="273"/>
      <c r="E177" s="307">
        <f t="shared" ref="E177:G196" si="45">IF($I$238&lt;&gt;0,E$238/$I$238*$I177,0)</f>
        <v>0</v>
      </c>
      <c r="F177" s="307">
        <f t="shared" si="45"/>
        <v>0</v>
      </c>
      <c r="G177" s="307">
        <f t="shared" si="45"/>
        <v>0</v>
      </c>
      <c r="H177" s="273">
        <f>SUM(C177:G177)</f>
        <v>0</v>
      </c>
      <c r="I177" s="307"/>
      <c r="J177" s="307" t="str">
        <f>IF(I177&lt;&gt;"",H177/I177,"")</f>
        <v/>
      </c>
      <c r="K177" s="308"/>
      <c r="L177" s="308"/>
      <c r="M177" s="277"/>
      <c r="N177" s="310"/>
      <c r="O177" s="311"/>
      <c r="P177" s="351"/>
      <c r="Q177" s="273">
        <f>ROUND(O177*P177,0)</f>
        <v>0</v>
      </c>
      <c r="R177" s="313"/>
      <c r="S177" s="310"/>
    </row>
    <row r="178" spans="1:19" ht="20.25" customHeight="1">
      <c r="A178" s="354" t="str">
        <f t="shared" si="44"/>
        <v/>
      </c>
      <c r="B178" s="278"/>
      <c r="C178" s="273">
        <f t="shared" ref="C178:C221" si="46">Q178</f>
        <v>0</v>
      </c>
      <c r="D178" s="273"/>
      <c r="E178" s="307">
        <f t="shared" si="45"/>
        <v>0</v>
      </c>
      <c r="F178" s="307">
        <f t="shared" si="45"/>
        <v>0</v>
      </c>
      <c r="G178" s="307">
        <f t="shared" si="45"/>
        <v>0</v>
      </c>
      <c r="H178" s="273">
        <f t="shared" ref="H178:H221" si="47">SUM(C178:G178)</f>
        <v>0</v>
      </c>
      <c r="I178" s="307"/>
      <c r="J178" s="307" t="str">
        <f>IF(I178&lt;&gt;"",H178/I178,"")</f>
        <v/>
      </c>
      <c r="K178" s="308"/>
      <c r="L178" s="308"/>
      <c r="M178" s="277"/>
      <c r="N178" s="310"/>
      <c r="O178" s="311"/>
      <c r="P178" s="208"/>
      <c r="Q178" s="273">
        <f>ROUND(O178*P178,0)</f>
        <v>0</v>
      </c>
      <c r="R178" s="313"/>
      <c r="S178" s="310"/>
    </row>
    <row r="179" spans="1:19" ht="20.25" customHeight="1">
      <c r="A179" s="354" t="str">
        <f t="shared" si="44"/>
        <v/>
      </c>
      <c r="B179" s="278"/>
      <c r="C179" s="273">
        <f t="shared" si="46"/>
        <v>0</v>
      </c>
      <c r="D179" s="273"/>
      <c r="E179" s="307">
        <f t="shared" si="45"/>
        <v>0</v>
      </c>
      <c r="F179" s="307">
        <f t="shared" si="45"/>
        <v>0</v>
      </c>
      <c r="G179" s="307">
        <f t="shared" si="45"/>
        <v>0</v>
      </c>
      <c r="H179" s="273">
        <f t="shared" si="47"/>
        <v>0</v>
      </c>
      <c r="I179" s="307"/>
      <c r="J179" s="307" t="str">
        <f t="shared" ref="J179:J221" si="48">IF(I179&lt;&gt;"",H179/I179,"")</f>
        <v/>
      </c>
      <c r="K179" s="308"/>
      <c r="L179" s="308"/>
      <c r="M179" s="279"/>
      <c r="N179" s="310"/>
      <c r="O179" s="311"/>
      <c r="P179" s="208"/>
      <c r="Q179" s="273">
        <f t="shared" ref="Q179:Q221" si="49">ROUND(O179*P179,0)</f>
        <v>0</v>
      </c>
      <c r="R179" s="315"/>
      <c r="S179" s="310"/>
    </row>
    <row r="180" spans="1:19" ht="20.25" customHeight="1">
      <c r="A180" s="354" t="str">
        <f t="shared" si="44"/>
        <v/>
      </c>
      <c r="B180" s="278"/>
      <c r="C180" s="273">
        <f t="shared" si="46"/>
        <v>0</v>
      </c>
      <c r="D180" s="273"/>
      <c r="E180" s="307">
        <f t="shared" si="45"/>
        <v>0</v>
      </c>
      <c r="F180" s="307">
        <f t="shared" si="45"/>
        <v>0</v>
      </c>
      <c r="G180" s="307">
        <f t="shared" si="45"/>
        <v>0</v>
      </c>
      <c r="H180" s="273">
        <f t="shared" si="47"/>
        <v>0</v>
      </c>
      <c r="I180" s="307"/>
      <c r="J180" s="307" t="str">
        <f t="shared" si="48"/>
        <v/>
      </c>
      <c r="K180" s="308"/>
      <c r="L180" s="308"/>
      <c r="M180" s="279"/>
      <c r="N180" s="310"/>
      <c r="O180" s="311"/>
      <c r="P180" s="208"/>
      <c r="Q180" s="273">
        <f t="shared" si="49"/>
        <v>0</v>
      </c>
      <c r="R180" s="315"/>
      <c r="S180" s="310"/>
    </row>
    <row r="181" spans="1:19" ht="20.25" customHeight="1">
      <c r="A181" s="354" t="str">
        <f t="shared" si="44"/>
        <v/>
      </c>
      <c r="B181" s="278"/>
      <c r="C181" s="273">
        <f t="shared" si="46"/>
        <v>0</v>
      </c>
      <c r="D181" s="273"/>
      <c r="E181" s="307">
        <f t="shared" si="45"/>
        <v>0</v>
      </c>
      <c r="F181" s="307">
        <f t="shared" si="45"/>
        <v>0</v>
      </c>
      <c r="G181" s="307">
        <f t="shared" si="45"/>
        <v>0</v>
      </c>
      <c r="H181" s="273">
        <f t="shared" si="47"/>
        <v>0</v>
      </c>
      <c r="I181" s="307"/>
      <c r="J181" s="307" t="str">
        <f t="shared" si="48"/>
        <v/>
      </c>
      <c r="K181" s="308"/>
      <c r="L181" s="308"/>
      <c r="M181" s="279"/>
      <c r="N181" s="310"/>
      <c r="O181" s="311"/>
      <c r="P181" s="208"/>
      <c r="Q181" s="273">
        <f t="shared" si="49"/>
        <v>0</v>
      </c>
      <c r="R181" s="315"/>
      <c r="S181" s="310"/>
    </row>
    <row r="182" spans="1:19" ht="20.25" customHeight="1">
      <c r="A182" s="354" t="str">
        <f t="shared" si="44"/>
        <v/>
      </c>
      <c r="B182" s="278"/>
      <c r="C182" s="273">
        <f t="shared" si="46"/>
        <v>0</v>
      </c>
      <c r="D182" s="273"/>
      <c r="E182" s="307">
        <f t="shared" si="45"/>
        <v>0</v>
      </c>
      <c r="F182" s="307">
        <f t="shared" si="45"/>
        <v>0</v>
      </c>
      <c r="G182" s="307">
        <f t="shared" si="45"/>
        <v>0</v>
      </c>
      <c r="H182" s="273">
        <f t="shared" si="47"/>
        <v>0</v>
      </c>
      <c r="I182" s="307"/>
      <c r="J182" s="307" t="str">
        <f t="shared" si="48"/>
        <v/>
      </c>
      <c r="K182" s="308"/>
      <c r="L182" s="308"/>
      <c r="M182" s="279"/>
      <c r="N182" s="310"/>
      <c r="O182" s="311"/>
      <c r="P182" s="208"/>
      <c r="Q182" s="273">
        <f t="shared" si="49"/>
        <v>0</v>
      </c>
      <c r="R182" s="315"/>
      <c r="S182" s="310"/>
    </row>
    <row r="183" spans="1:19" ht="20.25" customHeight="1">
      <c r="A183" s="354" t="str">
        <f t="shared" si="44"/>
        <v/>
      </c>
      <c r="B183" s="278"/>
      <c r="C183" s="273">
        <f t="shared" si="46"/>
        <v>0</v>
      </c>
      <c r="D183" s="273"/>
      <c r="E183" s="307">
        <f t="shared" si="45"/>
        <v>0</v>
      </c>
      <c r="F183" s="307">
        <f t="shared" si="45"/>
        <v>0</v>
      </c>
      <c r="G183" s="307">
        <f t="shared" si="45"/>
        <v>0</v>
      </c>
      <c r="H183" s="273">
        <f t="shared" si="47"/>
        <v>0</v>
      </c>
      <c r="I183" s="307"/>
      <c r="J183" s="307" t="str">
        <f t="shared" si="48"/>
        <v/>
      </c>
      <c r="K183" s="308"/>
      <c r="L183" s="308"/>
      <c r="M183" s="280"/>
      <c r="N183" s="310"/>
      <c r="O183" s="311"/>
      <c r="P183" s="208"/>
      <c r="Q183" s="273">
        <f t="shared" si="49"/>
        <v>0</v>
      </c>
      <c r="R183" s="315"/>
      <c r="S183" s="310"/>
    </row>
    <row r="184" spans="1:19" ht="20.25" customHeight="1">
      <c r="A184" s="354" t="str">
        <f t="shared" si="44"/>
        <v/>
      </c>
      <c r="B184" s="278"/>
      <c r="C184" s="273">
        <f t="shared" si="46"/>
        <v>0</v>
      </c>
      <c r="D184" s="273"/>
      <c r="E184" s="307">
        <f t="shared" si="45"/>
        <v>0</v>
      </c>
      <c r="F184" s="307">
        <f t="shared" si="45"/>
        <v>0</v>
      </c>
      <c r="G184" s="307">
        <f t="shared" si="45"/>
        <v>0</v>
      </c>
      <c r="H184" s="273">
        <f t="shared" si="47"/>
        <v>0</v>
      </c>
      <c r="I184" s="307"/>
      <c r="J184" s="307" t="str">
        <f t="shared" si="48"/>
        <v/>
      </c>
      <c r="K184" s="308"/>
      <c r="L184" s="308"/>
      <c r="M184" s="277"/>
      <c r="N184" s="310"/>
      <c r="O184" s="311"/>
      <c r="P184" s="208"/>
      <c r="Q184" s="273">
        <f t="shared" si="49"/>
        <v>0</v>
      </c>
      <c r="R184" s="315"/>
      <c r="S184" s="310"/>
    </row>
    <row r="185" spans="1:19" ht="20.25" customHeight="1">
      <c r="A185" s="354" t="str">
        <f t="shared" si="44"/>
        <v/>
      </c>
      <c r="B185" s="278"/>
      <c r="C185" s="273">
        <f t="shared" si="46"/>
        <v>0</v>
      </c>
      <c r="D185" s="273"/>
      <c r="E185" s="307">
        <f t="shared" si="45"/>
        <v>0</v>
      </c>
      <c r="F185" s="307">
        <f t="shared" si="45"/>
        <v>0</v>
      </c>
      <c r="G185" s="307">
        <f t="shared" si="45"/>
        <v>0</v>
      </c>
      <c r="H185" s="273">
        <f t="shared" si="47"/>
        <v>0</v>
      </c>
      <c r="I185" s="307"/>
      <c r="J185" s="307" t="str">
        <f t="shared" si="48"/>
        <v/>
      </c>
      <c r="K185" s="308"/>
      <c r="L185" s="308"/>
      <c r="M185" s="280"/>
      <c r="N185" s="310"/>
      <c r="O185" s="311"/>
      <c r="P185" s="208"/>
      <c r="Q185" s="273">
        <f t="shared" si="49"/>
        <v>0</v>
      </c>
      <c r="R185" s="315"/>
      <c r="S185" s="310"/>
    </row>
    <row r="186" spans="1:19" ht="20.25" customHeight="1">
      <c r="A186" s="354" t="str">
        <f t="shared" si="44"/>
        <v/>
      </c>
      <c r="B186" s="278"/>
      <c r="C186" s="273">
        <f t="shared" si="46"/>
        <v>0</v>
      </c>
      <c r="D186" s="273"/>
      <c r="E186" s="307">
        <f t="shared" si="45"/>
        <v>0</v>
      </c>
      <c r="F186" s="307">
        <f t="shared" si="45"/>
        <v>0</v>
      </c>
      <c r="G186" s="307">
        <f t="shared" si="45"/>
        <v>0</v>
      </c>
      <c r="H186" s="273">
        <f t="shared" si="47"/>
        <v>0</v>
      </c>
      <c r="I186" s="307"/>
      <c r="J186" s="307" t="str">
        <f t="shared" si="48"/>
        <v/>
      </c>
      <c r="K186" s="308"/>
      <c r="L186" s="308"/>
      <c r="M186" s="280"/>
      <c r="N186" s="310"/>
      <c r="O186" s="311"/>
      <c r="P186" s="208"/>
      <c r="Q186" s="273">
        <f t="shared" si="49"/>
        <v>0</v>
      </c>
      <c r="R186" s="315"/>
      <c r="S186" s="310"/>
    </row>
    <row r="187" spans="1:19" ht="20.25" customHeight="1">
      <c r="A187" s="354" t="str">
        <f t="shared" si="44"/>
        <v/>
      </c>
      <c r="B187" s="278"/>
      <c r="C187" s="273">
        <f t="shared" si="46"/>
        <v>0</v>
      </c>
      <c r="D187" s="273"/>
      <c r="E187" s="307">
        <f t="shared" si="45"/>
        <v>0</v>
      </c>
      <c r="F187" s="307">
        <f t="shared" si="45"/>
        <v>0</v>
      </c>
      <c r="G187" s="307">
        <f t="shared" si="45"/>
        <v>0</v>
      </c>
      <c r="H187" s="273">
        <f t="shared" si="47"/>
        <v>0</v>
      </c>
      <c r="I187" s="307"/>
      <c r="J187" s="307" t="str">
        <f t="shared" si="48"/>
        <v/>
      </c>
      <c r="K187" s="308"/>
      <c r="L187" s="308"/>
      <c r="M187" s="280"/>
      <c r="N187" s="310"/>
      <c r="O187" s="311"/>
      <c r="P187" s="208"/>
      <c r="Q187" s="273">
        <f t="shared" si="49"/>
        <v>0</v>
      </c>
      <c r="R187" s="315"/>
      <c r="S187" s="310"/>
    </row>
    <row r="188" spans="1:19" ht="20.25" customHeight="1">
      <c r="A188" s="354" t="str">
        <f t="shared" si="44"/>
        <v/>
      </c>
      <c r="B188" s="278"/>
      <c r="C188" s="273">
        <f t="shared" si="46"/>
        <v>0</v>
      </c>
      <c r="D188" s="273"/>
      <c r="E188" s="307">
        <f t="shared" si="45"/>
        <v>0</v>
      </c>
      <c r="F188" s="307">
        <f t="shared" si="45"/>
        <v>0</v>
      </c>
      <c r="G188" s="307">
        <f t="shared" si="45"/>
        <v>0</v>
      </c>
      <c r="H188" s="273">
        <f t="shared" si="47"/>
        <v>0</v>
      </c>
      <c r="I188" s="307"/>
      <c r="J188" s="307" t="str">
        <f t="shared" si="48"/>
        <v/>
      </c>
      <c r="K188" s="308"/>
      <c r="L188" s="308"/>
      <c r="M188" s="280"/>
      <c r="N188" s="310"/>
      <c r="O188" s="311"/>
      <c r="P188" s="208"/>
      <c r="Q188" s="273">
        <f t="shared" si="49"/>
        <v>0</v>
      </c>
      <c r="R188" s="315"/>
      <c r="S188" s="310"/>
    </row>
    <row r="189" spans="1:19" ht="20.25" customHeight="1">
      <c r="A189" s="354" t="str">
        <f t="shared" si="44"/>
        <v/>
      </c>
      <c r="B189" s="278"/>
      <c r="C189" s="273">
        <f t="shared" si="46"/>
        <v>0</v>
      </c>
      <c r="D189" s="273"/>
      <c r="E189" s="307">
        <f t="shared" si="45"/>
        <v>0</v>
      </c>
      <c r="F189" s="307">
        <f t="shared" si="45"/>
        <v>0</v>
      </c>
      <c r="G189" s="307">
        <f t="shared" si="45"/>
        <v>0</v>
      </c>
      <c r="H189" s="273">
        <f t="shared" si="47"/>
        <v>0</v>
      </c>
      <c r="I189" s="307"/>
      <c r="J189" s="307" t="str">
        <f t="shared" si="48"/>
        <v/>
      </c>
      <c r="K189" s="308"/>
      <c r="L189" s="308"/>
      <c r="M189" s="280"/>
      <c r="N189" s="310"/>
      <c r="O189" s="311"/>
      <c r="P189" s="208"/>
      <c r="Q189" s="273">
        <f t="shared" si="49"/>
        <v>0</v>
      </c>
      <c r="R189" s="315"/>
      <c r="S189" s="310"/>
    </row>
    <row r="190" spans="1:19" ht="20.25" customHeight="1">
      <c r="A190" s="354" t="str">
        <f t="shared" si="44"/>
        <v/>
      </c>
      <c r="B190" s="278"/>
      <c r="C190" s="273">
        <f t="shared" si="46"/>
        <v>0</v>
      </c>
      <c r="D190" s="273"/>
      <c r="E190" s="307">
        <f t="shared" si="45"/>
        <v>0</v>
      </c>
      <c r="F190" s="307">
        <f t="shared" si="45"/>
        <v>0</v>
      </c>
      <c r="G190" s="307">
        <f t="shared" si="45"/>
        <v>0</v>
      </c>
      <c r="H190" s="273">
        <f t="shared" si="47"/>
        <v>0</v>
      </c>
      <c r="I190" s="307"/>
      <c r="J190" s="307" t="str">
        <f t="shared" si="48"/>
        <v/>
      </c>
      <c r="K190" s="308"/>
      <c r="L190" s="308"/>
      <c r="M190" s="277"/>
      <c r="N190" s="310"/>
      <c r="O190" s="311"/>
      <c r="P190" s="208"/>
      <c r="Q190" s="273">
        <f t="shared" si="49"/>
        <v>0</v>
      </c>
      <c r="R190" s="315"/>
      <c r="S190" s="310"/>
    </row>
    <row r="191" spans="1:19" ht="20.25" customHeight="1">
      <c r="A191" s="354" t="str">
        <f t="shared" si="44"/>
        <v/>
      </c>
      <c r="B191" s="278"/>
      <c r="C191" s="273">
        <f t="shared" si="46"/>
        <v>0</v>
      </c>
      <c r="D191" s="273"/>
      <c r="E191" s="307">
        <f t="shared" si="45"/>
        <v>0</v>
      </c>
      <c r="F191" s="307">
        <f t="shared" si="45"/>
        <v>0</v>
      </c>
      <c r="G191" s="307">
        <f t="shared" si="45"/>
        <v>0</v>
      </c>
      <c r="H191" s="273">
        <f t="shared" si="47"/>
        <v>0</v>
      </c>
      <c r="I191" s="307"/>
      <c r="J191" s="307" t="str">
        <f t="shared" si="48"/>
        <v/>
      </c>
      <c r="K191" s="308"/>
      <c r="L191" s="308"/>
      <c r="M191" s="277"/>
      <c r="N191" s="310"/>
      <c r="O191" s="311"/>
      <c r="P191" s="208"/>
      <c r="Q191" s="273">
        <f t="shared" si="49"/>
        <v>0</v>
      </c>
      <c r="R191" s="315"/>
      <c r="S191" s="310"/>
    </row>
    <row r="192" spans="1:19" ht="20.25" customHeight="1">
      <c r="A192" s="354" t="str">
        <f t="shared" si="44"/>
        <v/>
      </c>
      <c r="B192" s="278"/>
      <c r="C192" s="273">
        <f t="shared" si="46"/>
        <v>0</v>
      </c>
      <c r="D192" s="273"/>
      <c r="E192" s="307">
        <f t="shared" si="45"/>
        <v>0</v>
      </c>
      <c r="F192" s="307">
        <f t="shared" si="45"/>
        <v>0</v>
      </c>
      <c r="G192" s="307">
        <f t="shared" si="45"/>
        <v>0</v>
      </c>
      <c r="H192" s="273">
        <f t="shared" si="47"/>
        <v>0</v>
      </c>
      <c r="I192" s="307"/>
      <c r="J192" s="307" t="str">
        <f t="shared" si="48"/>
        <v/>
      </c>
      <c r="K192" s="308"/>
      <c r="L192" s="308"/>
      <c r="M192" s="277"/>
      <c r="N192" s="310"/>
      <c r="O192" s="317"/>
      <c r="P192" s="211"/>
      <c r="Q192" s="273">
        <f t="shared" si="49"/>
        <v>0</v>
      </c>
      <c r="R192" s="315"/>
      <c r="S192" s="310"/>
    </row>
    <row r="193" spans="1:19" ht="20.25" customHeight="1">
      <c r="A193" s="354" t="str">
        <f t="shared" si="44"/>
        <v/>
      </c>
      <c r="B193" s="278"/>
      <c r="C193" s="273">
        <f t="shared" si="46"/>
        <v>0</v>
      </c>
      <c r="D193" s="273"/>
      <c r="E193" s="307">
        <f t="shared" si="45"/>
        <v>0</v>
      </c>
      <c r="F193" s="307">
        <f t="shared" si="45"/>
        <v>0</v>
      </c>
      <c r="G193" s="307">
        <f t="shared" si="45"/>
        <v>0</v>
      </c>
      <c r="H193" s="273">
        <f t="shared" si="47"/>
        <v>0</v>
      </c>
      <c r="I193" s="307"/>
      <c r="J193" s="307" t="str">
        <f t="shared" si="48"/>
        <v/>
      </c>
      <c r="K193" s="308"/>
      <c r="L193" s="308"/>
      <c r="M193" s="277"/>
      <c r="N193" s="310"/>
      <c r="O193" s="311"/>
      <c r="P193" s="208"/>
      <c r="Q193" s="273">
        <f t="shared" si="49"/>
        <v>0</v>
      </c>
      <c r="R193" s="315"/>
      <c r="S193" s="310"/>
    </row>
    <row r="194" spans="1:19" ht="20.25" customHeight="1">
      <c r="A194" s="354" t="str">
        <f t="shared" si="44"/>
        <v/>
      </c>
      <c r="B194" s="278"/>
      <c r="C194" s="273">
        <f t="shared" si="46"/>
        <v>0</v>
      </c>
      <c r="D194" s="273"/>
      <c r="E194" s="307">
        <f t="shared" si="45"/>
        <v>0</v>
      </c>
      <c r="F194" s="307">
        <f t="shared" si="45"/>
        <v>0</v>
      </c>
      <c r="G194" s="307">
        <f t="shared" si="45"/>
        <v>0</v>
      </c>
      <c r="H194" s="273">
        <f t="shared" si="47"/>
        <v>0</v>
      </c>
      <c r="I194" s="307"/>
      <c r="J194" s="307" t="str">
        <f t="shared" si="48"/>
        <v/>
      </c>
      <c r="K194" s="308"/>
      <c r="L194" s="308"/>
      <c r="M194" s="280"/>
      <c r="N194" s="310"/>
      <c r="O194" s="311"/>
      <c r="P194" s="208"/>
      <c r="Q194" s="273">
        <f t="shared" si="49"/>
        <v>0</v>
      </c>
      <c r="R194" s="315"/>
      <c r="S194" s="310"/>
    </row>
    <row r="195" spans="1:19" ht="20.25" customHeight="1">
      <c r="A195" s="354" t="str">
        <f t="shared" si="44"/>
        <v/>
      </c>
      <c r="B195" s="278"/>
      <c r="C195" s="273">
        <f t="shared" si="46"/>
        <v>0</v>
      </c>
      <c r="D195" s="273"/>
      <c r="E195" s="307">
        <f t="shared" si="45"/>
        <v>0</v>
      </c>
      <c r="F195" s="307">
        <f t="shared" si="45"/>
        <v>0</v>
      </c>
      <c r="G195" s="307">
        <f t="shared" si="45"/>
        <v>0</v>
      </c>
      <c r="H195" s="273">
        <f t="shared" si="47"/>
        <v>0</v>
      </c>
      <c r="I195" s="307"/>
      <c r="J195" s="307" t="str">
        <f t="shared" si="48"/>
        <v/>
      </c>
      <c r="K195" s="308"/>
      <c r="L195" s="308"/>
      <c r="M195" s="277"/>
      <c r="N195" s="310"/>
      <c r="O195" s="317"/>
      <c r="P195" s="211"/>
      <c r="Q195" s="273">
        <f t="shared" si="49"/>
        <v>0</v>
      </c>
      <c r="R195" s="315"/>
      <c r="S195" s="310"/>
    </row>
    <row r="196" spans="1:19" ht="20.25" customHeight="1">
      <c r="A196" s="354" t="str">
        <f t="shared" si="44"/>
        <v/>
      </c>
      <c r="B196" s="278"/>
      <c r="C196" s="273">
        <f t="shared" si="46"/>
        <v>0</v>
      </c>
      <c r="D196" s="273"/>
      <c r="E196" s="307">
        <f t="shared" si="45"/>
        <v>0</v>
      </c>
      <c r="F196" s="307">
        <f t="shared" si="45"/>
        <v>0</v>
      </c>
      <c r="G196" s="307">
        <f t="shared" si="45"/>
        <v>0</v>
      </c>
      <c r="H196" s="273">
        <f t="shared" si="47"/>
        <v>0</v>
      </c>
      <c r="I196" s="307"/>
      <c r="J196" s="307" t="str">
        <f t="shared" si="48"/>
        <v/>
      </c>
      <c r="K196" s="308"/>
      <c r="L196" s="308"/>
      <c r="M196" s="277"/>
      <c r="N196" s="310"/>
      <c r="O196" s="311"/>
      <c r="P196" s="208"/>
      <c r="Q196" s="273">
        <f t="shared" si="49"/>
        <v>0</v>
      </c>
      <c r="R196" s="315"/>
      <c r="S196" s="310"/>
    </row>
    <row r="197" spans="1:19" ht="20.25" customHeight="1">
      <c r="A197" s="354" t="str">
        <f t="shared" si="44"/>
        <v/>
      </c>
      <c r="B197" s="278"/>
      <c r="C197" s="273">
        <f t="shared" si="46"/>
        <v>0</v>
      </c>
      <c r="D197" s="273"/>
      <c r="E197" s="307">
        <f t="shared" ref="E197:G216" si="50">IF($I$238&lt;&gt;0,E$238/$I$238*$I197,0)</f>
        <v>0</v>
      </c>
      <c r="F197" s="307">
        <f t="shared" si="50"/>
        <v>0</v>
      </c>
      <c r="G197" s="307">
        <f t="shared" si="50"/>
        <v>0</v>
      </c>
      <c r="H197" s="273">
        <f t="shared" si="47"/>
        <v>0</v>
      </c>
      <c r="I197" s="307"/>
      <c r="J197" s="307" t="str">
        <f t="shared" si="48"/>
        <v/>
      </c>
      <c r="K197" s="308"/>
      <c r="L197" s="308"/>
      <c r="M197" s="280"/>
      <c r="N197" s="310"/>
      <c r="O197" s="311"/>
      <c r="P197" s="208"/>
      <c r="Q197" s="273">
        <f t="shared" si="49"/>
        <v>0</v>
      </c>
      <c r="R197" s="315"/>
      <c r="S197" s="310"/>
    </row>
    <row r="198" spans="1:19" ht="20.25" customHeight="1">
      <c r="A198" s="354" t="str">
        <f t="shared" si="44"/>
        <v/>
      </c>
      <c r="B198" s="278"/>
      <c r="C198" s="273">
        <f t="shared" si="46"/>
        <v>0</v>
      </c>
      <c r="D198" s="273"/>
      <c r="E198" s="307">
        <f t="shared" si="50"/>
        <v>0</v>
      </c>
      <c r="F198" s="307">
        <f t="shared" si="50"/>
        <v>0</v>
      </c>
      <c r="G198" s="307">
        <f t="shared" si="50"/>
        <v>0</v>
      </c>
      <c r="H198" s="273">
        <f t="shared" si="47"/>
        <v>0</v>
      </c>
      <c r="I198" s="307"/>
      <c r="J198" s="307" t="str">
        <f t="shared" si="48"/>
        <v/>
      </c>
      <c r="K198" s="308"/>
      <c r="L198" s="308"/>
      <c r="M198" s="277"/>
      <c r="N198" s="310"/>
      <c r="O198" s="311"/>
      <c r="P198" s="208"/>
      <c r="Q198" s="273">
        <f t="shared" si="49"/>
        <v>0</v>
      </c>
      <c r="R198" s="315"/>
      <c r="S198" s="310"/>
    </row>
    <row r="199" spans="1:19" ht="20.25" customHeight="1">
      <c r="A199" s="354" t="str">
        <f t="shared" si="44"/>
        <v/>
      </c>
      <c r="B199" s="278"/>
      <c r="C199" s="273">
        <f t="shared" si="46"/>
        <v>0</v>
      </c>
      <c r="D199" s="273"/>
      <c r="E199" s="307">
        <f t="shared" si="50"/>
        <v>0</v>
      </c>
      <c r="F199" s="307">
        <f t="shared" si="50"/>
        <v>0</v>
      </c>
      <c r="G199" s="307">
        <f t="shared" si="50"/>
        <v>0</v>
      </c>
      <c r="H199" s="273">
        <f t="shared" si="47"/>
        <v>0</v>
      </c>
      <c r="I199" s="307"/>
      <c r="J199" s="307" t="str">
        <f t="shared" si="48"/>
        <v/>
      </c>
      <c r="K199" s="308"/>
      <c r="L199" s="308"/>
      <c r="M199" s="277"/>
      <c r="N199" s="310"/>
      <c r="O199" s="311"/>
      <c r="P199" s="208"/>
      <c r="Q199" s="273">
        <f t="shared" si="49"/>
        <v>0</v>
      </c>
      <c r="R199" s="315"/>
      <c r="S199" s="310"/>
    </row>
    <row r="200" spans="1:19" ht="20.25" customHeight="1">
      <c r="A200" s="354" t="str">
        <f t="shared" si="44"/>
        <v/>
      </c>
      <c r="B200" s="278"/>
      <c r="C200" s="273">
        <f t="shared" si="46"/>
        <v>0</v>
      </c>
      <c r="D200" s="273"/>
      <c r="E200" s="307">
        <f t="shared" si="50"/>
        <v>0</v>
      </c>
      <c r="F200" s="307">
        <f t="shared" si="50"/>
        <v>0</v>
      </c>
      <c r="G200" s="307">
        <f t="shared" si="50"/>
        <v>0</v>
      </c>
      <c r="H200" s="273">
        <f t="shared" si="47"/>
        <v>0</v>
      </c>
      <c r="I200" s="307"/>
      <c r="J200" s="307" t="str">
        <f t="shared" si="48"/>
        <v/>
      </c>
      <c r="K200" s="308"/>
      <c r="L200" s="308"/>
      <c r="M200" s="277"/>
      <c r="N200" s="310"/>
      <c r="O200" s="311"/>
      <c r="P200" s="208"/>
      <c r="Q200" s="273">
        <f t="shared" si="49"/>
        <v>0</v>
      </c>
      <c r="R200" s="315"/>
      <c r="S200" s="310"/>
    </row>
    <row r="201" spans="1:19" ht="20.25" customHeight="1">
      <c r="A201" s="354" t="str">
        <f t="shared" si="44"/>
        <v/>
      </c>
      <c r="B201" s="278"/>
      <c r="C201" s="273">
        <f t="shared" si="46"/>
        <v>0</v>
      </c>
      <c r="D201" s="273"/>
      <c r="E201" s="307">
        <f t="shared" si="50"/>
        <v>0</v>
      </c>
      <c r="F201" s="307">
        <f t="shared" si="50"/>
        <v>0</v>
      </c>
      <c r="G201" s="307">
        <f t="shared" si="50"/>
        <v>0</v>
      </c>
      <c r="H201" s="273">
        <f t="shared" si="47"/>
        <v>0</v>
      </c>
      <c r="I201" s="307"/>
      <c r="J201" s="307" t="str">
        <f t="shared" si="48"/>
        <v/>
      </c>
      <c r="K201" s="308"/>
      <c r="L201" s="308"/>
      <c r="M201" s="277"/>
      <c r="N201" s="310"/>
      <c r="O201" s="311"/>
      <c r="P201" s="208"/>
      <c r="Q201" s="273">
        <f t="shared" si="49"/>
        <v>0</v>
      </c>
      <c r="R201" s="315"/>
      <c r="S201" s="310"/>
    </row>
    <row r="202" spans="1:19" ht="20.25" customHeight="1">
      <c r="A202" s="354" t="str">
        <f t="shared" si="44"/>
        <v/>
      </c>
      <c r="B202" s="278"/>
      <c r="C202" s="273">
        <f t="shared" ref="C202:C219" si="51">Q202</f>
        <v>0</v>
      </c>
      <c r="D202" s="273"/>
      <c r="E202" s="307">
        <f t="shared" si="50"/>
        <v>0</v>
      </c>
      <c r="F202" s="307">
        <f t="shared" si="50"/>
        <v>0</v>
      </c>
      <c r="G202" s="307">
        <f t="shared" si="50"/>
        <v>0</v>
      </c>
      <c r="H202" s="273">
        <f t="shared" ref="H202:H219" si="52">SUM(C202:G202)</f>
        <v>0</v>
      </c>
      <c r="I202" s="307"/>
      <c r="J202" s="307" t="str">
        <f t="shared" ref="J202:J219" si="53">IF(I202&lt;&gt;"",H202/I202,"")</f>
        <v/>
      </c>
      <c r="K202" s="308"/>
      <c r="L202" s="308"/>
      <c r="M202" s="280"/>
      <c r="N202" s="310"/>
      <c r="O202" s="311"/>
      <c r="P202" s="208"/>
      <c r="Q202" s="273">
        <f t="shared" ref="Q202:Q219" si="54">ROUND(O202*P202,0)</f>
        <v>0</v>
      </c>
      <c r="R202" s="315"/>
      <c r="S202" s="310"/>
    </row>
    <row r="203" spans="1:19" ht="20.25" customHeight="1">
      <c r="A203" s="354" t="str">
        <f t="shared" si="44"/>
        <v/>
      </c>
      <c r="B203" s="278"/>
      <c r="C203" s="273">
        <f t="shared" si="51"/>
        <v>0</v>
      </c>
      <c r="D203" s="273"/>
      <c r="E203" s="307">
        <f t="shared" si="50"/>
        <v>0</v>
      </c>
      <c r="F203" s="307">
        <f t="shared" si="50"/>
        <v>0</v>
      </c>
      <c r="G203" s="307">
        <f t="shared" si="50"/>
        <v>0</v>
      </c>
      <c r="H203" s="273">
        <f t="shared" si="52"/>
        <v>0</v>
      </c>
      <c r="I203" s="307"/>
      <c r="J203" s="307" t="str">
        <f t="shared" si="53"/>
        <v/>
      </c>
      <c r="K203" s="308"/>
      <c r="L203" s="308"/>
      <c r="M203" s="280"/>
      <c r="N203" s="310"/>
      <c r="O203" s="311"/>
      <c r="P203" s="208"/>
      <c r="Q203" s="273">
        <f t="shared" si="54"/>
        <v>0</v>
      </c>
      <c r="R203" s="315"/>
      <c r="S203" s="310"/>
    </row>
    <row r="204" spans="1:19" ht="20.25" customHeight="1">
      <c r="A204" s="354" t="str">
        <f t="shared" si="44"/>
        <v/>
      </c>
      <c r="B204" s="278"/>
      <c r="C204" s="273">
        <f t="shared" si="51"/>
        <v>0</v>
      </c>
      <c r="D204" s="273"/>
      <c r="E204" s="307">
        <f t="shared" si="50"/>
        <v>0</v>
      </c>
      <c r="F204" s="307">
        <f t="shared" si="50"/>
        <v>0</v>
      </c>
      <c r="G204" s="307">
        <f t="shared" si="50"/>
        <v>0</v>
      </c>
      <c r="H204" s="273">
        <f t="shared" si="52"/>
        <v>0</v>
      </c>
      <c r="I204" s="307"/>
      <c r="J204" s="307" t="str">
        <f t="shared" si="53"/>
        <v/>
      </c>
      <c r="K204" s="308"/>
      <c r="L204" s="308"/>
      <c r="M204" s="280"/>
      <c r="N204" s="310"/>
      <c r="O204" s="311"/>
      <c r="P204" s="208"/>
      <c r="Q204" s="273">
        <f t="shared" si="54"/>
        <v>0</v>
      </c>
      <c r="R204" s="315"/>
      <c r="S204" s="310"/>
    </row>
    <row r="205" spans="1:19" ht="20.25" customHeight="1">
      <c r="A205" s="354" t="str">
        <f t="shared" si="44"/>
        <v/>
      </c>
      <c r="B205" s="278"/>
      <c r="C205" s="273">
        <f t="shared" si="51"/>
        <v>0</v>
      </c>
      <c r="D205" s="273"/>
      <c r="E205" s="307">
        <f t="shared" si="50"/>
        <v>0</v>
      </c>
      <c r="F205" s="307">
        <f t="shared" si="50"/>
        <v>0</v>
      </c>
      <c r="G205" s="307">
        <f t="shared" si="50"/>
        <v>0</v>
      </c>
      <c r="H205" s="273">
        <f t="shared" si="52"/>
        <v>0</v>
      </c>
      <c r="I205" s="307"/>
      <c r="J205" s="307" t="str">
        <f t="shared" si="53"/>
        <v/>
      </c>
      <c r="K205" s="308"/>
      <c r="L205" s="308"/>
      <c r="M205" s="280"/>
      <c r="N205" s="310"/>
      <c r="O205" s="311"/>
      <c r="P205" s="208"/>
      <c r="Q205" s="273">
        <f t="shared" si="54"/>
        <v>0</v>
      </c>
      <c r="R205" s="315"/>
      <c r="S205" s="310"/>
    </row>
    <row r="206" spans="1:19" ht="20.25" customHeight="1">
      <c r="A206" s="354" t="str">
        <f t="shared" si="44"/>
        <v/>
      </c>
      <c r="B206" s="278"/>
      <c r="C206" s="273">
        <f t="shared" si="51"/>
        <v>0</v>
      </c>
      <c r="D206" s="273"/>
      <c r="E206" s="307">
        <f t="shared" si="50"/>
        <v>0</v>
      </c>
      <c r="F206" s="307">
        <f t="shared" si="50"/>
        <v>0</v>
      </c>
      <c r="G206" s="307">
        <f t="shared" si="50"/>
        <v>0</v>
      </c>
      <c r="H206" s="273">
        <f t="shared" si="52"/>
        <v>0</v>
      </c>
      <c r="I206" s="307"/>
      <c r="J206" s="307" t="str">
        <f t="shared" si="53"/>
        <v/>
      </c>
      <c r="K206" s="308"/>
      <c r="L206" s="308"/>
      <c r="M206" s="280"/>
      <c r="N206" s="310"/>
      <c r="O206" s="311"/>
      <c r="P206" s="208"/>
      <c r="Q206" s="273">
        <f t="shared" si="54"/>
        <v>0</v>
      </c>
      <c r="R206" s="315"/>
      <c r="S206" s="310"/>
    </row>
    <row r="207" spans="1:19" ht="20.25" customHeight="1">
      <c r="A207" s="354" t="str">
        <f t="shared" si="44"/>
        <v/>
      </c>
      <c r="B207" s="278"/>
      <c r="C207" s="273">
        <f t="shared" si="51"/>
        <v>0</v>
      </c>
      <c r="D207" s="273"/>
      <c r="E207" s="307">
        <f t="shared" si="50"/>
        <v>0</v>
      </c>
      <c r="F207" s="307">
        <f t="shared" si="50"/>
        <v>0</v>
      </c>
      <c r="G207" s="307">
        <f t="shared" si="50"/>
        <v>0</v>
      </c>
      <c r="H207" s="273">
        <f t="shared" si="52"/>
        <v>0</v>
      </c>
      <c r="I207" s="307"/>
      <c r="J207" s="307" t="str">
        <f t="shared" si="53"/>
        <v/>
      </c>
      <c r="K207" s="308"/>
      <c r="L207" s="308"/>
      <c r="M207" s="280"/>
      <c r="N207" s="310"/>
      <c r="O207" s="311"/>
      <c r="P207" s="208"/>
      <c r="Q207" s="273">
        <f t="shared" si="54"/>
        <v>0</v>
      </c>
      <c r="R207" s="315"/>
      <c r="S207" s="310"/>
    </row>
    <row r="208" spans="1:19" ht="20.25" customHeight="1">
      <c r="A208" s="354" t="str">
        <f t="shared" si="44"/>
        <v/>
      </c>
      <c r="B208" s="278"/>
      <c r="C208" s="273">
        <f t="shared" si="51"/>
        <v>0</v>
      </c>
      <c r="D208" s="273"/>
      <c r="E208" s="307">
        <f t="shared" si="50"/>
        <v>0</v>
      </c>
      <c r="F208" s="307">
        <f t="shared" si="50"/>
        <v>0</v>
      </c>
      <c r="G208" s="307">
        <f t="shared" si="50"/>
        <v>0</v>
      </c>
      <c r="H208" s="273">
        <f t="shared" si="52"/>
        <v>0</v>
      </c>
      <c r="I208" s="307"/>
      <c r="J208" s="307" t="str">
        <f t="shared" si="53"/>
        <v/>
      </c>
      <c r="K208" s="308"/>
      <c r="L208" s="308"/>
      <c r="M208" s="277"/>
      <c r="N208" s="310"/>
      <c r="O208" s="311"/>
      <c r="P208" s="208"/>
      <c r="Q208" s="273">
        <f t="shared" si="54"/>
        <v>0</v>
      </c>
      <c r="R208" s="315"/>
      <c r="S208" s="310"/>
    </row>
    <row r="209" spans="1:19" ht="20.25" customHeight="1">
      <c r="A209" s="354" t="str">
        <f t="shared" si="44"/>
        <v/>
      </c>
      <c r="B209" s="278"/>
      <c r="C209" s="273">
        <f t="shared" si="51"/>
        <v>0</v>
      </c>
      <c r="D209" s="273"/>
      <c r="E209" s="307">
        <f t="shared" si="50"/>
        <v>0</v>
      </c>
      <c r="F209" s="307">
        <f t="shared" si="50"/>
        <v>0</v>
      </c>
      <c r="G209" s="307">
        <f t="shared" si="50"/>
        <v>0</v>
      </c>
      <c r="H209" s="273">
        <f t="shared" si="52"/>
        <v>0</v>
      </c>
      <c r="I209" s="307"/>
      <c r="J209" s="307" t="str">
        <f t="shared" si="53"/>
        <v/>
      </c>
      <c r="K209" s="308"/>
      <c r="L209" s="308"/>
      <c r="M209" s="277"/>
      <c r="N209" s="310"/>
      <c r="O209" s="311"/>
      <c r="P209" s="208"/>
      <c r="Q209" s="273">
        <f t="shared" si="54"/>
        <v>0</v>
      </c>
      <c r="R209" s="315"/>
      <c r="S209" s="310"/>
    </row>
    <row r="210" spans="1:19" ht="20.25" customHeight="1">
      <c r="A210" s="354" t="str">
        <f t="shared" si="44"/>
        <v/>
      </c>
      <c r="B210" s="278"/>
      <c r="C210" s="273">
        <f t="shared" si="51"/>
        <v>0</v>
      </c>
      <c r="D210" s="273"/>
      <c r="E210" s="307">
        <f t="shared" si="50"/>
        <v>0</v>
      </c>
      <c r="F210" s="307">
        <f t="shared" si="50"/>
        <v>0</v>
      </c>
      <c r="G210" s="307">
        <f t="shared" si="50"/>
        <v>0</v>
      </c>
      <c r="H210" s="273">
        <f t="shared" si="52"/>
        <v>0</v>
      </c>
      <c r="I210" s="307"/>
      <c r="J210" s="307" t="str">
        <f t="shared" si="53"/>
        <v/>
      </c>
      <c r="K210" s="308"/>
      <c r="L210" s="308"/>
      <c r="M210" s="277"/>
      <c r="N210" s="310"/>
      <c r="O210" s="317"/>
      <c r="P210" s="211"/>
      <c r="Q210" s="273">
        <f t="shared" si="54"/>
        <v>0</v>
      </c>
      <c r="R210" s="315"/>
      <c r="S210" s="310"/>
    </row>
    <row r="211" spans="1:19" ht="20.25" customHeight="1">
      <c r="A211" s="354" t="str">
        <f t="shared" si="44"/>
        <v/>
      </c>
      <c r="B211" s="278"/>
      <c r="C211" s="273">
        <f t="shared" si="51"/>
        <v>0</v>
      </c>
      <c r="D211" s="273"/>
      <c r="E211" s="307">
        <f t="shared" si="50"/>
        <v>0</v>
      </c>
      <c r="F211" s="307">
        <f t="shared" si="50"/>
        <v>0</v>
      </c>
      <c r="G211" s="307">
        <f t="shared" si="50"/>
        <v>0</v>
      </c>
      <c r="H211" s="273">
        <f t="shared" si="52"/>
        <v>0</v>
      </c>
      <c r="I211" s="307"/>
      <c r="J211" s="307" t="str">
        <f t="shared" si="53"/>
        <v/>
      </c>
      <c r="K211" s="308"/>
      <c r="L211" s="308"/>
      <c r="M211" s="277"/>
      <c r="N211" s="310"/>
      <c r="O211" s="311"/>
      <c r="P211" s="208"/>
      <c r="Q211" s="273">
        <f t="shared" si="54"/>
        <v>0</v>
      </c>
      <c r="R211" s="315"/>
      <c r="S211" s="310"/>
    </row>
    <row r="212" spans="1:19" ht="20.25" customHeight="1">
      <c r="A212" s="354" t="str">
        <f t="shared" si="44"/>
        <v/>
      </c>
      <c r="B212" s="278"/>
      <c r="C212" s="273">
        <f t="shared" si="51"/>
        <v>0</v>
      </c>
      <c r="D212" s="273"/>
      <c r="E212" s="307">
        <f t="shared" si="50"/>
        <v>0</v>
      </c>
      <c r="F212" s="307">
        <f t="shared" si="50"/>
        <v>0</v>
      </c>
      <c r="G212" s="307">
        <f t="shared" si="50"/>
        <v>0</v>
      </c>
      <c r="H212" s="273">
        <f t="shared" si="52"/>
        <v>0</v>
      </c>
      <c r="I212" s="307"/>
      <c r="J212" s="307" t="str">
        <f t="shared" si="53"/>
        <v/>
      </c>
      <c r="K212" s="308"/>
      <c r="L212" s="308"/>
      <c r="M212" s="280"/>
      <c r="N212" s="310"/>
      <c r="O212" s="311"/>
      <c r="P212" s="208"/>
      <c r="Q212" s="273">
        <f t="shared" si="54"/>
        <v>0</v>
      </c>
      <c r="R212" s="315"/>
      <c r="S212" s="310"/>
    </row>
    <row r="213" spans="1:19" ht="20.25" customHeight="1">
      <c r="A213" s="354" t="str">
        <f t="shared" si="44"/>
        <v/>
      </c>
      <c r="B213" s="278"/>
      <c r="C213" s="273">
        <f t="shared" si="51"/>
        <v>0</v>
      </c>
      <c r="D213" s="273"/>
      <c r="E213" s="307">
        <f t="shared" si="50"/>
        <v>0</v>
      </c>
      <c r="F213" s="307">
        <f t="shared" si="50"/>
        <v>0</v>
      </c>
      <c r="G213" s="307">
        <f t="shared" si="50"/>
        <v>0</v>
      </c>
      <c r="H213" s="273">
        <f t="shared" si="52"/>
        <v>0</v>
      </c>
      <c r="I213" s="307"/>
      <c r="J213" s="307" t="str">
        <f t="shared" si="53"/>
        <v/>
      </c>
      <c r="K213" s="308"/>
      <c r="L213" s="308"/>
      <c r="M213" s="277"/>
      <c r="N213" s="310"/>
      <c r="O213" s="317"/>
      <c r="P213" s="211"/>
      <c r="Q213" s="273">
        <f t="shared" si="54"/>
        <v>0</v>
      </c>
      <c r="R213" s="315"/>
      <c r="S213" s="310"/>
    </row>
    <row r="214" spans="1:19" ht="20.25" customHeight="1">
      <c r="A214" s="354" t="str">
        <f t="shared" si="44"/>
        <v/>
      </c>
      <c r="B214" s="278"/>
      <c r="C214" s="273">
        <f t="shared" si="51"/>
        <v>0</v>
      </c>
      <c r="D214" s="273"/>
      <c r="E214" s="307">
        <f t="shared" si="50"/>
        <v>0</v>
      </c>
      <c r="F214" s="307">
        <f t="shared" si="50"/>
        <v>0</v>
      </c>
      <c r="G214" s="307">
        <f t="shared" si="50"/>
        <v>0</v>
      </c>
      <c r="H214" s="273">
        <f t="shared" si="52"/>
        <v>0</v>
      </c>
      <c r="I214" s="307"/>
      <c r="J214" s="307" t="str">
        <f t="shared" si="53"/>
        <v/>
      </c>
      <c r="K214" s="308"/>
      <c r="L214" s="308"/>
      <c r="M214" s="277"/>
      <c r="N214" s="310"/>
      <c r="O214" s="311"/>
      <c r="P214" s="208"/>
      <c r="Q214" s="273">
        <f t="shared" si="54"/>
        <v>0</v>
      </c>
      <c r="R214" s="315"/>
      <c r="S214" s="310"/>
    </row>
    <row r="215" spans="1:19" ht="20.25" customHeight="1">
      <c r="A215" s="354" t="str">
        <f t="shared" si="44"/>
        <v/>
      </c>
      <c r="B215" s="278"/>
      <c r="C215" s="273">
        <f t="shared" si="51"/>
        <v>0</v>
      </c>
      <c r="D215" s="273"/>
      <c r="E215" s="307">
        <f t="shared" si="50"/>
        <v>0</v>
      </c>
      <c r="F215" s="307">
        <f t="shared" si="50"/>
        <v>0</v>
      </c>
      <c r="G215" s="307">
        <f t="shared" si="50"/>
        <v>0</v>
      </c>
      <c r="H215" s="273">
        <f t="shared" si="52"/>
        <v>0</v>
      </c>
      <c r="I215" s="307"/>
      <c r="J215" s="307" t="str">
        <f t="shared" si="53"/>
        <v/>
      </c>
      <c r="K215" s="308"/>
      <c r="L215" s="308"/>
      <c r="M215" s="280"/>
      <c r="N215" s="310"/>
      <c r="O215" s="311"/>
      <c r="P215" s="208"/>
      <c r="Q215" s="273">
        <f t="shared" si="54"/>
        <v>0</v>
      </c>
      <c r="R215" s="315"/>
      <c r="S215" s="310"/>
    </row>
    <row r="216" spans="1:19" ht="20.25" customHeight="1">
      <c r="A216" s="354" t="str">
        <f t="shared" si="44"/>
        <v/>
      </c>
      <c r="B216" s="278"/>
      <c r="C216" s="273">
        <f t="shared" si="51"/>
        <v>0</v>
      </c>
      <c r="D216" s="273"/>
      <c r="E216" s="307">
        <f t="shared" si="50"/>
        <v>0</v>
      </c>
      <c r="F216" s="307">
        <f t="shared" si="50"/>
        <v>0</v>
      </c>
      <c r="G216" s="307">
        <f t="shared" si="50"/>
        <v>0</v>
      </c>
      <c r="H216" s="273">
        <f t="shared" si="52"/>
        <v>0</v>
      </c>
      <c r="I216" s="307"/>
      <c r="J216" s="307" t="str">
        <f t="shared" si="53"/>
        <v/>
      </c>
      <c r="K216" s="308"/>
      <c r="L216" s="308"/>
      <c r="M216" s="277"/>
      <c r="N216" s="310"/>
      <c r="O216" s="311"/>
      <c r="P216" s="208"/>
      <c r="Q216" s="273">
        <f t="shared" si="54"/>
        <v>0</v>
      </c>
      <c r="R216" s="315"/>
      <c r="S216" s="310"/>
    </row>
    <row r="217" spans="1:19" ht="20.25" customHeight="1">
      <c r="A217" s="354" t="str">
        <f t="shared" si="44"/>
        <v/>
      </c>
      <c r="B217" s="278"/>
      <c r="C217" s="273">
        <f t="shared" si="51"/>
        <v>0</v>
      </c>
      <c r="D217" s="273"/>
      <c r="E217" s="307">
        <f t="shared" ref="E217:G236" si="55">IF($I$238&lt;&gt;0,E$238/$I$238*$I217,0)</f>
        <v>0</v>
      </c>
      <c r="F217" s="307">
        <f t="shared" si="55"/>
        <v>0</v>
      </c>
      <c r="G217" s="307">
        <f t="shared" si="55"/>
        <v>0</v>
      </c>
      <c r="H217" s="273">
        <f t="shared" si="52"/>
        <v>0</v>
      </c>
      <c r="I217" s="307"/>
      <c r="J217" s="307" t="str">
        <f t="shared" si="53"/>
        <v/>
      </c>
      <c r="K217" s="308"/>
      <c r="L217" s="308"/>
      <c r="M217" s="277"/>
      <c r="N217" s="310"/>
      <c r="O217" s="311"/>
      <c r="P217" s="208"/>
      <c r="Q217" s="273">
        <f t="shared" si="54"/>
        <v>0</v>
      </c>
      <c r="R217" s="315"/>
      <c r="S217" s="310"/>
    </row>
    <row r="218" spans="1:19" ht="20.25" customHeight="1">
      <c r="A218" s="354" t="str">
        <f t="shared" si="44"/>
        <v/>
      </c>
      <c r="B218" s="278"/>
      <c r="C218" s="273">
        <f t="shared" si="51"/>
        <v>0</v>
      </c>
      <c r="D218" s="273"/>
      <c r="E218" s="307">
        <f t="shared" si="55"/>
        <v>0</v>
      </c>
      <c r="F218" s="307">
        <f t="shared" si="55"/>
        <v>0</v>
      </c>
      <c r="G218" s="307">
        <f t="shared" si="55"/>
        <v>0</v>
      </c>
      <c r="H218" s="273">
        <f t="shared" si="52"/>
        <v>0</v>
      </c>
      <c r="I218" s="307"/>
      <c r="J218" s="307" t="str">
        <f t="shared" si="53"/>
        <v/>
      </c>
      <c r="K218" s="308"/>
      <c r="L218" s="308"/>
      <c r="M218" s="277"/>
      <c r="N218" s="310"/>
      <c r="O218" s="311"/>
      <c r="P218" s="208"/>
      <c r="Q218" s="273">
        <f t="shared" si="54"/>
        <v>0</v>
      </c>
      <c r="R218" s="315"/>
      <c r="S218" s="310"/>
    </row>
    <row r="219" spans="1:19" ht="20.25" customHeight="1">
      <c r="A219" s="354" t="str">
        <f t="shared" si="44"/>
        <v/>
      </c>
      <c r="B219" s="278"/>
      <c r="C219" s="273">
        <f t="shared" si="51"/>
        <v>0</v>
      </c>
      <c r="D219" s="273"/>
      <c r="E219" s="307">
        <f t="shared" si="55"/>
        <v>0</v>
      </c>
      <c r="F219" s="307">
        <f t="shared" si="55"/>
        <v>0</v>
      </c>
      <c r="G219" s="307">
        <f t="shared" si="55"/>
        <v>0</v>
      </c>
      <c r="H219" s="273">
        <f t="shared" si="52"/>
        <v>0</v>
      </c>
      <c r="I219" s="307"/>
      <c r="J219" s="307" t="str">
        <f t="shared" si="53"/>
        <v/>
      </c>
      <c r="K219" s="308"/>
      <c r="L219" s="308"/>
      <c r="M219" s="277"/>
      <c r="N219" s="310"/>
      <c r="O219" s="311"/>
      <c r="P219" s="208"/>
      <c r="Q219" s="273">
        <f t="shared" si="54"/>
        <v>0</v>
      </c>
      <c r="R219" s="315"/>
      <c r="S219" s="310"/>
    </row>
    <row r="220" spans="1:19" ht="20.25" customHeight="1">
      <c r="A220" s="354" t="str">
        <f t="shared" si="44"/>
        <v/>
      </c>
      <c r="B220" s="278"/>
      <c r="C220" s="273">
        <f t="shared" si="46"/>
        <v>0</v>
      </c>
      <c r="D220" s="273"/>
      <c r="E220" s="307">
        <f t="shared" si="55"/>
        <v>0</v>
      </c>
      <c r="F220" s="307">
        <f t="shared" si="55"/>
        <v>0</v>
      </c>
      <c r="G220" s="307">
        <f t="shared" si="55"/>
        <v>0</v>
      </c>
      <c r="H220" s="273">
        <f t="shared" si="47"/>
        <v>0</v>
      </c>
      <c r="I220" s="307"/>
      <c r="J220" s="307" t="str">
        <f t="shared" si="48"/>
        <v/>
      </c>
      <c r="K220" s="308"/>
      <c r="L220" s="308"/>
      <c r="M220" s="280"/>
      <c r="N220" s="310"/>
      <c r="O220" s="311"/>
      <c r="P220" s="208"/>
      <c r="Q220" s="273">
        <f t="shared" si="49"/>
        <v>0</v>
      </c>
      <c r="R220" s="315"/>
      <c r="S220" s="310"/>
    </row>
    <row r="221" spans="1:19" ht="20.25" customHeight="1">
      <c r="A221" s="354" t="str">
        <f t="shared" si="44"/>
        <v/>
      </c>
      <c r="B221" s="278"/>
      <c r="C221" s="273">
        <f t="shared" si="46"/>
        <v>0</v>
      </c>
      <c r="D221" s="273"/>
      <c r="E221" s="307">
        <f t="shared" si="55"/>
        <v>0</v>
      </c>
      <c r="F221" s="307">
        <f t="shared" si="55"/>
        <v>0</v>
      </c>
      <c r="G221" s="307">
        <f t="shared" si="55"/>
        <v>0</v>
      </c>
      <c r="H221" s="273">
        <f t="shared" si="47"/>
        <v>0</v>
      </c>
      <c r="I221" s="307"/>
      <c r="J221" s="307" t="str">
        <f t="shared" si="48"/>
        <v/>
      </c>
      <c r="K221" s="308"/>
      <c r="L221" s="308"/>
      <c r="M221" s="280"/>
      <c r="N221" s="310"/>
      <c r="O221" s="311"/>
      <c r="P221" s="208"/>
      <c r="Q221" s="273">
        <f t="shared" si="49"/>
        <v>0</v>
      </c>
      <c r="R221" s="315"/>
      <c r="S221" s="310"/>
    </row>
    <row r="222" spans="1:19" ht="20.25" customHeight="1">
      <c r="A222" s="354" t="str">
        <f t="shared" si="44"/>
        <v/>
      </c>
      <c r="B222" s="278"/>
      <c r="C222" s="273">
        <f t="shared" ref="C222:C236" si="56">Q222</f>
        <v>0</v>
      </c>
      <c r="D222" s="273"/>
      <c r="E222" s="307">
        <f t="shared" si="55"/>
        <v>0</v>
      </c>
      <c r="F222" s="307">
        <f t="shared" si="55"/>
        <v>0</v>
      </c>
      <c r="G222" s="307">
        <f t="shared" si="55"/>
        <v>0</v>
      </c>
      <c r="H222" s="273">
        <f t="shared" ref="H222:H236" si="57">SUM(C222:G222)</f>
        <v>0</v>
      </c>
      <c r="I222" s="307"/>
      <c r="J222" s="307" t="str">
        <f t="shared" ref="J222:J236" si="58">IF(I222&lt;&gt;"",H222/I222,"")</f>
        <v/>
      </c>
      <c r="K222" s="308"/>
      <c r="L222" s="308"/>
      <c r="M222" s="279"/>
      <c r="N222" s="310"/>
      <c r="O222" s="311"/>
      <c r="P222" s="208"/>
      <c r="Q222" s="273">
        <f t="shared" ref="Q222:Q236" si="59">ROUND(O222*P222,0)</f>
        <v>0</v>
      </c>
      <c r="R222" s="315"/>
      <c r="S222" s="310"/>
    </row>
    <row r="223" spans="1:19" ht="20.25" customHeight="1">
      <c r="A223" s="354" t="str">
        <f t="shared" si="44"/>
        <v/>
      </c>
      <c r="B223" s="278"/>
      <c r="C223" s="273">
        <f t="shared" si="56"/>
        <v>0</v>
      </c>
      <c r="D223" s="273"/>
      <c r="E223" s="307">
        <f t="shared" si="55"/>
        <v>0</v>
      </c>
      <c r="F223" s="307">
        <f t="shared" si="55"/>
        <v>0</v>
      </c>
      <c r="G223" s="307">
        <f t="shared" si="55"/>
        <v>0</v>
      </c>
      <c r="H223" s="273">
        <f t="shared" si="57"/>
        <v>0</v>
      </c>
      <c r="I223" s="307"/>
      <c r="J223" s="307" t="str">
        <f t="shared" si="58"/>
        <v/>
      </c>
      <c r="K223" s="308"/>
      <c r="L223" s="308"/>
      <c r="M223" s="279"/>
      <c r="N223" s="310"/>
      <c r="O223" s="311"/>
      <c r="P223" s="208"/>
      <c r="Q223" s="273">
        <f t="shared" si="59"/>
        <v>0</v>
      </c>
      <c r="R223" s="315"/>
      <c r="S223" s="310"/>
    </row>
    <row r="224" spans="1:19" ht="20.25" customHeight="1">
      <c r="A224" s="354" t="str">
        <f t="shared" si="44"/>
        <v/>
      </c>
      <c r="B224" s="278"/>
      <c r="C224" s="273">
        <f t="shared" si="56"/>
        <v>0</v>
      </c>
      <c r="D224" s="273"/>
      <c r="E224" s="307">
        <f t="shared" si="55"/>
        <v>0</v>
      </c>
      <c r="F224" s="307">
        <f t="shared" si="55"/>
        <v>0</v>
      </c>
      <c r="G224" s="307">
        <f t="shared" si="55"/>
        <v>0</v>
      </c>
      <c r="H224" s="273">
        <f t="shared" si="57"/>
        <v>0</v>
      </c>
      <c r="I224" s="307"/>
      <c r="J224" s="307" t="str">
        <f t="shared" si="58"/>
        <v/>
      </c>
      <c r="K224" s="308"/>
      <c r="L224" s="308"/>
      <c r="M224" s="279"/>
      <c r="N224" s="310"/>
      <c r="O224" s="311"/>
      <c r="P224" s="208"/>
      <c r="Q224" s="273">
        <f t="shared" si="59"/>
        <v>0</v>
      </c>
      <c r="R224" s="315"/>
      <c r="S224" s="310"/>
    </row>
    <row r="225" spans="1:19" ht="20.25" customHeight="1">
      <c r="A225" s="354" t="str">
        <f t="shared" si="44"/>
        <v/>
      </c>
      <c r="B225" s="278"/>
      <c r="C225" s="273">
        <f t="shared" si="56"/>
        <v>0</v>
      </c>
      <c r="D225" s="273"/>
      <c r="E225" s="307">
        <f t="shared" si="55"/>
        <v>0</v>
      </c>
      <c r="F225" s="307">
        <f t="shared" si="55"/>
        <v>0</v>
      </c>
      <c r="G225" s="307">
        <f t="shared" si="55"/>
        <v>0</v>
      </c>
      <c r="H225" s="273">
        <f t="shared" si="57"/>
        <v>0</v>
      </c>
      <c r="I225" s="307"/>
      <c r="J225" s="307" t="str">
        <f t="shared" si="58"/>
        <v/>
      </c>
      <c r="K225" s="308"/>
      <c r="L225" s="308"/>
      <c r="M225" s="279"/>
      <c r="N225" s="310"/>
      <c r="O225" s="311"/>
      <c r="P225" s="208"/>
      <c r="Q225" s="273">
        <f t="shared" si="59"/>
        <v>0</v>
      </c>
      <c r="R225" s="315"/>
      <c r="S225" s="310"/>
    </row>
    <row r="226" spans="1:19" ht="20.25" customHeight="1">
      <c r="A226" s="354" t="str">
        <f t="shared" si="44"/>
        <v/>
      </c>
      <c r="B226" s="278"/>
      <c r="C226" s="273">
        <f t="shared" si="56"/>
        <v>0</v>
      </c>
      <c r="D226" s="273"/>
      <c r="E226" s="307">
        <f t="shared" si="55"/>
        <v>0</v>
      </c>
      <c r="F226" s="307">
        <f t="shared" si="55"/>
        <v>0</v>
      </c>
      <c r="G226" s="307">
        <f t="shared" si="55"/>
        <v>0</v>
      </c>
      <c r="H226" s="273">
        <f t="shared" si="57"/>
        <v>0</v>
      </c>
      <c r="I226" s="307"/>
      <c r="J226" s="307" t="str">
        <f t="shared" si="58"/>
        <v/>
      </c>
      <c r="K226" s="308"/>
      <c r="L226" s="308"/>
      <c r="M226" s="279"/>
      <c r="N226" s="310"/>
      <c r="O226" s="311"/>
      <c r="P226" s="208"/>
      <c r="Q226" s="273">
        <f t="shared" si="59"/>
        <v>0</v>
      </c>
      <c r="R226" s="315"/>
      <c r="S226" s="310"/>
    </row>
    <row r="227" spans="1:19" ht="20.25" customHeight="1">
      <c r="A227" s="354" t="str">
        <f t="shared" si="44"/>
        <v/>
      </c>
      <c r="B227" s="278"/>
      <c r="C227" s="273">
        <f t="shared" si="56"/>
        <v>0</v>
      </c>
      <c r="D227" s="273"/>
      <c r="E227" s="307">
        <f t="shared" si="55"/>
        <v>0</v>
      </c>
      <c r="F227" s="307">
        <f t="shared" si="55"/>
        <v>0</v>
      </c>
      <c r="G227" s="307">
        <f t="shared" si="55"/>
        <v>0</v>
      </c>
      <c r="H227" s="273">
        <f t="shared" si="57"/>
        <v>0</v>
      </c>
      <c r="I227" s="307"/>
      <c r="J227" s="307" t="str">
        <f t="shared" si="58"/>
        <v/>
      </c>
      <c r="K227" s="308"/>
      <c r="L227" s="308"/>
      <c r="M227" s="279"/>
      <c r="N227" s="310"/>
      <c r="O227" s="311"/>
      <c r="P227" s="208"/>
      <c r="Q227" s="273">
        <f t="shared" si="59"/>
        <v>0</v>
      </c>
      <c r="R227" s="315"/>
      <c r="S227" s="310"/>
    </row>
    <row r="228" spans="1:19" ht="20.25" customHeight="1">
      <c r="A228" s="354" t="str">
        <f t="shared" si="44"/>
        <v/>
      </c>
      <c r="B228" s="278"/>
      <c r="C228" s="273">
        <f t="shared" si="56"/>
        <v>0</v>
      </c>
      <c r="D228" s="273"/>
      <c r="E228" s="307">
        <f t="shared" si="55"/>
        <v>0</v>
      </c>
      <c r="F228" s="307">
        <f t="shared" si="55"/>
        <v>0</v>
      </c>
      <c r="G228" s="307">
        <f t="shared" si="55"/>
        <v>0</v>
      </c>
      <c r="H228" s="273">
        <f t="shared" si="57"/>
        <v>0</v>
      </c>
      <c r="I228" s="307"/>
      <c r="J228" s="307" t="str">
        <f t="shared" si="58"/>
        <v/>
      </c>
      <c r="K228" s="308"/>
      <c r="L228" s="308"/>
      <c r="M228" s="279"/>
      <c r="N228" s="310"/>
      <c r="O228" s="317"/>
      <c r="P228" s="211"/>
      <c r="Q228" s="273">
        <f t="shared" si="59"/>
        <v>0</v>
      </c>
      <c r="R228" s="315"/>
      <c r="S228" s="310"/>
    </row>
    <row r="229" spans="1:19" ht="20.25" customHeight="1">
      <c r="A229" s="354" t="str">
        <f t="shared" si="44"/>
        <v/>
      </c>
      <c r="B229" s="278"/>
      <c r="C229" s="273">
        <f t="shared" si="56"/>
        <v>0</v>
      </c>
      <c r="D229" s="273"/>
      <c r="E229" s="307">
        <f t="shared" si="55"/>
        <v>0</v>
      </c>
      <c r="F229" s="307">
        <f t="shared" si="55"/>
        <v>0</v>
      </c>
      <c r="G229" s="307">
        <f t="shared" si="55"/>
        <v>0</v>
      </c>
      <c r="H229" s="273">
        <f t="shared" si="57"/>
        <v>0</v>
      </c>
      <c r="I229" s="307"/>
      <c r="J229" s="307" t="str">
        <f t="shared" si="58"/>
        <v/>
      </c>
      <c r="K229" s="308"/>
      <c r="L229" s="308"/>
      <c r="M229" s="271"/>
      <c r="N229" s="310"/>
      <c r="O229" s="311"/>
      <c r="P229" s="208"/>
      <c r="Q229" s="273">
        <f t="shared" si="59"/>
        <v>0</v>
      </c>
      <c r="R229" s="315"/>
      <c r="S229" s="310"/>
    </row>
    <row r="230" spans="1:19" ht="20.25" customHeight="1">
      <c r="A230" s="354" t="str">
        <f t="shared" si="44"/>
        <v/>
      </c>
      <c r="B230" s="278"/>
      <c r="C230" s="273">
        <f t="shared" si="56"/>
        <v>0</v>
      </c>
      <c r="D230" s="273"/>
      <c r="E230" s="307">
        <f t="shared" si="55"/>
        <v>0</v>
      </c>
      <c r="F230" s="307">
        <f t="shared" si="55"/>
        <v>0</v>
      </c>
      <c r="G230" s="307">
        <f t="shared" si="55"/>
        <v>0</v>
      </c>
      <c r="H230" s="273">
        <f t="shared" si="57"/>
        <v>0</v>
      </c>
      <c r="I230" s="307"/>
      <c r="J230" s="307" t="str">
        <f t="shared" si="58"/>
        <v/>
      </c>
      <c r="K230" s="308"/>
      <c r="L230" s="308"/>
      <c r="M230" s="279"/>
      <c r="N230" s="310"/>
      <c r="O230" s="311"/>
      <c r="P230" s="208"/>
      <c r="Q230" s="273">
        <f t="shared" si="59"/>
        <v>0</v>
      </c>
      <c r="R230" s="315"/>
      <c r="S230" s="310"/>
    </row>
    <row r="231" spans="1:19" ht="20.25" customHeight="1">
      <c r="A231" s="354" t="str">
        <f t="shared" si="44"/>
        <v/>
      </c>
      <c r="B231" s="278"/>
      <c r="C231" s="273">
        <f t="shared" si="56"/>
        <v>0</v>
      </c>
      <c r="D231" s="273"/>
      <c r="E231" s="307">
        <f t="shared" si="55"/>
        <v>0</v>
      </c>
      <c r="F231" s="307">
        <f t="shared" si="55"/>
        <v>0</v>
      </c>
      <c r="G231" s="307">
        <f t="shared" si="55"/>
        <v>0</v>
      </c>
      <c r="H231" s="273">
        <f t="shared" si="57"/>
        <v>0</v>
      </c>
      <c r="I231" s="307"/>
      <c r="J231" s="307" t="str">
        <f t="shared" si="58"/>
        <v/>
      </c>
      <c r="K231" s="308"/>
      <c r="L231" s="308"/>
      <c r="M231" s="279"/>
      <c r="N231" s="310"/>
      <c r="O231" s="317"/>
      <c r="P231" s="211"/>
      <c r="Q231" s="273">
        <f t="shared" si="59"/>
        <v>0</v>
      </c>
      <c r="R231" s="315"/>
      <c r="S231" s="310"/>
    </row>
    <row r="232" spans="1:19" ht="20.25" customHeight="1">
      <c r="A232" s="354" t="str">
        <f t="shared" si="44"/>
        <v/>
      </c>
      <c r="B232" s="278"/>
      <c r="C232" s="273">
        <f t="shared" si="56"/>
        <v>0</v>
      </c>
      <c r="D232" s="273"/>
      <c r="E232" s="307">
        <f t="shared" si="55"/>
        <v>0</v>
      </c>
      <c r="F232" s="307">
        <f t="shared" si="55"/>
        <v>0</v>
      </c>
      <c r="G232" s="307">
        <f t="shared" si="55"/>
        <v>0</v>
      </c>
      <c r="H232" s="273">
        <f t="shared" si="57"/>
        <v>0</v>
      </c>
      <c r="I232" s="307"/>
      <c r="J232" s="307" t="str">
        <f t="shared" si="58"/>
        <v/>
      </c>
      <c r="K232" s="308"/>
      <c r="L232" s="308"/>
      <c r="M232" s="277"/>
      <c r="N232" s="310"/>
      <c r="O232" s="311"/>
      <c r="P232" s="208"/>
      <c r="Q232" s="273">
        <f t="shared" si="59"/>
        <v>0</v>
      </c>
      <c r="R232" s="315"/>
      <c r="S232" s="310"/>
    </row>
    <row r="233" spans="1:19" ht="20.25" customHeight="1">
      <c r="A233" s="354" t="str">
        <f t="shared" si="44"/>
        <v/>
      </c>
      <c r="B233" s="278"/>
      <c r="C233" s="273">
        <f t="shared" si="56"/>
        <v>0</v>
      </c>
      <c r="D233" s="273"/>
      <c r="E233" s="307">
        <f t="shared" si="55"/>
        <v>0</v>
      </c>
      <c r="F233" s="307">
        <f t="shared" si="55"/>
        <v>0</v>
      </c>
      <c r="G233" s="307">
        <f t="shared" si="55"/>
        <v>0</v>
      </c>
      <c r="H233" s="273">
        <f t="shared" si="57"/>
        <v>0</v>
      </c>
      <c r="I233" s="307"/>
      <c r="J233" s="307" t="str">
        <f t="shared" si="58"/>
        <v/>
      </c>
      <c r="K233" s="308"/>
      <c r="L233" s="308"/>
      <c r="M233" s="279"/>
      <c r="N233" s="310"/>
      <c r="O233" s="311"/>
      <c r="P233" s="208"/>
      <c r="Q233" s="273">
        <f t="shared" si="59"/>
        <v>0</v>
      </c>
      <c r="R233" s="315"/>
      <c r="S233" s="310"/>
    </row>
    <row r="234" spans="1:19" ht="20.25" customHeight="1">
      <c r="A234" s="354" t="str">
        <f t="shared" si="44"/>
        <v/>
      </c>
      <c r="B234" s="278"/>
      <c r="C234" s="273">
        <f t="shared" si="56"/>
        <v>0</v>
      </c>
      <c r="D234" s="273"/>
      <c r="E234" s="307">
        <f t="shared" si="55"/>
        <v>0</v>
      </c>
      <c r="F234" s="307">
        <f t="shared" si="55"/>
        <v>0</v>
      </c>
      <c r="G234" s="307">
        <f t="shared" si="55"/>
        <v>0</v>
      </c>
      <c r="H234" s="273">
        <f t="shared" si="57"/>
        <v>0</v>
      </c>
      <c r="I234" s="307"/>
      <c r="J234" s="307" t="str">
        <f t="shared" si="58"/>
        <v/>
      </c>
      <c r="K234" s="308"/>
      <c r="L234" s="308"/>
      <c r="M234" s="279"/>
      <c r="N234" s="310"/>
      <c r="O234" s="311"/>
      <c r="P234" s="208"/>
      <c r="Q234" s="273">
        <f t="shared" si="59"/>
        <v>0</v>
      </c>
      <c r="R234" s="315"/>
      <c r="S234" s="310"/>
    </row>
    <row r="235" spans="1:19" ht="20.25" customHeight="1">
      <c r="A235" s="354" t="str">
        <f t="shared" si="44"/>
        <v/>
      </c>
      <c r="B235" s="278"/>
      <c r="C235" s="273">
        <f t="shared" si="56"/>
        <v>0</v>
      </c>
      <c r="D235" s="273"/>
      <c r="E235" s="307">
        <f t="shared" si="55"/>
        <v>0</v>
      </c>
      <c r="F235" s="307">
        <f t="shared" si="55"/>
        <v>0</v>
      </c>
      <c r="G235" s="307">
        <f t="shared" si="55"/>
        <v>0</v>
      </c>
      <c r="H235" s="273">
        <f t="shared" si="57"/>
        <v>0</v>
      </c>
      <c r="I235" s="307"/>
      <c r="J235" s="307" t="str">
        <f t="shared" si="58"/>
        <v/>
      </c>
      <c r="K235" s="308"/>
      <c r="L235" s="308"/>
      <c r="M235" s="277"/>
      <c r="N235" s="310"/>
      <c r="O235" s="311"/>
      <c r="P235" s="208"/>
      <c r="Q235" s="273">
        <f t="shared" si="59"/>
        <v>0</v>
      </c>
      <c r="R235" s="315"/>
      <c r="S235" s="310"/>
    </row>
    <row r="236" spans="1:19" ht="20.25" customHeight="1">
      <c r="A236" s="354" t="str">
        <f t="shared" si="44"/>
        <v/>
      </c>
      <c r="B236" s="278"/>
      <c r="C236" s="273">
        <f t="shared" si="56"/>
        <v>0</v>
      </c>
      <c r="D236" s="273"/>
      <c r="E236" s="307">
        <f t="shared" si="55"/>
        <v>0</v>
      </c>
      <c r="F236" s="307">
        <f t="shared" si="55"/>
        <v>0</v>
      </c>
      <c r="G236" s="307">
        <f t="shared" si="55"/>
        <v>0</v>
      </c>
      <c r="H236" s="273">
        <f t="shared" si="57"/>
        <v>0</v>
      </c>
      <c r="I236" s="307"/>
      <c r="J236" s="307" t="str">
        <f t="shared" si="58"/>
        <v/>
      </c>
      <c r="K236" s="308"/>
      <c r="L236" s="308"/>
      <c r="M236" s="279"/>
      <c r="N236" s="310"/>
      <c r="O236" s="311"/>
      <c r="P236" s="208"/>
      <c r="Q236" s="273">
        <f t="shared" si="59"/>
        <v>0</v>
      </c>
      <c r="R236" s="315"/>
      <c r="S236" s="310"/>
    </row>
    <row r="237" spans="1:19" ht="20.25" customHeight="1">
      <c r="A237" s="354"/>
      <c r="B237" s="278"/>
      <c r="C237" s="273"/>
      <c r="D237" s="273"/>
      <c r="E237" s="307"/>
      <c r="F237" s="307"/>
      <c r="G237" s="307"/>
      <c r="H237" s="273"/>
      <c r="I237" s="307"/>
      <c r="J237" s="307"/>
      <c r="K237" s="308"/>
      <c r="L237" s="308"/>
      <c r="M237" s="315"/>
      <c r="N237" s="310"/>
      <c r="O237" s="311"/>
      <c r="P237" s="208"/>
      <c r="Q237" s="273">
        <f>ROUND(O237*P237,0)</f>
        <v>0</v>
      </c>
      <c r="R237" s="315"/>
      <c r="S237" s="310"/>
    </row>
    <row r="238" spans="1:19" ht="20.25" customHeight="1">
      <c r="A238" s="323"/>
      <c r="B238" s="324" t="s">
        <v>222</v>
      </c>
      <c r="C238" s="325">
        <f>SUM(C177:C237)</f>
        <v>0</v>
      </c>
      <c r="D238" s="325">
        <f>SUM(D177:D237)</f>
        <v>0</v>
      </c>
      <c r="E238" s="325"/>
      <c r="F238" s="325"/>
      <c r="G238" s="325"/>
      <c r="H238" s="325">
        <f>SUM(H177:H237)</f>
        <v>0</v>
      </c>
      <c r="I238" s="325">
        <f>ROUND(SUM(I177:I237),0)</f>
        <v>0</v>
      </c>
      <c r="J238" s="325"/>
      <c r="K238" s="308"/>
      <c r="L238" s="308"/>
      <c r="M238" s="326"/>
      <c r="N238" s="327"/>
      <c r="O238" s="346"/>
      <c r="P238" s="352"/>
      <c r="Q238" s="229">
        <f>SUM(Q177:Q237)</f>
        <v>0</v>
      </c>
      <c r="R238" s="229"/>
      <c r="S238" s="229"/>
    </row>
  </sheetData>
  <autoFilter ref="A50:S115"/>
  <sortState ref="A359:AC597">
    <sortCondition ref="S359:S597"/>
  </sortState>
  <dataValidations count="1">
    <dataValidation type="list" allowBlank="1" showInputMessage="1" showErrorMessage="1" sqref="M176 M125 M5 M50 R176 R125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900" t="s">
        <v>223</v>
      </c>
      <c r="H1" s="900"/>
      <c r="I1" s="900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901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01"/>
      <c r="I2" s="901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901"/>
      <c r="H3" s="901"/>
      <c r="I3" s="901"/>
      <c r="J3" s="119"/>
    </row>
    <row r="4" spans="1:11" s="141" customFormat="1" ht="17.25" customHeight="1">
      <c r="A4" s="902" t="s">
        <v>224</v>
      </c>
      <c r="B4" s="902"/>
      <c r="C4" s="902"/>
      <c r="D4" s="902"/>
      <c r="E4" s="902"/>
      <c r="F4" s="902"/>
      <c r="G4" s="902"/>
      <c r="H4" s="902"/>
      <c r="I4" s="902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903" t="s">
        <v>225</v>
      </c>
      <c r="D6" s="903"/>
      <c r="E6" s="904"/>
      <c r="F6" s="904"/>
      <c r="G6" s="904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905" t="s">
        <v>226</v>
      </c>
      <c r="B8" s="906" t="s">
        <v>227</v>
      </c>
      <c r="C8" s="906" t="s">
        <v>228</v>
      </c>
      <c r="D8" s="906"/>
      <c r="E8" s="906"/>
      <c r="F8" s="906"/>
      <c r="G8" s="906"/>
      <c r="H8" s="906"/>
      <c r="I8" s="906"/>
      <c r="J8" s="122"/>
    </row>
    <row r="9" spans="1:11" s="126" customFormat="1" ht="35.25" customHeight="1">
      <c r="A9" s="905"/>
      <c r="B9" s="906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89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99"/>
      <c r="G16" s="899"/>
      <c r="H16" s="899"/>
      <c r="I16" s="899"/>
      <c r="J16" s="143"/>
    </row>
    <row r="17" spans="2:10" s="142" customFormat="1" ht="15">
      <c r="B17" s="129" t="s">
        <v>236</v>
      </c>
      <c r="C17" s="143"/>
      <c r="D17" s="143"/>
      <c r="E17" s="899" t="s">
        <v>12</v>
      </c>
      <c r="F17" s="899"/>
      <c r="G17" s="899"/>
      <c r="H17" s="899"/>
      <c r="I17" s="899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1"/>
  <sheetViews>
    <sheetView zoomScale="90" zoomScaleNormal="90" workbookViewId="0">
      <pane ySplit="1" topLeftCell="A2" activePane="bottomLeft" state="frozen"/>
      <selection pane="bottomLeft" activeCell="C150" sqref="C150:D237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600">
        <f>I2*H2-D2*C2</f>
        <v>1098480</v>
      </c>
      <c r="K2" s="600">
        <f>IF(OR(C2="",J2&gt;50000),1,0)</f>
        <v>1</v>
      </c>
      <c r="M2" s="277" t="s">
        <v>388</v>
      </c>
      <c r="N2" s="273">
        <v>49</v>
      </c>
      <c r="O2" s="211">
        <v>18216</v>
      </c>
      <c r="P2" s="600">
        <f>O2*N2</f>
        <v>892584</v>
      </c>
      <c r="Q2" s="600">
        <f>C2*D2</f>
        <v>35517520</v>
      </c>
      <c r="S2" s="600">
        <f>ROUND(H2*I2,0)</f>
        <v>36616000</v>
      </c>
    </row>
    <row r="3" spans="1:19" ht="15" hidden="1">
      <c r="E3" s="318">
        <v>42741</v>
      </c>
      <c r="F3" s="279" t="s">
        <v>546</v>
      </c>
      <c r="G3" s="348" t="s">
        <v>530</v>
      </c>
      <c r="H3" s="340">
        <v>20</v>
      </c>
      <c r="I3" s="340">
        <v>28000</v>
      </c>
      <c r="J3" s="600">
        <f>I3*H3-D3*C3</f>
        <v>560000</v>
      </c>
      <c r="K3" s="600">
        <f t="shared" ref="K3:K66" si="0">IF(OR(C3="",J3&gt;50000),1,0)</f>
        <v>1</v>
      </c>
      <c r="L3" s="600"/>
      <c r="M3" s="277" t="s">
        <v>453</v>
      </c>
      <c r="N3" s="273">
        <v>20</v>
      </c>
      <c r="O3" s="211">
        <v>25594</v>
      </c>
      <c r="P3" s="600">
        <f>O3*N3</f>
        <v>511880</v>
      </c>
      <c r="Q3" s="600">
        <f>C3*D3</f>
        <v>0</v>
      </c>
      <c r="S3" s="600">
        <f t="shared" ref="S3:S66" si="1">ROUND(H3*I3,0)</f>
        <v>560000</v>
      </c>
    </row>
    <row r="4" spans="1:19" ht="15" hidden="1">
      <c r="E4" s="318">
        <v>42741</v>
      </c>
      <c r="F4" s="279" t="s">
        <v>547</v>
      </c>
      <c r="G4" s="348" t="s">
        <v>530</v>
      </c>
      <c r="H4" s="340">
        <v>20</v>
      </c>
      <c r="I4" s="340">
        <v>4500</v>
      </c>
      <c r="J4" s="600">
        <f>I4*H4-D4*C4</f>
        <v>90000</v>
      </c>
      <c r="K4" s="600">
        <f t="shared" si="0"/>
        <v>1</v>
      </c>
      <c r="L4" s="600"/>
      <c r="M4" s="277" t="s">
        <v>453</v>
      </c>
      <c r="N4" s="273">
        <v>2</v>
      </c>
      <c r="O4" s="211">
        <v>25594</v>
      </c>
      <c r="P4" s="600">
        <f>O4*N4</f>
        <v>51188</v>
      </c>
      <c r="Q4" s="600">
        <f>C4*D4</f>
        <v>0</v>
      </c>
      <c r="S4" s="600">
        <f t="shared" si="1"/>
        <v>90000</v>
      </c>
    </row>
    <row r="5" spans="1:19" ht="15" hidden="1">
      <c r="C5" s="340">
        <v>25</v>
      </c>
      <c r="D5" s="340">
        <v>32126</v>
      </c>
      <c r="E5" s="318">
        <v>42741</v>
      </c>
      <c r="F5" s="279" t="s">
        <v>548</v>
      </c>
      <c r="G5" s="348" t="s">
        <v>531</v>
      </c>
      <c r="H5" s="340">
        <v>25</v>
      </c>
      <c r="I5" s="340">
        <v>33120</v>
      </c>
      <c r="J5" s="600">
        <f t="shared" ref="J5:J69" si="2">I5*H5-D5*C5</f>
        <v>24850</v>
      </c>
      <c r="K5" s="600">
        <f t="shared" si="0"/>
        <v>0</v>
      </c>
      <c r="L5" s="600"/>
      <c r="S5" s="600">
        <f t="shared" si="1"/>
        <v>828000</v>
      </c>
    </row>
    <row r="6" spans="1:19" ht="15" hidden="1">
      <c r="C6" s="340">
        <v>100</v>
      </c>
      <c r="D6" s="340">
        <v>8197</v>
      </c>
      <c r="E6" s="318">
        <v>42741</v>
      </c>
      <c r="F6" s="279" t="s">
        <v>549</v>
      </c>
      <c r="G6" s="348" t="s">
        <v>531</v>
      </c>
      <c r="H6" s="340">
        <v>100</v>
      </c>
      <c r="I6" s="340">
        <v>8450</v>
      </c>
      <c r="J6" s="600">
        <f t="shared" si="2"/>
        <v>25300</v>
      </c>
      <c r="K6" s="600">
        <f t="shared" si="0"/>
        <v>0</v>
      </c>
      <c r="L6" s="600"/>
      <c r="S6" s="600">
        <f t="shared" si="1"/>
        <v>845000</v>
      </c>
    </row>
    <row r="7" spans="1:19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600">
        <f t="shared" si="2"/>
        <v>9324000</v>
      </c>
      <c r="K7" s="600"/>
      <c r="L7" s="600"/>
      <c r="S7" s="600">
        <f t="shared" si="1"/>
        <v>310800000</v>
      </c>
    </row>
    <row r="8" spans="1:19" ht="15" hidden="1">
      <c r="C8" s="340">
        <v>300</v>
      </c>
      <c r="D8" s="340">
        <v>7789</v>
      </c>
      <c r="E8" s="574">
        <v>42745</v>
      </c>
      <c r="F8" s="279" t="s">
        <v>553</v>
      </c>
      <c r="G8" s="348" t="s">
        <v>534</v>
      </c>
      <c r="H8" s="340">
        <v>300</v>
      </c>
      <c r="I8" s="340">
        <v>8030</v>
      </c>
      <c r="J8" s="600">
        <f t="shared" si="2"/>
        <v>72300</v>
      </c>
      <c r="K8" s="600">
        <f t="shared" si="0"/>
        <v>1</v>
      </c>
      <c r="L8" s="600"/>
      <c r="M8" s="277" t="s">
        <v>453</v>
      </c>
      <c r="N8" s="273">
        <v>2</v>
      </c>
      <c r="O8" s="211">
        <v>25594</v>
      </c>
      <c r="P8" s="600">
        <f>O8*N8</f>
        <v>51188</v>
      </c>
      <c r="Q8" s="600">
        <f>C8*D8</f>
        <v>2336700</v>
      </c>
      <c r="S8" s="600">
        <f t="shared" si="1"/>
        <v>2409000</v>
      </c>
    </row>
    <row r="9" spans="1:19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600">
        <f t="shared" si="2"/>
        <v>144210</v>
      </c>
      <c r="K9" s="600"/>
      <c r="L9" s="600"/>
      <c r="S9" s="600">
        <f t="shared" si="1"/>
        <v>4807000</v>
      </c>
    </row>
    <row r="10" spans="1:19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600">
        <f t="shared" si="2"/>
        <v>163800</v>
      </c>
      <c r="K10" s="600"/>
      <c r="L10" s="600"/>
      <c r="S10" s="600">
        <f t="shared" si="1"/>
        <v>5460000</v>
      </c>
    </row>
    <row r="11" spans="1:19" ht="15" hidden="1">
      <c r="C11" s="340">
        <v>50</v>
      </c>
      <c r="D11" s="340">
        <v>12375</v>
      </c>
      <c r="E11" s="349">
        <v>42751</v>
      </c>
      <c r="F11" s="279" t="s">
        <v>555</v>
      </c>
      <c r="G11" s="348" t="s">
        <v>537</v>
      </c>
      <c r="H11" s="340">
        <v>50</v>
      </c>
      <c r="I11" s="340">
        <v>12758</v>
      </c>
      <c r="J11" s="600">
        <f t="shared" si="2"/>
        <v>19150</v>
      </c>
      <c r="K11" s="600">
        <f t="shared" si="0"/>
        <v>0</v>
      </c>
      <c r="L11" s="600"/>
      <c r="S11" s="600">
        <f t="shared" si="1"/>
        <v>637900</v>
      </c>
    </row>
    <row r="12" spans="1:19" ht="15" hidden="1">
      <c r="C12" s="340">
        <v>2100</v>
      </c>
      <c r="D12" s="340">
        <v>8245</v>
      </c>
      <c r="E12" s="349">
        <v>42753</v>
      </c>
      <c r="F12" s="279" t="s">
        <v>556</v>
      </c>
      <c r="G12" s="348" t="s">
        <v>539</v>
      </c>
      <c r="H12" s="340">
        <v>2100</v>
      </c>
      <c r="I12" s="340">
        <v>8500</v>
      </c>
      <c r="J12" s="600">
        <f t="shared" si="2"/>
        <v>535500</v>
      </c>
      <c r="K12" s="600"/>
      <c r="L12" s="600"/>
      <c r="S12" s="600">
        <f t="shared" si="1"/>
        <v>17850000</v>
      </c>
    </row>
    <row r="13" spans="1:19" ht="15" hidden="1">
      <c r="C13" s="340">
        <v>1995</v>
      </c>
      <c r="D13" s="340">
        <v>8245</v>
      </c>
      <c r="E13" s="349">
        <v>42754</v>
      </c>
      <c r="F13" s="279" t="s">
        <v>556</v>
      </c>
      <c r="G13" s="348" t="s">
        <v>541</v>
      </c>
      <c r="H13" s="340">
        <v>1995</v>
      </c>
      <c r="I13" s="340">
        <v>8500</v>
      </c>
      <c r="J13" s="600">
        <f t="shared" si="2"/>
        <v>508725</v>
      </c>
      <c r="K13" s="600"/>
      <c r="L13" s="600"/>
      <c r="S13" s="600">
        <f t="shared" si="1"/>
        <v>16957500</v>
      </c>
    </row>
    <row r="14" spans="1:19" ht="15" hidden="1">
      <c r="C14" s="340">
        <v>1700</v>
      </c>
      <c r="D14" s="340">
        <v>33250</v>
      </c>
      <c r="E14" s="349">
        <v>42755</v>
      </c>
      <c r="F14" s="279" t="s">
        <v>557</v>
      </c>
      <c r="G14" s="348" t="s">
        <v>542</v>
      </c>
      <c r="H14" s="340">
        <v>1700</v>
      </c>
      <c r="I14" s="340">
        <v>35000</v>
      </c>
      <c r="J14" s="600">
        <f t="shared" si="2"/>
        <v>2975000</v>
      </c>
      <c r="K14" s="600">
        <f t="shared" si="0"/>
        <v>1</v>
      </c>
      <c r="L14" s="600"/>
      <c r="M14" s="277" t="s">
        <v>454</v>
      </c>
      <c r="N14" s="273">
        <v>147</v>
      </c>
      <c r="O14" s="211">
        <v>16512</v>
      </c>
      <c r="P14" s="600">
        <f>O14*N14</f>
        <v>2427264</v>
      </c>
      <c r="Q14" s="600">
        <f>C14*D14</f>
        <v>56525000</v>
      </c>
      <c r="S14" s="600">
        <f t="shared" si="1"/>
        <v>59500000</v>
      </c>
    </row>
    <row r="15" spans="1:19" ht="15" hidden="1">
      <c r="C15" s="340">
        <v>1500</v>
      </c>
      <c r="D15" s="340">
        <v>31525</v>
      </c>
      <c r="E15" s="349">
        <v>42755</v>
      </c>
      <c r="F15" s="279" t="s">
        <v>558</v>
      </c>
      <c r="G15" s="348" t="s">
        <v>542</v>
      </c>
      <c r="H15" s="340">
        <v>1500</v>
      </c>
      <c r="I15" s="340">
        <v>32500</v>
      </c>
      <c r="J15" s="600">
        <f t="shared" si="2"/>
        <v>1462500</v>
      </c>
      <c r="K15" s="600">
        <f t="shared" si="0"/>
        <v>1</v>
      </c>
      <c r="L15" s="600"/>
      <c r="M15" s="271" t="s">
        <v>343</v>
      </c>
      <c r="N15" s="273">
        <v>144</v>
      </c>
      <c r="O15" s="211">
        <v>9151</v>
      </c>
      <c r="P15" s="600">
        <f>O15*N15</f>
        <v>1317744</v>
      </c>
      <c r="Q15" s="600">
        <f>C15*D15</f>
        <v>47287500</v>
      </c>
      <c r="S15" s="600">
        <f t="shared" si="1"/>
        <v>48750000</v>
      </c>
    </row>
    <row r="16" spans="1:19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600">
        <f t="shared" si="2"/>
        <v>2553000</v>
      </c>
      <c r="K16" s="600"/>
      <c r="L16" s="600"/>
      <c r="S16" s="600">
        <f t="shared" si="1"/>
        <v>85100000</v>
      </c>
    </row>
    <row r="17" spans="3:19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600">
        <f t="shared" si="2"/>
        <v>2497500</v>
      </c>
      <c r="K17" s="600"/>
      <c r="L17" s="600"/>
      <c r="S17" s="600">
        <f t="shared" si="1"/>
        <v>83250000</v>
      </c>
    </row>
    <row r="18" spans="3:19" ht="15" hidden="1">
      <c r="C18" s="340">
        <v>300</v>
      </c>
      <c r="D18" s="340">
        <v>9700</v>
      </c>
      <c r="E18" s="349">
        <v>42755</v>
      </c>
      <c r="F18" s="279" t="s">
        <v>559</v>
      </c>
      <c r="G18" s="348" t="s">
        <v>543</v>
      </c>
      <c r="H18" s="340">
        <v>300</v>
      </c>
      <c r="I18" s="340">
        <v>10000</v>
      </c>
      <c r="J18" s="600">
        <f t="shared" si="2"/>
        <v>90000</v>
      </c>
      <c r="K18" s="600">
        <f t="shared" si="0"/>
        <v>1</v>
      </c>
      <c r="L18" s="600"/>
      <c r="M18" s="277" t="s">
        <v>453</v>
      </c>
      <c r="N18" s="273">
        <v>2</v>
      </c>
      <c r="O18" s="211">
        <v>25594</v>
      </c>
      <c r="P18" s="600">
        <f>O18*N18</f>
        <v>51188</v>
      </c>
      <c r="Q18" s="600">
        <f>C18*D18</f>
        <v>2910000</v>
      </c>
      <c r="S18" s="600">
        <f t="shared" si="1"/>
        <v>3000000</v>
      </c>
    </row>
    <row r="19" spans="3:19" ht="15" hidden="1">
      <c r="C19" s="340">
        <v>1800</v>
      </c>
      <c r="D19" s="340">
        <v>8245</v>
      </c>
      <c r="E19" s="349">
        <v>42756</v>
      </c>
      <c r="F19" s="279" t="s">
        <v>556</v>
      </c>
      <c r="G19" s="348" t="s">
        <v>560</v>
      </c>
      <c r="H19" s="340">
        <v>1800</v>
      </c>
      <c r="I19" s="340">
        <v>8500</v>
      </c>
      <c r="J19" s="600">
        <f t="shared" si="2"/>
        <v>459000</v>
      </c>
      <c r="K19" s="600"/>
      <c r="L19" s="600"/>
      <c r="S19" s="600">
        <f t="shared" si="1"/>
        <v>15300000</v>
      </c>
    </row>
    <row r="20" spans="3:19" ht="15" hidden="1">
      <c r="C20" s="340">
        <v>2001</v>
      </c>
      <c r="D20" s="340">
        <v>8245</v>
      </c>
      <c r="E20" s="349">
        <v>42758</v>
      </c>
      <c r="F20" s="279" t="s">
        <v>556</v>
      </c>
      <c r="G20" s="348" t="s">
        <v>561</v>
      </c>
      <c r="H20" s="340">
        <v>2001</v>
      </c>
      <c r="I20" s="340">
        <v>8500</v>
      </c>
      <c r="J20" s="600">
        <f t="shared" si="2"/>
        <v>510255</v>
      </c>
      <c r="K20" s="600"/>
      <c r="L20" s="600"/>
      <c r="M20" s="600"/>
      <c r="N20" s="600"/>
      <c r="S20" s="600">
        <f t="shared" si="1"/>
        <v>17008500</v>
      </c>
    </row>
    <row r="21" spans="3:19" ht="15" hidden="1">
      <c r="C21" s="340"/>
      <c r="D21" s="340"/>
      <c r="E21" s="349">
        <v>42758</v>
      </c>
      <c r="F21" s="279" t="s">
        <v>556</v>
      </c>
      <c r="G21" s="348" t="s">
        <v>561</v>
      </c>
      <c r="H21" s="340">
        <v>4</v>
      </c>
      <c r="I21" s="340">
        <v>8500</v>
      </c>
      <c r="J21" s="600">
        <f>I21*H21-D21*C21</f>
        <v>34000</v>
      </c>
      <c r="K21" s="600">
        <f t="shared" si="0"/>
        <v>1</v>
      </c>
      <c r="L21" s="600"/>
      <c r="M21" s="277" t="s">
        <v>453</v>
      </c>
      <c r="N21" s="273">
        <v>1</v>
      </c>
      <c r="O21" s="211">
        <v>25594</v>
      </c>
      <c r="P21" s="600">
        <f>O21*N21</f>
        <v>25594</v>
      </c>
      <c r="Q21" s="600">
        <f>C21*D21</f>
        <v>0</v>
      </c>
      <c r="S21" s="600">
        <f t="shared" si="1"/>
        <v>34000</v>
      </c>
    </row>
    <row r="22" spans="3:19" ht="15" hidden="1">
      <c r="C22" s="340">
        <v>111</v>
      </c>
      <c r="D22" s="340">
        <v>40545.990990990991</v>
      </c>
      <c r="E22" s="349">
        <v>42758</v>
      </c>
      <c r="F22" s="279" t="s">
        <v>665</v>
      </c>
      <c r="G22" s="348" t="s">
        <v>563</v>
      </c>
      <c r="H22" s="340">
        <v>111</v>
      </c>
      <c r="I22" s="340">
        <v>40545.990990990991</v>
      </c>
      <c r="J22" s="600">
        <f t="shared" si="2"/>
        <v>0</v>
      </c>
      <c r="K22" s="600">
        <f t="shared" si="0"/>
        <v>0</v>
      </c>
      <c r="L22" s="600"/>
      <c r="S22" s="600">
        <f t="shared" si="1"/>
        <v>4500605</v>
      </c>
    </row>
    <row r="23" spans="3:19" ht="15" hidden="1">
      <c r="C23" s="340">
        <v>80</v>
      </c>
      <c r="D23" s="340">
        <v>67377.987500000003</v>
      </c>
      <c r="E23" s="349">
        <v>42758</v>
      </c>
      <c r="F23" s="279" t="s">
        <v>666</v>
      </c>
      <c r="G23" s="348" t="s">
        <v>563</v>
      </c>
      <c r="H23" s="340">
        <v>80</v>
      </c>
      <c r="I23" s="340">
        <v>67377.987500000003</v>
      </c>
      <c r="J23" s="600">
        <f t="shared" si="2"/>
        <v>0</v>
      </c>
      <c r="K23" s="600">
        <f t="shared" si="0"/>
        <v>0</v>
      </c>
      <c r="L23" s="600"/>
      <c r="S23" s="600">
        <f t="shared" si="1"/>
        <v>5390239</v>
      </c>
    </row>
    <row r="24" spans="3:19" ht="15" hidden="1">
      <c r="C24" s="340">
        <v>130</v>
      </c>
      <c r="D24" s="340">
        <v>88624</v>
      </c>
      <c r="E24" s="349">
        <v>42758</v>
      </c>
      <c r="F24" s="279" t="s">
        <v>667</v>
      </c>
      <c r="G24" s="348" t="s">
        <v>563</v>
      </c>
      <c r="H24" s="340">
        <v>130</v>
      </c>
      <c r="I24" s="340">
        <v>88624</v>
      </c>
      <c r="J24" s="600">
        <f t="shared" si="2"/>
        <v>0</v>
      </c>
      <c r="K24" s="600">
        <f t="shared" si="0"/>
        <v>0</v>
      </c>
      <c r="L24" s="600"/>
      <c r="S24" s="600">
        <f t="shared" si="1"/>
        <v>11521120</v>
      </c>
    </row>
    <row r="25" spans="3:19" ht="15" hidden="1">
      <c r="C25" s="340">
        <v>140</v>
      </c>
      <c r="D25" s="340">
        <v>17678</v>
      </c>
      <c r="E25" s="349">
        <v>42758</v>
      </c>
      <c r="F25" s="279" t="s">
        <v>668</v>
      </c>
      <c r="G25" s="348" t="s">
        <v>563</v>
      </c>
      <c r="H25" s="340">
        <v>140</v>
      </c>
      <c r="I25" s="340">
        <v>17678</v>
      </c>
      <c r="J25" s="600">
        <f t="shared" si="2"/>
        <v>0</v>
      </c>
      <c r="K25" s="600">
        <f t="shared" si="0"/>
        <v>0</v>
      </c>
      <c r="L25" s="600"/>
      <c r="S25" s="600">
        <f t="shared" si="1"/>
        <v>2474920</v>
      </c>
    </row>
    <row r="26" spans="3:19" ht="15" hidden="1">
      <c r="C26" s="340">
        <v>70</v>
      </c>
      <c r="D26" s="340">
        <v>35806</v>
      </c>
      <c r="E26" s="349">
        <v>42758</v>
      </c>
      <c r="F26" s="279" t="s">
        <v>669</v>
      </c>
      <c r="G26" s="348" t="s">
        <v>563</v>
      </c>
      <c r="H26" s="340">
        <v>70</v>
      </c>
      <c r="I26" s="340">
        <v>35806</v>
      </c>
      <c r="J26" s="600">
        <f t="shared" si="2"/>
        <v>0</v>
      </c>
      <c r="K26" s="600">
        <f t="shared" si="0"/>
        <v>0</v>
      </c>
      <c r="L26" s="600"/>
      <c r="S26" s="600">
        <f t="shared" si="1"/>
        <v>2506420</v>
      </c>
    </row>
    <row r="27" spans="3:19" ht="15" hidden="1">
      <c r="C27" s="340">
        <v>80</v>
      </c>
      <c r="D27" s="340">
        <v>12002</v>
      </c>
      <c r="E27" s="349">
        <v>42758</v>
      </c>
      <c r="F27" s="279" t="s">
        <v>670</v>
      </c>
      <c r="G27" s="348" t="s">
        <v>563</v>
      </c>
      <c r="H27" s="340">
        <v>80</v>
      </c>
      <c r="I27" s="340">
        <v>12002</v>
      </c>
      <c r="J27" s="600">
        <f t="shared" si="2"/>
        <v>0</v>
      </c>
      <c r="K27" s="600">
        <f t="shared" si="0"/>
        <v>0</v>
      </c>
      <c r="L27" s="600"/>
      <c r="S27" s="600">
        <f t="shared" si="1"/>
        <v>960160</v>
      </c>
    </row>
    <row r="28" spans="3:19" ht="15" hidden="1">
      <c r="C28" s="340">
        <v>15</v>
      </c>
      <c r="D28" s="340">
        <v>56030</v>
      </c>
      <c r="E28" s="349">
        <v>42758</v>
      </c>
      <c r="F28" s="279" t="s">
        <v>671</v>
      </c>
      <c r="G28" s="348" t="s">
        <v>563</v>
      </c>
      <c r="H28" s="340">
        <v>15</v>
      </c>
      <c r="I28" s="340">
        <v>56030</v>
      </c>
      <c r="J28" s="600">
        <f t="shared" si="2"/>
        <v>0</v>
      </c>
      <c r="K28" s="600">
        <f t="shared" si="0"/>
        <v>0</v>
      </c>
      <c r="L28" s="600"/>
      <c r="S28" s="600">
        <f t="shared" si="1"/>
        <v>840450</v>
      </c>
    </row>
    <row r="29" spans="3:19" ht="15" hidden="1">
      <c r="C29" s="340">
        <v>5</v>
      </c>
      <c r="D29" s="340">
        <v>56794</v>
      </c>
      <c r="E29" s="349">
        <v>42758</v>
      </c>
      <c r="F29" s="279" t="s">
        <v>672</v>
      </c>
      <c r="G29" s="348" t="s">
        <v>563</v>
      </c>
      <c r="H29" s="340">
        <v>5</v>
      </c>
      <c r="I29" s="340">
        <v>56794</v>
      </c>
      <c r="J29" s="600">
        <f t="shared" si="2"/>
        <v>0</v>
      </c>
      <c r="K29" s="600">
        <f t="shared" si="0"/>
        <v>0</v>
      </c>
      <c r="L29" s="600"/>
      <c r="S29" s="600">
        <f t="shared" si="1"/>
        <v>283970</v>
      </c>
    </row>
    <row r="30" spans="3:19" ht="15" hidden="1">
      <c r="C30" s="340">
        <v>94</v>
      </c>
      <c r="D30" s="340">
        <v>20239</v>
      </c>
      <c r="E30" s="349">
        <v>42758</v>
      </c>
      <c r="F30" s="279" t="s">
        <v>673</v>
      </c>
      <c r="G30" s="348" t="s">
        <v>563</v>
      </c>
      <c r="H30" s="340">
        <v>94</v>
      </c>
      <c r="I30" s="340">
        <v>20239</v>
      </c>
      <c r="J30" s="600">
        <f t="shared" si="2"/>
        <v>0</v>
      </c>
      <c r="K30" s="600">
        <f t="shared" si="0"/>
        <v>0</v>
      </c>
      <c r="L30" s="600"/>
      <c r="S30" s="600">
        <f t="shared" si="1"/>
        <v>1902466</v>
      </c>
    </row>
    <row r="31" spans="3:19" ht="15" hidden="1">
      <c r="C31" s="340">
        <v>40</v>
      </c>
      <c r="D31" s="340">
        <v>22150</v>
      </c>
      <c r="E31" s="349">
        <v>42758</v>
      </c>
      <c r="F31" s="279" t="s">
        <v>674</v>
      </c>
      <c r="G31" s="348" t="s">
        <v>563</v>
      </c>
      <c r="H31" s="340">
        <v>40</v>
      </c>
      <c r="I31" s="340">
        <v>22150</v>
      </c>
      <c r="J31" s="600">
        <f t="shared" si="2"/>
        <v>0</v>
      </c>
      <c r="K31" s="600">
        <f t="shared" si="0"/>
        <v>0</v>
      </c>
      <c r="L31" s="600"/>
      <c r="S31" s="600">
        <f t="shared" si="1"/>
        <v>886000</v>
      </c>
    </row>
    <row r="32" spans="3:19" ht="15" hidden="1">
      <c r="C32" s="340">
        <v>50</v>
      </c>
      <c r="D32" s="340">
        <v>62005</v>
      </c>
      <c r="E32" s="349">
        <v>42758</v>
      </c>
      <c r="F32" s="279" t="s">
        <v>675</v>
      </c>
      <c r="G32" s="348" t="s">
        <v>563</v>
      </c>
      <c r="H32" s="340">
        <v>50</v>
      </c>
      <c r="I32" s="340">
        <v>62005</v>
      </c>
      <c r="J32" s="600">
        <f t="shared" si="2"/>
        <v>0</v>
      </c>
      <c r="K32" s="600">
        <f t="shared" si="0"/>
        <v>0</v>
      </c>
      <c r="L32" s="600"/>
      <c r="S32" s="600">
        <f t="shared" si="1"/>
        <v>3100250</v>
      </c>
    </row>
    <row r="33" spans="3:19" ht="15" hidden="1">
      <c r="C33" s="340">
        <v>170</v>
      </c>
      <c r="D33" s="340">
        <v>8242</v>
      </c>
      <c r="E33" s="349">
        <v>42758</v>
      </c>
      <c r="F33" s="279" t="s">
        <v>676</v>
      </c>
      <c r="G33" s="348" t="s">
        <v>563</v>
      </c>
      <c r="H33" s="340">
        <v>170</v>
      </c>
      <c r="I33" s="340">
        <v>8242</v>
      </c>
      <c r="J33" s="600">
        <f t="shared" si="2"/>
        <v>0</v>
      </c>
      <c r="K33" s="600">
        <f t="shared" si="0"/>
        <v>0</v>
      </c>
      <c r="L33" s="600"/>
      <c r="S33" s="600">
        <f t="shared" si="1"/>
        <v>1401140</v>
      </c>
    </row>
    <row r="34" spans="3:19" ht="15" hidden="1">
      <c r="C34" s="340">
        <v>58</v>
      </c>
      <c r="D34" s="340">
        <v>45217</v>
      </c>
      <c r="E34" s="349">
        <v>42758</v>
      </c>
      <c r="F34" s="279" t="s">
        <v>677</v>
      </c>
      <c r="G34" s="348" t="s">
        <v>563</v>
      </c>
      <c r="H34" s="340">
        <v>58</v>
      </c>
      <c r="I34" s="340">
        <v>45217</v>
      </c>
      <c r="J34" s="600">
        <f t="shared" si="2"/>
        <v>0</v>
      </c>
      <c r="K34" s="600">
        <f t="shared" si="0"/>
        <v>0</v>
      </c>
      <c r="L34" s="600"/>
      <c r="S34" s="600">
        <f t="shared" si="1"/>
        <v>2622586</v>
      </c>
    </row>
    <row r="35" spans="3:19" ht="15" hidden="1">
      <c r="C35" s="340">
        <v>5</v>
      </c>
      <c r="D35" s="340">
        <v>35387</v>
      </c>
      <c r="E35" s="349">
        <v>42758</v>
      </c>
      <c r="F35" s="279" t="s">
        <v>678</v>
      </c>
      <c r="G35" s="348" t="s">
        <v>563</v>
      </c>
      <c r="H35" s="340">
        <v>5</v>
      </c>
      <c r="I35" s="340">
        <v>35387</v>
      </c>
      <c r="J35" s="600">
        <f t="shared" si="2"/>
        <v>0</v>
      </c>
      <c r="K35" s="600">
        <f t="shared" si="0"/>
        <v>0</v>
      </c>
      <c r="L35" s="600"/>
      <c r="S35" s="600">
        <f t="shared" si="1"/>
        <v>176935</v>
      </c>
    </row>
    <row r="36" spans="3:19" ht="15" hidden="1">
      <c r="C36" s="340">
        <v>12</v>
      </c>
      <c r="D36" s="340">
        <v>38130</v>
      </c>
      <c r="E36" s="349">
        <v>42758</v>
      </c>
      <c r="F36" s="279" t="s">
        <v>679</v>
      </c>
      <c r="G36" s="348" t="s">
        <v>563</v>
      </c>
      <c r="H36" s="340">
        <v>12</v>
      </c>
      <c r="I36" s="340">
        <v>38130</v>
      </c>
      <c r="J36" s="600">
        <f t="shared" si="2"/>
        <v>0</v>
      </c>
      <c r="K36" s="600">
        <f t="shared" si="0"/>
        <v>0</v>
      </c>
      <c r="L36" s="600"/>
      <c r="S36" s="600">
        <f t="shared" si="1"/>
        <v>457560</v>
      </c>
    </row>
    <row r="37" spans="3:19" ht="15" hidden="1">
      <c r="C37" s="340">
        <v>25</v>
      </c>
      <c r="D37" s="340">
        <v>22205</v>
      </c>
      <c r="E37" s="349">
        <v>42758</v>
      </c>
      <c r="F37" s="279" t="s">
        <v>680</v>
      </c>
      <c r="G37" s="348" t="s">
        <v>563</v>
      </c>
      <c r="H37" s="340">
        <v>25</v>
      </c>
      <c r="I37" s="340">
        <v>22205</v>
      </c>
      <c r="J37" s="600">
        <f t="shared" si="2"/>
        <v>0</v>
      </c>
      <c r="K37" s="600">
        <f t="shared" si="0"/>
        <v>0</v>
      </c>
      <c r="L37" s="600"/>
      <c r="S37" s="600">
        <f t="shared" si="1"/>
        <v>555125</v>
      </c>
    </row>
    <row r="38" spans="3:19" ht="15" hidden="1">
      <c r="C38" s="340">
        <v>5</v>
      </c>
      <c r="D38" s="340">
        <v>33299</v>
      </c>
      <c r="E38" s="349">
        <v>42758</v>
      </c>
      <c r="F38" s="279" t="s">
        <v>681</v>
      </c>
      <c r="G38" s="348" t="s">
        <v>563</v>
      </c>
      <c r="H38" s="340">
        <v>5</v>
      </c>
      <c r="I38" s="340">
        <v>33299</v>
      </c>
      <c r="J38" s="600">
        <f t="shared" si="2"/>
        <v>0</v>
      </c>
      <c r="K38" s="600">
        <f t="shared" si="0"/>
        <v>0</v>
      </c>
      <c r="L38" s="600"/>
      <c r="S38" s="600">
        <f t="shared" si="1"/>
        <v>166495</v>
      </c>
    </row>
    <row r="39" spans="3:19" ht="15" hidden="1">
      <c r="C39" s="340">
        <v>5</v>
      </c>
      <c r="D39" s="340">
        <v>99212</v>
      </c>
      <c r="E39" s="349">
        <v>42758</v>
      </c>
      <c r="F39" s="279" t="s">
        <v>682</v>
      </c>
      <c r="G39" s="348" t="s">
        <v>563</v>
      </c>
      <c r="H39" s="340">
        <v>5</v>
      </c>
      <c r="I39" s="340">
        <v>99212</v>
      </c>
      <c r="J39" s="600">
        <f t="shared" si="2"/>
        <v>0</v>
      </c>
      <c r="K39" s="600">
        <f t="shared" si="0"/>
        <v>0</v>
      </c>
      <c r="L39" s="600"/>
      <c r="S39" s="600">
        <f t="shared" si="1"/>
        <v>496060</v>
      </c>
    </row>
    <row r="40" spans="3:19" ht="15" hidden="1">
      <c r="C40" s="340">
        <v>10</v>
      </c>
      <c r="D40" s="340">
        <v>25258</v>
      </c>
      <c r="E40" s="349">
        <v>42758</v>
      </c>
      <c r="F40" s="279" t="s">
        <v>683</v>
      </c>
      <c r="G40" s="348" t="s">
        <v>563</v>
      </c>
      <c r="H40" s="340">
        <v>10</v>
      </c>
      <c r="I40" s="340">
        <v>25258</v>
      </c>
      <c r="J40" s="600">
        <f t="shared" si="2"/>
        <v>0</v>
      </c>
      <c r="K40" s="600">
        <f t="shared" si="0"/>
        <v>0</v>
      </c>
      <c r="L40" s="600"/>
      <c r="S40" s="600">
        <f t="shared" si="1"/>
        <v>252580</v>
      </c>
    </row>
    <row r="41" spans="3:19" ht="15" hidden="1">
      <c r="C41" s="340">
        <v>5</v>
      </c>
      <c r="D41" s="340">
        <v>23736</v>
      </c>
      <c r="E41" s="349">
        <v>42758</v>
      </c>
      <c r="F41" s="279" t="s">
        <v>684</v>
      </c>
      <c r="G41" s="348" t="s">
        <v>563</v>
      </c>
      <c r="H41" s="340">
        <v>5</v>
      </c>
      <c r="I41" s="340">
        <v>23736</v>
      </c>
      <c r="J41" s="600">
        <f t="shared" si="2"/>
        <v>0</v>
      </c>
      <c r="K41" s="600">
        <f t="shared" si="0"/>
        <v>0</v>
      </c>
      <c r="L41" s="600"/>
      <c r="S41" s="600">
        <f t="shared" si="1"/>
        <v>118680</v>
      </c>
    </row>
    <row r="42" spans="3:19" ht="15" hidden="1">
      <c r="C42" s="340">
        <v>3</v>
      </c>
      <c r="D42" s="340">
        <v>28583</v>
      </c>
      <c r="E42" s="349">
        <v>42758</v>
      </c>
      <c r="F42" s="279" t="s">
        <v>685</v>
      </c>
      <c r="G42" s="348" t="s">
        <v>563</v>
      </c>
      <c r="H42" s="340">
        <v>3</v>
      </c>
      <c r="I42" s="340">
        <v>28583</v>
      </c>
      <c r="J42" s="600">
        <f t="shared" si="2"/>
        <v>0</v>
      </c>
      <c r="K42" s="600">
        <f t="shared" si="0"/>
        <v>0</v>
      </c>
      <c r="L42" s="600"/>
      <c r="S42" s="600">
        <f t="shared" si="1"/>
        <v>85749</v>
      </c>
    </row>
    <row r="43" spans="3:19" ht="15" hidden="1">
      <c r="C43" s="340">
        <v>10</v>
      </c>
      <c r="D43" s="340">
        <v>53873</v>
      </c>
      <c r="E43" s="349">
        <v>42758</v>
      </c>
      <c r="F43" s="279" t="s">
        <v>686</v>
      </c>
      <c r="G43" s="348" t="s">
        <v>563</v>
      </c>
      <c r="H43" s="340">
        <v>10</v>
      </c>
      <c r="I43" s="340">
        <v>53873</v>
      </c>
      <c r="J43" s="600">
        <f t="shared" si="2"/>
        <v>0</v>
      </c>
      <c r="K43" s="600">
        <f t="shared" si="0"/>
        <v>0</v>
      </c>
      <c r="L43" s="600"/>
      <c r="S43" s="600">
        <f t="shared" si="1"/>
        <v>538730</v>
      </c>
    </row>
    <row r="44" spans="3:19" ht="15" hidden="1">
      <c r="C44" s="340">
        <v>15</v>
      </c>
      <c r="D44" s="340">
        <v>42021</v>
      </c>
      <c r="E44" s="349">
        <v>42758</v>
      </c>
      <c r="F44" s="279" t="s">
        <v>687</v>
      </c>
      <c r="G44" s="348" t="s">
        <v>563</v>
      </c>
      <c r="H44" s="340">
        <v>15</v>
      </c>
      <c r="I44" s="340">
        <v>42021</v>
      </c>
      <c r="J44" s="600">
        <f t="shared" si="2"/>
        <v>0</v>
      </c>
      <c r="K44" s="600">
        <f t="shared" si="0"/>
        <v>0</v>
      </c>
      <c r="L44" s="600"/>
      <c r="S44" s="600">
        <f t="shared" si="1"/>
        <v>630315</v>
      </c>
    </row>
    <row r="45" spans="3:19" ht="15" hidden="1">
      <c r="C45" s="340">
        <v>10</v>
      </c>
      <c r="D45" s="340">
        <v>31547</v>
      </c>
      <c r="E45" s="349">
        <v>42758</v>
      </c>
      <c r="F45" s="279" t="s">
        <v>688</v>
      </c>
      <c r="G45" s="348" t="s">
        <v>563</v>
      </c>
      <c r="H45" s="340">
        <v>10</v>
      </c>
      <c r="I45" s="340">
        <v>31547</v>
      </c>
      <c r="J45" s="600">
        <f t="shared" si="2"/>
        <v>0</v>
      </c>
      <c r="K45" s="600">
        <f t="shared" si="0"/>
        <v>0</v>
      </c>
      <c r="L45" s="600"/>
      <c r="S45" s="600">
        <f t="shared" si="1"/>
        <v>315470</v>
      </c>
    </row>
    <row r="46" spans="3:19" ht="15" hidden="1">
      <c r="C46" s="340">
        <v>16</v>
      </c>
      <c r="D46" s="340">
        <v>135786</v>
      </c>
      <c r="E46" s="349">
        <v>42758</v>
      </c>
      <c r="F46" s="279" t="s">
        <v>689</v>
      </c>
      <c r="G46" s="348" t="s">
        <v>563</v>
      </c>
      <c r="H46" s="340">
        <v>16</v>
      </c>
      <c r="I46" s="340">
        <v>135786</v>
      </c>
      <c r="J46" s="600">
        <f t="shared" si="2"/>
        <v>0</v>
      </c>
      <c r="K46" s="600">
        <f t="shared" si="0"/>
        <v>0</v>
      </c>
      <c r="L46" s="600"/>
      <c r="S46" s="600">
        <f t="shared" si="1"/>
        <v>2172576</v>
      </c>
    </row>
    <row r="47" spans="3:19" ht="15" hidden="1">
      <c r="C47" s="340">
        <v>16</v>
      </c>
      <c r="D47" s="340">
        <v>58590</v>
      </c>
      <c r="E47" s="349">
        <v>42758</v>
      </c>
      <c r="F47" s="279" t="s">
        <v>690</v>
      </c>
      <c r="G47" s="348" t="s">
        <v>563</v>
      </c>
      <c r="H47" s="340">
        <v>16</v>
      </c>
      <c r="I47" s="340">
        <v>58590</v>
      </c>
      <c r="J47" s="600">
        <f t="shared" si="2"/>
        <v>0</v>
      </c>
      <c r="K47" s="600">
        <f t="shared" si="0"/>
        <v>0</v>
      </c>
      <c r="L47" s="600"/>
      <c r="S47" s="600">
        <f t="shared" si="1"/>
        <v>937440</v>
      </c>
    </row>
    <row r="48" spans="3:19" ht="15" hidden="1">
      <c r="C48" s="340">
        <v>12</v>
      </c>
      <c r="D48" s="340">
        <v>129948.00000000001</v>
      </c>
      <c r="E48" s="349">
        <v>42758</v>
      </c>
      <c r="F48" s="279" t="s">
        <v>691</v>
      </c>
      <c r="G48" s="348" t="s">
        <v>563</v>
      </c>
      <c r="H48" s="340">
        <v>12</v>
      </c>
      <c r="I48" s="340">
        <v>129948.00000000001</v>
      </c>
      <c r="J48" s="600">
        <f t="shared" si="2"/>
        <v>0</v>
      </c>
      <c r="K48" s="600">
        <f t="shared" si="0"/>
        <v>0</v>
      </c>
      <c r="L48" s="600"/>
      <c r="S48" s="600">
        <f t="shared" si="1"/>
        <v>1559376</v>
      </c>
    </row>
    <row r="49" spans="3:19" ht="15" hidden="1">
      <c r="C49" s="340">
        <v>48</v>
      </c>
      <c r="D49" s="340">
        <v>37787.200000000004</v>
      </c>
      <c r="E49" s="349">
        <v>42758</v>
      </c>
      <c r="F49" s="279" t="s">
        <v>683</v>
      </c>
      <c r="G49" s="348" t="s">
        <v>563</v>
      </c>
      <c r="H49" s="340">
        <v>48</v>
      </c>
      <c r="I49" s="340">
        <v>37787.200000000004</v>
      </c>
      <c r="J49" s="600">
        <f t="shared" si="2"/>
        <v>0</v>
      </c>
      <c r="K49" s="600">
        <f t="shared" si="0"/>
        <v>0</v>
      </c>
      <c r="L49" s="600"/>
      <c r="S49" s="600">
        <f t="shared" si="1"/>
        <v>1813786</v>
      </c>
    </row>
    <row r="50" spans="3:19" ht="15" hidden="1">
      <c r="C50" s="340">
        <v>24</v>
      </c>
      <c r="D50" s="340">
        <v>37089.08</v>
      </c>
      <c r="E50" s="349">
        <v>42758</v>
      </c>
      <c r="F50" s="279" t="s">
        <v>692</v>
      </c>
      <c r="G50" s="348" t="s">
        <v>563</v>
      </c>
      <c r="H50" s="340">
        <v>24</v>
      </c>
      <c r="I50" s="340">
        <v>37089.08</v>
      </c>
      <c r="J50" s="600">
        <f t="shared" si="2"/>
        <v>0</v>
      </c>
      <c r="K50" s="600">
        <f t="shared" si="0"/>
        <v>0</v>
      </c>
      <c r="L50" s="600"/>
      <c r="S50" s="600">
        <f t="shared" si="1"/>
        <v>890138</v>
      </c>
    </row>
    <row r="51" spans="3:19" ht="15" hidden="1">
      <c r="C51" s="340">
        <v>6</v>
      </c>
      <c r="D51" s="340">
        <v>114450</v>
      </c>
      <c r="E51" s="349">
        <v>42758</v>
      </c>
      <c r="F51" s="279" t="s">
        <v>693</v>
      </c>
      <c r="G51" s="348" t="s">
        <v>563</v>
      </c>
      <c r="H51" s="340">
        <v>6</v>
      </c>
      <c r="I51" s="340">
        <v>114450</v>
      </c>
      <c r="J51" s="600">
        <f t="shared" si="2"/>
        <v>0</v>
      </c>
      <c r="K51" s="600">
        <f t="shared" si="0"/>
        <v>0</v>
      </c>
      <c r="L51" s="600"/>
      <c r="S51" s="600">
        <f t="shared" si="1"/>
        <v>686700</v>
      </c>
    </row>
    <row r="52" spans="3:19" ht="15" hidden="1">
      <c r="C52" s="340">
        <v>6</v>
      </c>
      <c r="D52" s="340">
        <v>118540.8</v>
      </c>
      <c r="E52" s="349">
        <v>42758</v>
      </c>
      <c r="F52" s="279" t="s">
        <v>694</v>
      </c>
      <c r="G52" s="348" t="s">
        <v>563</v>
      </c>
      <c r="H52" s="340">
        <v>6</v>
      </c>
      <c r="I52" s="340">
        <v>118540.8</v>
      </c>
      <c r="J52" s="600">
        <f t="shared" si="2"/>
        <v>0</v>
      </c>
      <c r="K52" s="600">
        <f t="shared" si="0"/>
        <v>0</v>
      </c>
      <c r="L52" s="600"/>
      <c r="S52" s="600">
        <f t="shared" si="1"/>
        <v>711245</v>
      </c>
    </row>
    <row r="53" spans="3:19" ht="15" hidden="1">
      <c r="C53" s="340">
        <v>6</v>
      </c>
      <c r="D53" s="340">
        <v>48174</v>
      </c>
      <c r="E53" s="349">
        <v>42758</v>
      </c>
      <c r="F53" s="279" t="s">
        <v>695</v>
      </c>
      <c r="G53" s="348" t="s">
        <v>563</v>
      </c>
      <c r="H53" s="340">
        <v>6</v>
      </c>
      <c r="I53" s="340">
        <v>48174</v>
      </c>
      <c r="J53" s="600">
        <f t="shared" si="2"/>
        <v>0</v>
      </c>
      <c r="K53" s="600">
        <f t="shared" si="0"/>
        <v>0</v>
      </c>
      <c r="L53" s="600"/>
      <c r="S53" s="600">
        <f t="shared" si="1"/>
        <v>289044</v>
      </c>
    </row>
    <row r="54" spans="3:19" ht="15" hidden="1">
      <c r="C54" s="340">
        <v>65</v>
      </c>
      <c r="D54" s="340">
        <v>19431</v>
      </c>
      <c r="E54" s="349">
        <v>42758</v>
      </c>
      <c r="F54" s="279" t="s">
        <v>696</v>
      </c>
      <c r="G54" s="348" t="s">
        <v>563</v>
      </c>
      <c r="H54" s="340">
        <v>65</v>
      </c>
      <c r="I54" s="340">
        <v>19431</v>
      </c>
      <c r="J54" s="600">
        <f t="shared" si="2"/>
        <v>0</v>
      </c>
      <c r="K54" s="600">
        <f t="shared" si="0"/>
        <v>0</v>
      </c>
      <c r="L54" s="600"/>
      <c r="S54" s="600">
        <f t="shared" si="1"/>
        <v>1263015</v>
      </c>
    </row>
    <row r="55" spans="3:19" ht="15" hidden="1">
      <c r="C55" s="340">
        <v>22</v>
      </c>
      <c r="D55" s="340">
        <v>88297.920000000013</v>
      </c>
      <c r="E55" s="349">
        <v>42758</v>
      </c>
      <c r="F55" s="279" t="s">
        <v>697</v>
      </c>
      <c r="G55" s="348" t="s">
        <v>563</v>
      </c>
      <c r="H55" s="340">
        <v>22</v>
      </c>
      <c r="I55" s="340">
        <v>88297.920000000013</v>
      </c>
      <c r="J55" s="600">
        <f t="shared" si="2"/>
        <v>0</v>
      </c>
      <c r="K55" s="600">
        <f t="shared" si="0"/>
        <v>0</v>
      </c>
      <c r="L55" s="600"/>
      <c r="S55" s="600">
        <f t="shared" si="1"/>
        <v>1942554</v>
      </c>
    </row>
    <row r="56" spans="3:19" ht="15" hidden="1">
      <c r="C56" s="340">
        <v>12</v>
      </c>
      <c r="D56" s="340">
        <v>62407.80000000001</v>
      </c>
      <c r="E56" s="349">
        <v>42758</v>
      </c>
      <c r="F56" s="279" t="s">
        <v>698</v>
      </c>
      <c r="G56" s="348" t="s">
        <v>563</v>
      </c>
      <c r="H56" s="340">
        <v>12</v>
      </c>
      <c r="I56" s="340">
        <v>62407.80000000001</v>
      </c>
      <c r="J56" s="600">
        <f t="shared" si="2"/>
        <v>0</v>
      </c>
      <c r="K56" s="600">
        <f t="shared" si="0"/>
        <v>0</v>
      </c>
      <c r="L56" s="600"/>
      <c r="S56" s="600">
        <f t="shared" si="1"/>
        <v>748894</v>
      </c>
    </row>
    <row r="57" spans="3:19" ht="15" hidden="1">
      <c r="C57" s="340">
        <v>12</v>
      </c>
      <c r="D57" s="340">
        <v>147063</v>
      </c>
      <c r="E57" s="349">
        <v>42758</v>
      </c>
      <c r="F57" s="279" t="s">
        <v>699</v>
      </c>
      <c r="G57" s="348" t="s">
        <v>563</v>
      </c>
      <c r="H57" s="340">
        <v>12</v>
      </c>
      <c r="I57" s="340">
        <v>147063</v>
      </c>
      <c r="J57" s="600">
        <f t="shared" si="2"/>
        <v>0</v>
      </c>
      <c r="K57" s="600">
        <f t="shared" si="0"/>
        <v>0</v>
      </c>
      <c r="L57" s="600"/>
      <c r="S57" s="600">
        <f t="shared" si="1"/>
        <v>1764756</v>
      </c>
    </row>
    <row r="58" spans="3:19" ht="15" hidden="1">
      <c r="C58" s="340">
        <v>12</v>
      </c>
      <c r="D58" s="340">
        <v>46851.000000000007</v>
      </c>
      <c r="E58" s="349">
        <v>42758</v>
      </c>
      <c r="F58" s="279" t="s">
        <v>700</v>
      </c>
      <c r="G58" s="348" t="s">
        <v>563</v>
      </c>
      <c r="H58" s="340">
        <v>12</v>
      </c>
      <c r="I58" s="340">
        <v>46851.000000000007</v>
      </c>
      <c r="J58" s="600">
        <f t="shared" si="2"/>
        <v>0</v>
      </c>
      <c r="K58" s="600">
        <f t="shared" si="0"/>
        <v>0</v>
      </c>
      <c r="L58" s="600"/>
      <c r="S58" s="600">
        <f t="shared" si="1"/>
        <v>562212</v>
      </c>
    </row>
    <row r="59" spans="3:19" ht="15" hidden="1">
      <c r="C59" s="340">
        <v>8</v>
      </c>
      <c r="D59" s="340">
        <v>112728</v>
      </c>
      <c r="E59" s="349">
        <v>42758</v>
      </c>
      <c r="F59" s="279" t="s">
        <v>701</v>
      </c>
      <c r="G59" s="348" t="s">
        <v>563</v>
      </c>
      <c r="H59" s="340">
        <v>8</v>
      </c>
      <c r="I59" s="340">
        <v>112728</v>
      </c>
      <c r="J59" s="600">
        <f t="shared" si="2"/>
        <v>0</v>
      </c>
      <c r="K59" s="600">
        <f t="shared" si="0"/>
        <v>0</v>
      </c>
      <c r="L59" s="600"/>
      <c r="S59" s="600">
        <f t="shared" si="1"/>
        <v>901824</v>
      </c>
    </row>
    <row r="60" spans="3:19" ht="15" hidden="1">
      <c r="C60" s="340">
        <v>4</v>
      </c>
      <c r="D60" s="340">
        <v>49480.200000000004</v>
      </c>
      <c r="E60" s="349">
        <v>42758</v>
      </c>
      <c r="F60" s="279" t="s">
        <v>702</v>
      </c>
      <c r="G60" s="348" t="s">
        <v>563</v>
      </c>
      <c r="H60" s="340">
        <v>4</v>
      </c>
      <c r="I60" s="340">
        <v>49480.200000000004</v>
      </c>
      <c r="J60" s="600">
        <f t="shared" si="2"/>
        <v>0</v>
      </c>
      <c r="K60" s="600">
        <f t="shared" si="0"/>
        <v>0</v>
      </c>
      <c r="L60" s="600"/>
      <c r="S60" s="600">
        <f t="shared" si="1"/>
        <v>197921</v>
      </c>
    </row>
    <row r="61" spans="3:19" ht="15" hidden="1">
      <c r="C61" s="340">
        <v>8</v>
      </c>
      <c r="D61" s="340">
        <v>69350.399999999994</v>
      </c>
      <c r="E61" s="349">
        <v>42758</v>
      </c>
      <c r="F61" s="279" t="s">
        <v>703</v>
      </c>
      <c r="G61" s="348" t="s">
        <v>563</v>
      </c>
      <c r="H61" s="340">
        <v>8</v>
      </c>
      <c r="I61" s="340">
        <v>69350.399999999994</v>
      </c>
      <c r="J61" s="600">
        <f t="shared" si="2"/>
        <v>0</v>
      </c>
      <c r="K61" s="600">
        <f t="shared" si="0"/>
        <v>0</v>
      </c>
      <c r="L61" s="600"/>
      <c r="S61" s="600">
        <f t="shared" si="1"/>
        <v>554803</v>
      </c>
    </row>
    <row r="62" spans="3:19" ht="15" hidden="1">
      <c r="C62" s="340">
        <v>4</v>
      </c>
      <c r="D62" s="340">
        <v>44814</v>
      </c>
      <c r="E62" s="349">
        <v>42758</v>
      </c>
      <c r="F62" s="279" t="s">
        <v>665</v>
      </c>
      <c r="G62" s="348" t="s">
        <v>563</v>
      </c>
      <c r="H62" s="340">
        <v>4</v>
      </c>
      <c r="I62" s="340">
        <v>44814</v>
      </c>
      <c r="J62" s="600">
        <f t="shared" si="2"/>
        <v>0</v>
      </c>
      <c r="K62" s="600">
        <f t="shared" si="0"/>
        <v>0</v>
      </c>
      <c r="L62" s="600"/>
      <c r="S62" s="600">
        <f t="shared" si="1"/>
        <v>179256</v>
      </c>
    </row>
    <row r="63" spans="3:19" ht="15" hidden="1">
      <c r="C63" s="340">
        <v>20</v>
      </c>
      <c r="D63" s="340">
        <v>79332.161999999997</v>
      </c>
      <c r="E63" s="349">
        <v>42758</v>
      </c>
      <c r="F63" s="279" t="s">
        <v>704</v>
      </c>
      <c r="G63" s="348" t="s">
        <v>563</v>
      </c>
      <c r="H63" s="340">
        <v>20</v>
      </c>
      <c r="I63" s="340">
        <v>79332.161999999997</v>
      </c>
      <c r="J63" s="600">
        <f t="shared" si="2"/>
        <v>0</v>
      </c>
      <c r="K63" s="600">
        <f t="shared" si="0"/>
        <v>0</v>
      </c>
      <c r="L63" s="600"/>
      <c r="S63" s="600">
        <f t="shared" si="1"/>
        <v>1586643</v>
      </c>
    </row>
    <row r="64" spans="3:19" ht="15" hidden="1">
      <c r="C64" s="340">
        <v>20</v>
      </c>
      <c r="D64" s="340">
        <v>112639.833</v>
      </c>
      <c r="E64" s="349">
        <v>42758</v>
      </c>
      <c r="F64" s="279" t="s">
        <v>705</v>
      </c>
      <c r="G64" s="348" t="s">
        <v>563</v>
      </c>
      <c r="H64" s="340">
        <v>20</v>
      </c>
      <c r="I64" s="340">
        <v>112639.833</v>
      </c>
      <c r="J64" s="600">
        <f t="shared" si="2"/>
        <v>0</v>
      </c>
      <c r="K64" s="600">
        <f t="shared" si="0"/>
        <v>0</v>
      </c>
      <c r="L64" s="600"/>
      <c r="S64" s="600">
        <f t="shared" si="1"/>
        <v>2252797</v>
      </c>
    </row>
    <row r="65" spans="3:19" ht="15" hidden="1">
      <c r="C65" s="340">
        <v>72</v>
      </c>
      <c r="D65" s="340">
        <v>29092.800000000003</v>
      </c>
      <c r="E65" s="349">
        <v>42758</v>
      </c>
      <c r="F65" s="279" t="s">
        <v>706</v>
      </c>
      <c r="G65" s="348" t="s">
        <v>563</v>
      </c>
      <c r="H65" s="340">
        <v>72</v>
      </c>
      <c r="I65" s="340">
        <v>29092.800000000003</v>
      </c>
      <c r="J65" s="600">
        <f t="shared" si="2"/>
        <v>0</v>
      </c>
      <c r="K65" s="600">
        <f t="shared" si="0"/>
        <v>0</v>
      </c>
      <c r="L65" s="600"/>
      <c r="S65" s="600">
        <f t="shared" si="1"/>
        <v>2094682</v>
      </c>
    </row>
    <row r="66" spans="3:19" ht="15" hidden="1">
      <c r="C66" s="340">
        <v>8</v>
      </c>
      <c r="D66" s="340">
        <v>65007.600000000006</v>
      </c>
      <c r="E66" s="349">
        <v>42758</v>
      </c>
      <c r="F66" s="279" t="s">
        <v>707</v>
      </c>
      <c r="G66" s="348" t="s">
        <v>563</v>
      </c>
      <c r="H66" s="340">
        <v>8</v>
      </c>
      <c r="I66" s="340">
        <v>65007.600000000006</v>
      </c>
      <c r="J66" s="600">
        <f t="shared" si="2"/>
        <v>0</v>
      </c>
      <c r="K66" s="600">
        <f t="shared" si="0"/>
        <v>0</v>
      </c>
      <c r="L66" s="600"/>
      <c r="S66" s="600">
        <f t="shared" si="1"/>
        <v>520061</v>
      </c>
    </row>
    <row r="67" spans="3:19" ht="15" hidden="1">
      <c r="C67" s="340">
        <v>15</v>
      </c>
      <c r="D67" s="340">
        <v>76910.400000000009</v>
      </c>
      <c r="E67" s="349">
        <v>42758</v>
      </c>
      <c r="F67" s="279" t="s">
        <v>708</v>
      </c>
      <c r="G67" s="348" t="s">
        <v>563</v>
      </c>
      <c r="H67" s="340">
        <v>15</v>
      </c>
      <c r="I67" s="340">
        <v>76910.400000000009</v>
      </c>
      <c r="J67" s="600">
        <f t="shared" si="2"/>
        <v>0</v>
      </c>
      <c r="K67" s="600">
        <f t="shared" ref="K67:K95" si="3">IF(OR(C67="",J67&gt;50000),1,0)</f>
        <v>0</v>
      </c>
      <c r="L67" s="600"/>
      <c r="S67" s="600">
        <f t="shared" ref="S67:S129" si="4">ROUND(H67*I67,0)</f>
        <v>1153656</v>
      </c>
    </row>
    <row r="68" spans="3:19" ht="15" hidden="1">
      <c r="C68" s="340">
        <v>30</v>
      </c>
      <c r="D68" s="340">
        <v>51566</v>
      </c>
      <c r="E68" s="349">
        <v>42758</v>
      </c>
      <c r="F68" s="279" t="s">
        <v>709</v>
      </c>
      <c r="G68" s="348" t="s">
        <v>563</v>
      </c>
      <c r="H68" s="340">
        <v>30</v>
      </c>
      <c r="I68" s="340">
        <v>51566</v>
      </c>
      <c r="J68" s="600">
        <f t="shared" si="2"/>
        <v>0</v>
      </c>
      <c r="K68" s="600">
        <f t="shared" si="3"/>
        <v>0</v>
      </c>
      <c r="L68" s="600"/>
      <c r="S68" s="600">
        <f t="shared" si="4"/>
        <v>1546980</v>
      </c>
    </row>
    <row r="69" spans="3:19" ht="15" hidden="1">
      <c r="C69" s="340">
        <v>15</v>
      </c>
      <c r="D69" s="340">
        <v>79275.000000000015</v>
      </c>
      <c r="E69" s="349">
        <v>42758</v>
      </c>
      <c r="F69" s="279" t="s">
        <v>710</v>
      </c>
      <c r="G69" s="348" t="s">
        <v>563</v>
      </c>
      <c r="H69" s="340">
        <v>15</v>
      </c>
      <c r="I69" s="340">
        <v>79275.000000000015</v>
      </c>
      <c r="J69" s="600">
        <f t="shared" si="2"/>
        <v>0</v>
      </c>
      <c r="K69" s="600">
        <f t="shared" si="3"/>
        <v>0</v>
      </c>
      <c r="L69" s="600"/>
      <c r="S69" s="600">
        <f t="shared" si="4"/>
        <v>1189125</v>
      </c>
    </row>
    <row r="70" spans="3:19" ht="15" hidden="1">
      <c r="C70" s="340">
        <v>20</v>
      </c>
      <c r="D70" s="340">
        <v>53614.593000000001</v>
      </c>
      <c r="E70" s="349">
        <v>42758</v>
      </c>
      <c r="F70" s="279" t="s">
        <v>711</v>
      </c>
      <c r="G70" s="348" t="s">
        <v>563</v>
      </c>
      <c r="H70" s="340">
        <v>20</v>
      </c>
      <c r="I70" s="340">
        <v>53614.593000000001</v>
      </c>
      <c r="J70" s="600">
        <f t="shared" ref="J70:J95" si="5">I70*H70-D70*C70</f>
        <v>0</v>
      </c>
      <c r="K70" s="600">
        <f t="shared" si="3"/>
        <v>0</v>
      </c>
      <c r="L70" s="600"/>
      <c r="S70" s="600">
        <f t="shared" si="4"/>
        <v>1072292</v>
      </c>
    </row>
    <row r="71" spans="3:19" ht="15" hidden="1">
      <c r="C71" s="340">
        <v>30</v>
      </c>
      <c r="D71" s="340">
        <v>66599</v>
      </c>
      <c r="E71" s="349">
        <v>42758</v>
      </c>
      <c r="F71" s="279" t="s">
        <v>712</v>
      </c>
      <c r="G71" s="348" t="s">
        <v>563</v>
      </c>
      <c r="H71" s="340">
        <v>30</v>
      </c>
      <c r="I71" s="340">
        <v>66599</v>
      </c>
      <c r="J71" s="600">
        <f t="shared" si="5"/>
        <v>0</v>
      </c>
      <c r="K71" s="600">
        <f t="shared" si="3"/>
        <v>0</v>
      </c>
      <c r="L71" s="600"/>
      <c r="S71" s="600">
        <f t="shared" si="4"/>
        <v>1997970</v>
      </c>
    </row>
    <row r="72" spans="3:19" ht="15" hidden="1">
      <c r="C72" s="340">
        <v>18</v>
      </c>
      <c r="D72" s="340">
        <v>70086</v>
      </c>
      <c r="E72" s="349">
        <v>42758</v>
      </c>
      <c r="F72" s="279" t="s">
        <v>712</v>
      </c>
      <c r="G72" s="348" t="s">
        <v>563</v>
      </c>
      <c r="H72" s="340">
        <v>18</v>
      </c>
      <c r="I72" s="340">
        <v>70086</v>
      </c>
      <c r="J72" s="600">
        <f t="shared" si="5"/>
        <v>0</v>
      </c>
      <c r="K72" s="600">
        <f t="shared" si="3"/>
        <v>0</v>
      </c>
      <c r="L72" s="600"/>
      <c r="S72" s="600">
        <f t="shared" si="4"/>
        <v>1261548</v>
      </c>
    </row>
    <row r="73" spans="3:19" ht="15" hidden="1">
      <c r="C73" s="340">
        <v>4</v>
      </c>
      <c r="D73" s="340">
        <v>82895</v>
      </c>
      <c r="E73" s="349">
        <v>42758</v>
      </c>
      <c r="F73" s="279" t="s">
        <v>713</v>
      </c>
      <c r="G73" s="348" t="s">
        <v>563</v>
      </c>
      <c r="H73" s="340">
        <v>4</v>
      </c>
      <c r="I73" s="340">
        <v>82895</v>
      </c>
      <c r="J73" s="600">
        <f t="shared" si="5"/>
        <v>0</v>
      </c>
      <c r="K73" s="600">
        <f t="shared" si="3"/>
        <v>0</v>
      </c>
      <c r="L73" s="600"/>
      <c r="S73" s="600">
        <f t="shared" si="4"/>
        <v>331580</v>
      </c>
    </row>
    <row r="74" spans="3:19" ht="15" hidden="1">
      <c r="C74" s="340">
        <v>8</v>
      </c>
      <c r="D74" s="340">
        <v>99792</v>
      </c>
      <c r="E74" s="349">
        <v>42758</v>
      </c>
      <c r="F74" s="279" t="s">
        <v>714</v>
      </c>
      <c r="G74" s="348" t="s">
        <v>563</v>
      </c>
      <c r="H74" s="340">
        <v>8</v>
      </c>
      <c r="I74" s="340">
        <v>99792</v>
      </c>
      <c r="J74" s="600">
        <f t="shared" si="5"/>
        <v>0</v>
      </c>
      <c r="K74" s="600">
        <f t="shared" si="3"/>
        <v>0</v>
      </c>
      <c r="L74" s="600"/>
      <c r="S74" s="600">
        <f t="shared" si="4"/>
        <v>798336</v>
      </c>
    </row>
    <row r="75" spans="3:19" ht="15" hidden="1">
      <c r="C75" s="340">
        <v>7</v>
      </c>
      <c r="D75" s="340">
        <v>64474</v>
      </c>
      <c r="E75" s="349">
        <v>42758</v>
      </c>
      <c r="F75" s="279" t="s">
        <v>715</v>
      </c>
      <c r="G75" s="348" t="s">
        <v>563</v>
      </c>
      <c r="H75" s="340">
        <v>7</v>
      </c>
      <c r="I75" s="340">
        <v>64474</v>
      </c>
      <c r="J75" s="600">
        <f t="shared" si="5"/>
        <v>0</v>
      </c>
      <c r="K75" s="600">
        <f t="shared" si="3"/>
        <v>0</v>
      </c>
      <c r="L75" s="600"/>
      <c r="S75" s="600">
        <f t="shared" si="4"/>
        <v>451318</v>
      </c>
    </row>
    <row r="76" spans="3:19" ht="15" hidden="1">
      <c r="C76" s="340">
        <v>4</v>
      </c>
      <c r="D76" s="340">
        <v>107419</v>
      </c>
      <c r="E76" s="349">
        <v>42758</v>
      </c>
      <c r="F76" s="279" t="s">
        <v>716</v>
      </c>
      <c r="G76" s="348" t="s">
        <v>563</v>
      </c>
      <c r="H76" s="340">
        <v>4</v>
      </c>
      <c r="I76" s="340">
        <v>107419</v>
      </c>
      <c r="J76" s="600">
        <f t="shared" si="5"/>
        <v>0</v>
      </c>
      <c r="K76" s="600">
        <f t="shared" si="3"/>
        <v>0</v>
      </c>
      <c r="L76" s="600"/>
      <c r="S76" s="600">
        <f t="shared" si="4"/>
        <v>429676</v>
      </c>
    </row>
    <row r="77" spans="3:19" ht="15" hidden="1">
      <c r="C77" s="340">
        <v>12</v>
      </c>
      <c r="D77" s="340">
        <v>45864</v>
      </c>
      <c r="E77" s="349">
        <v>42758</v>
      </c>
      <c r="F77" s="279" t="s">
        <v>717</v>
      </c>
      <c r="G77" s="348" t="s">
        <v>563</v>
      </c>
      <c r="H77" s="340">
        <v>12</v>
      </c>
      <c r="I77" s="340">
        <v>45864</v>
      </c>
      <c r="J77" s="600">
        <f t="shared" si="5"/>
        <v>0</v>
      </c>
      <c r="K77" s="600">
        <f t="shared" si="3"/>
        <v>0</v>
      </c>
      <c r="L77" s="600"/>
      <c r="S77" s="600">
        <f t="shared" si="4"/>
        <v>550368</v>
      </c>
    </row>
    <row r="78" spans="3:19" ht="15" hidden="1">
      <c r="C78" s="340">
        <v>6</v>
      </c>
      <c r="D78" s="340">
        <v>48019</v>
      </c>
      <c r="E78" s="349">
        <v>42758</v>
      </c>
      <c r="F78" s="279" t="s">
        <v>718</v>
      </c>
      <c r="G78" s="348" t="s">
        <v>563</v>
      </c>
      <c r="H78" s="340">
        <v>6</v>
      </c>
      <c r="I78" s="340">
        <v>48019</v>
      </c>
      <c r="J78" s="600">
        <f t="shared" si="5"/>
        <v>0</v>
      </c>
      <c r="K78" s="600">
        <f t="shared" si="3"/>
        <v>0</v>
      </c>
      <c r="L78" s="600"/>
      <c r="S78" s="600">
        <f t="shared" si="4"/>
        <v>288114</v>
      </c>
    </row>
    <row r="79" spans="3:19" ht="15" hidden="1">
      <c r="C79" s="340">
        <v>70</v>
      </c>
      <c r="D79" s="340">
        <v>14722</v>
      </c>
      <c r="E79" s="349">
        <v>42758</v>
      </c>
      <c r="F79" s="279" t="s">
        <v>719</v>
      </c>
      <c r="G79" s="348" t="s">
        <v>563</v>
      </c>
      <c r="H79" s="340">
        <v>70</v>
      </c>
      <c r="I79" s="340">
        <v>14722</v>
      </c>
      <c r="J79" s="600">
        <f t="shared" si="5"/>
        <v>0</v>
      </c>
      <c r="K79" s="600">
        <f t="shared" si="3"/>
        <v>0</v>
      </c>
      <c r="L79" s="600"/>
      <c r="S79" s="600">
        <f t="shared" si="4"/>
        <v>1030540</v>
      </c>
    </row>
    <row r="80" spans="3:19" ht="15" hidden="1">
      <c r="C80" s="340">
        <v>56</v>
      </c>
      <c r="D80" s="340">
        <v>19395</v>
      </c>
      <c r="E80" s="349">
        <v>42758</v>
      </c>
      <c r="F80" s="279" t="s">
        <v>720</v>
      </c>
      <c r="G80" s="348" t="s">
        <v>563</v>
      </c>
      <c r="H80" s="340">
        <v>56</v>
      </c>
      <c r="I80" s="340">
        <v>19395</v>
      </c>
      <c r="J80" s="600">
        <f t="shared" si="5"/>
        <v>0</v>
      </c>
      <c r="K80" s="600">
        <f t="shared" si="3"/>
        <v>0</v>
      </c>
      <c r="L80" s="600"/>
      <c r="S80" s="600">
        <f t="shared" si="4"/>
        <v>1086120</v>
      </c>
    </row>
    <row r="81" spans="3:19" ht="15" hidden="1">
      <c r="C81" s="340">
        <v>3</v>
      </c>
      <c r="D81" s="340">
        <v>40018</v>
      </c>
      <c r="E81" s="349">
        <v>42758</v>
      </c>
      <c r="F81" s="279" t="s">
        <v>721</v>
      </c>
      <c r="G81" s="348" t="s">
        <v>563</v>
      </c>
      <c r="H81" s="340">
        <v>3</v>
      </c>
      <c r="I81" s="340">
        <v>40018</v>
      </c>
      <c r="J81" s="600">
        <f t="shared" si="5"/>
        <v>0</v>
      </c>
      <c r="K81" s="600">
        <f t="shared" si="3"/>
        <v>0</v>
      </c>
      <c r="L81" s="600"/>
      <c r="S81" s="600">
        <f t="shared" si="4"/>
        <v>120054</v>
      </c>
    </row>
    <row r="82" spans="3:19" ht="15" hidden="1">
      <c r="C82" s="340">
        <v>144</v>
      </c>
      <c r="D82" s="340">
        <v>8712</v>
      </c>
      <c r="E82" s="349">
        <v>42758</v>
      </c>
      <c r="F82" s="279" t="s">
        <v>722</v>
      </c>
      <c r="G82" s="348" t="s">
        <v>563</v>
      </c>
      <c r="H82" s="340">
        <v>144</v>
      </c>
      <c r="I82" s="340">
        <v>8712</v>
      </c>
      <c r="J82" s="600">
        <f t="shared" si="5"/>
        <v>0</v>
      </c>
      <c r="K82" s="600">
        <f t="shared" si="3"/>
        <v>0</v>
      </c>
      <c r="L82" s="600"/>
      <c r="S82" s="600">
        <f t="shared" si="4"/>
        <v>1254528</v>
      </c>
    </row>
    <row r="83" spans="3:19" ht="15" hidden="1">
      <c r="C83" s="340">
        <v>176</v>
      </c>
      <c r="D83" s="340">
        <v>7643</v>
      </c>
      <c r="E83" s="349">
        <v>42758</v>
      </c>
      <c r="F83" s="279" t="s">
        <v>723</v>
      </c>
      <c r="G83" s="348" t="s">
        <v>563</v>
      </c>
      <c r="H83" s="340">
        <v>176</v>
      </c>
      <c r="I83" s="340">
        <v>7643</v>
      </c>
      <c r="J83" s="600">
        <f t="shared" si="5"/>
        <v>0</v>
      </c>
      <c r="K83" s="600">
        <f t="shared" si="3"/>
        <v>0</v>
      </c>
      <c r="L83" s="600"/>
      <c r="S83" s="600">
        <f t="shared" si="4"/>
        <v>1345168</v>
      </c>
    </row>
    <row r="84" spans="3:19" ht="15" hidden="1">
      <c r="C84" s="340">
        <v>100</v>
      </c>
      <c r="D84" s="340">
        <v>9464</v>
      </c>
      <c r="E84" s="349">
        <v>42758</v>
      </c>
      <c r="F84" s="279" t="s">
        <v>724</v>
      </c>
      <c r="G84" s="348" t="s">
        <v>563</v>
      </c>
      <c r="H84" s="340">
        <v>100</v>
      </c>
      <c r="I84" s="340">
        <v>9464</v>
      </c>
      <c r="J84" s="600">
        <f t="shared" si="5"/>
        <v>0</v>
      </c>
      <c r="K84" s="600">
        <f t="shared" si="3"/>
        <v>0</v>
      </c>
      <c r="L84" s="600"/>
      <c r="S84" s="600">
        <f t="shared" si="4"/>
        <v>946400</v>
      </c>
    </row>
    <row r="85" spans="3:19" ht="15" hidden="1">
      <c r="C85" s="340">
        <v>320</v>
      </c>
      <c r="D85" s="340">
        <v>7793</v>
      </c>
      <c r="E85" s="349">
        <v>42758</v>
      </c>
      <c r="F85" s="279" t="s">
        <v>725</v>
      </c>
      <c r="G85" s="348" t="s">
        <v>563</v>
      </c>
      <c r="H85" s="340">
        <v>320</v>
      </c>
      <c r="I85" s="340">
        <v>7793</v>
      </c>
      <c r="J85" s="600">
        <f t="shared" si="5"/>
        <v>0</v>
      </c>
      <c r="K85" s="600">
        <f t="shared" si="3"/>
        <v>0</v>
      </c>
      <c r="L85" s="600"/>
      <c r="S85" s="600">
        <f t="shared" si="4"/>
        <v>2493760</v>
      </c>
    </row>
    <row r="86" spans="3:19" ht="15" hidden="1">
      <c r="C86" s="340">
        <v>35</v>
      </c>
      <c r="D86" s="340">
        <v>22494</v>
      </c>
      <c r="E86" s="349">
        <v>42758</v>
      </c>
      <c r="F86" s="279" t="s">
        <v>726</v>
      </c>
      <c r="G86" s="348" t="s">
        <v>563</v>
      </c>
      <c r="H86" s="340">
        <v>35</v>
      </c>
      <c r="I86" s="340">
        <v>22494</v>
      </c>
      <c r="J86" s="600">
        <f t="shared" si="5"/>
        <v>0</v>
      </c>
      <c r="K86" s="600">
        <f t="shared" si="3"/>
        <v>0</v>
      </c>
      <c r="L86" s="600"/>
      <c r="S86" s="600">
        <f t="shared" si="4"/>
        <v>787290</v>
      </c>
    </row>
    <row r="87" spans="3:19" ht="15" hidden="1">
      <c r="C87" s="340">
        <v>50</v>
      </c>
      <c r="D87" s="340">
        <v>15522</v>
      </c>
      <c r="E87" s="349">
        <v>42758</v>
      </c>
      <c r="F87" s="279" t="s">
        <v>727</v>
      </c>
      <c r="G87" s="348" t="s">
        <v>563</v>
      </c>
      <c r="H87" s="340">
        <v>50</v>
      </c>
      <c r="I87" s="340">
        <v>15522</v>
      </c>
      <c r="J87" s="600">
        <f t="shared" si="5"/>
        <v>0</v>
      </c>
      <c r="K87" s="600">
        <f t="shared" si="3"/>
        <v>0</v>
      </c>
      <c r="L87" s="600"/>
      <c r="S87" s="600">
        <f t="shared" si="4"/>
        <v>776100</v>
      </c>
    </row>
    <row r="88" spans="3:19" ht="15" hidden="1">
      <c r="C88" s="340">
        <v>126</v>
      </c>
      <c r="D88" s="340">
        <v>10198</v>
      </c>
      <c r="E88" s="349">
        <v>42758</v>
      </c>
      <c r="F88" s="279" t="s">
        <v>728</v>
      </c>
      <c r="G88" s="348" t="s">
        <v>563</v>
      </c>
      <c r="H88" s="340">
        <v>126</v>
      </c>
      <c r="I88" s="340">
        <v>10198</v>
      </c>
      <c r="J88" s="600">
        <f t="shared" si="5"/>
        <v>0</v>
      </c>
      <c r="K88" s="600">
        <f t="shared" si="3"/>
        <v>0</v>
      </c>
      <c r="L88" s="600"/>
      <c r="S88" s="600">
        <f t="shared" si="4"/>
        <v>1284948</v>
      </c>
    </row>
    <row r="89" spans="3:19" ht="15" hidden="1">
      <c r="C89" s="340">
        <v>72</v>
      </c>
      <c r="D89" s="340">
        <v>11806</v>
      </c>
      <c r="E89" s="349">
        <v>42758</v>
      </c>
      <c r="F89" s="279" t="s">
        <v>729</v>
      </c>
      <c r="G89" s="348" t="s">
        <v>563</v>
      </c>
      <c r="H89" s="340">
        <v>72</v>
      </c>
      <c r="I89" s="340">
        <v>11806</v>
      </c>
      <c r="J89" s="600">
        <f t="shared" si="5"/>
        <v>0</v>
      </c>
      <c r="K89" s="600">
        <f t="shared" si="3"/>
        <v>0</v>
      </c>
      <c r="L89" s="600"/>
      <c r="S89" s="600">
        <f t="shared" si="4"/>
        <v>850032</v>
      </c>
    </row>
    <row r="90" spans="3:19" ht="15" hidden="1">
      <c r="C90" s="340">
        <v>120</v>
      </c>
      <c r="D90" s="340">
        <v>12659</v>
      </c>
      <c r="E90" s="349">
        <v>42758</v>
      </c>
      <c r="F90" s="279" t="s">
        <v>730</v>
      </c>
      <c r="G90" s="348" t="s">
        <v>563</v>
      </c>
      <c r="H90" s="340">
        <v>120</v>
      </c>
      <c r="I90" s="340">
        <v>12659</v>
      </c>
      <c r="J90" s="600">
        <f t="shared" si="5"/>
        <v>0</v>
      </c>
      <c r="K90" s="600">
        <f t="shared" si="3"/>
        <v>0</v>
      </c>
      <c r="L90" s="600"/>
      <c r="S90" s="600">
        <f t="shared" si="4"/>
        <v>1519080</v>
      </c>
    </row>
    <row r="91" spans="3:19" ht="15" hidden="1">
      <c r="C91" s="340">
        <v>117</v>
      </c>
      <c r="D91" s="340">
        <v>9456</v>
      </c>
      <c r="E91" s="349">
        <v>42758</v>
      </c>
      <c r="F91" s="279" t="s">
        <v>731</v>
      </c>
      <c r="G91" s="348" t="s">
        <v>563</v>
      </c>
      <c r="H91" s="340">
        <v>117</v>
      </c>
      <c r="I91" s="340">
        <v>9456</v>
      </c>
      <c r="J91" s="600">
        <f t="shared" si="5"/>
        <v>0</v>
      </c>
      <c r="K91" s="600">
        <f t="shared" si="3"/>
        <v>0</v>
      </c>
      <c r="L91" s="600"/>
      <c r="S91" s="600">
        <f t="shared" si="4"/>
        <v>1106352</v>
      </c>
    </row>
    <row r="92" spans="3:19" ht="15" hidden="1">
      <c r="E92" s="349">
        <v>42758</v>
      </c>
      <c r="F92" s="279" t="s">
        <v>822</v>
      </c>
      <c r="G92" s="348" t="s">
        <v>563</v>
      </c>
      <c r="H92" s="340">
        <v>1620</v>
      </c>
      <c r="I92" s="340">
        <v>250</v>
      </c>
      <c r="J92" s="600">
        <f t="shared" si="5"/>
        <v>405000</v>
      </c>
      <c r="K92" s="600">
        <f t="shared" si="3"/>
        <v>1</v>
      </c>
      <c r="L92" s="600"/>
      <c r="M92" s="277" t="s">
        <v>453</v>
      </c>
      <c r="N92" s="273">
        <v>15</v>
      </c>
      <c r="O92" s="211">
        <v>25594</v>
      </c>
      <c r="P92" s="600">
        <f>O92*N92</f>
        <v>383910</v>
      </c>
      <c r="Q92" s="600">
        <f>C92*D92</f>
        <v>0</v>
      </c>
      <c r="S92" s="600">
        <f t="shared" si="4"/>
        <v>405000</v>
      </c>
    </row>
    <row r="93" spans="3:19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580</v>
      </c>
      <c r="H93" s="340">
        <v>505</v>
      </c>
      <c r="I93" s="340">
        <v>18245</v>
      </c>
      <c r="J93" s="600">
        <f t="shared" si="5"/>
        <v>0</v>
      </c>
      <c r="K93" s="600">
        <f t="shared" si="3"/>
        <v>0</v>
      </c>
      <c r="L93" s="600"/>
      <c r="S93" s="600">
        <f t="shared" si="4"/>
        <v>9213725</v>
      </c>
    </row>
    <row r="94" spans="3:19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580</v>
      </c>
      <c r="H94" s="340">
        <v>138</v>
      </c>
      <c r="I94" s="340">
        <v>17809</v>
      </c>
      <c r="J94" s="600">
        <f t="shared" si="5"/>
        <v>0</v>
      </c>
      <c r="K94" s="600">
        <f t="shared" si="3"/>
        <v>0</v>
      </c>
      <c r="L94" s="600"/>
      <c r="S94" s="600">
        <f t="shared" si="4"/>
        <v>2457642</v>
      </c>
    </row>
    <row r="95" spans="3:19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580</v>
      </c>
      <c r="H95" s="340">
        <v>99</v>
      </c>
      <c r="I95" s="340">
        <v>19810</v>
      </c>
      <c r="J95" s="600">
        <f t="shared" si="5"/>
        <v>0</v>
      </c>
      <c r="K95" s="600">
        <f t="shared" si="3"/>
        <v>0</v>
      </c>
      <c r="L95" s="600"/>
      <c r="S95" s="600">
        <f t="shared" si="4"/>
        <v>1961190</v>
      </c>
    </row>
    <row r="96" spans="3:19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581</v>
      </c>
      <c r="H96" s="340">
        <v>4400</v>
      </c>
      <c r="I96" s="340">
        <v>9200</v>
      </c>
      <c r="J96" s="600">
        <f>I96*H96-D96*C96</f>
        <v>1214400</v>
      </c>
      <c r="K96" s="600">
        <f t="shared" ref="K96:K134" si="6">IF(J96&gt;50000,1,0)</f>
        <v>1</v>
      </c>
      <c r="L96" s="600"/>
      <c r="M96">
        <f>C96*D96</f>
        <v>39265600</v>
      </c>
      <c r="S96" s="600">
        <f t="shared" si="4"/>
        <v>40480000</v>
      </c>
    </row>
    <row r="97" spans="3:19" ht="15" hidden="1">
      <c r="C97" s="340">
        <v>2000</v>
      </c>
      <c r="D97" s="340">
        <v>8245</v>
      </c>
      <c r="E97" s="349">
        <v>42773</v>
      </c>
      <c r="F97" s="279" t="s">
        <v>556</v>
      </c>
      <c r="G97" s="348" t="s">
        <v>582</v>
      </c>
      <c r="H97" s="340">
        <v>2000</v>
      </c>
      <c r="I97" s="340">
        <v>8500</v>
      </c>
      <c r="J97" s="600">
        <f t="shared" ref="J97:J146" si="7">I97*H97-D97*C97</f>
        <v>510000</v>
      </c>
      <c r="K97" s="600"/>
      <c r="L97" s="600"/>
      <c r="S97" s="600">
        <f t="shared" si="4"/>
        <v>17000000</v>
      </c>
    </row>
    <row r="98" spans="3:19" ht="15" hidden="1">
      <c r="C98" s="340">
        <v>300</v>
      </c>
      <c r="D98" s="340">
        <v>7789</v>
      </c>
      <c r="E98" s="349">
        <v>42779</v>
      </c>
      <c r="F98" s="279" t="s">
        <v>553</v>
      </c>
      <c r="G98" s="348" t="s">
        <v>583</v>
      </c>
      <c r="H98" s="340">
        <v>300</v>
      </c>
      <c r="I98" s="340">
        <v>8030</v>
      </c>
      <c r="J98" s="600">
        <f t="shared" si="7"/>
        <v>72300</v>
      </c>
      <c r="K98" s="600">
        <f t="shared" si="6"/>
        <v>1</v>
      </c>
      <c r="L98" s="600"/>
      <c r="M98">
        <f>C98*D98</f>
        <v>2336700</v>
      </c>
      <c r="S98" s="600">
        <f t="shared" si="4"/>
        <v>2409000</v>
      </c>
    </row>
    <row r="99" spans="3:19" ht="15" hidden="1">
      <c r="C99" s="340">
        <v>400</v>
      </c>
      <c r="D99" s="340">
        <v>17654</v>
      </c>
      <c r="E99" s="349">
        <v>42782</v>
      </c>
      <c r="F99" s="279" t="s">
        <v>611</v>
      </c>
      <c r="G99" s="348" t="s">
        <v>584</v>
      </c>
      <c r="H99" s="340">
        <v>400</v>
      </c>
      <c r="I99" s="340">
        <v>18200</v>
      </c>
      <c r="J99" s="600">
        <f t="shared" si="7"/>
        <v>218400</v>
      </c>
      <c r="K99" s="600">
        <f t="shared" si="6"/>
        <v>1</v>
      </c>
      <c r="L99" s="600"/>
      <c r="M99">
        <f>C99*D99</f>
        <v>7061600</v>
      </c>
      <c r="S99" s="600">
        <f t="shared" si="4"/>
        <v>7280000</v>
      </c>
    </row>
    <row r="100" spans="3:19" ht="15" hidden="1">
      <c r="C100" s="340">
        <v>1900</v>
      </c>
      <c r="D100" s="340">
        <v>8245</v>
      </c>
      <c r="E100" s="349">
        <v>42783</v>
      </c>
      <c r="F100" s="279" t="s">
        <v>556</v>
      </c>
      <c r="G100" s="348" t="s">
        <v>586</v>
      </c>
      <c r="H100" s="340">
        <v>1900</v>
      </c>
      <c r="I100" s="340">
        <v>8500</v>
      </c>
      <c r="J100" s="600">
        <f t="shared" si="7"/>
        <v>484500</v>
      </c>
      <c r="K100" s="600"/>
      <c r="L100" s="600"/>
      <c r="S100" s="600">
        <f t="shared" si="4"/>
        <v>16150000</v>
      </c>
    </row>
    <row r="101" spans="3:19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587</v>
      </c>
      <c r="H101" s="340">
        <v>400</v>
      </c>
      <c r="I101" s="340">
        <v>18580</v>
      </c>
      <c r="J101" s="600">
        <f t="shared" si="7"/>
        <v>145600</v>
      </c>
      <c r="K101" s="600"/>
      <c r="L101" s="600"/>
      <c r="S101" s="600">
        <f t="shared" si="4"/>
        <v>7432000</v>
      </c>
    </row>
    <row r="102" spans="3:19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587</v>
      </c>
      <c r="H102" s="340">
        <v>183</v>
      </c>
      <c r="I102" s="340">
        <v>32590</v>
      </c>
      <c r="J102" s="600">
        <f t="shared" si="7"/>
        <v>152805</v>
      </c>
      <c r="K102" s="600"/>
      <c r="L102" s="600"/>
      <c r="M102" s="600"/>
      <c r="N102" s="600"/>
      <c r="S102" s="600">
        <f t="shared" si="4"/>
        <v>5963970</v>
      </c>
    </row>
    <row r="103" spans="3:19" ht="15" hidden="1">
      <c r="C103" s="273">
        <v>123</v>
      </c>
      <c r="D103" s="211">
        <v>25146</v>
      </c>
      <c r="E103" s="349">
        <v>42786</v>
      </c>
      <c r="F103" s="279" t="s">
        <v>404</v>
      </c>
      <c r="G103" s="348" t="s">
        <v>587</v>
      </c>
      <c r="H103" s="340">
        <v>123</v>
      </c>
      <c r="I103" s="340">
        <v>25649</v>
      </c>
      <c r="J103" s="600">
        <f t="shared" si="7"/>
        <v>61869</v>
      </c>
      <c r="K103" s="600"/>
      <c r="L103" s="600"/>
      <c r="S103" s="600">
        <f t="shared" si="4"/>
        <v>3154827</v>
      </c>
    </row>
    <row r="104" spans="3:19" ht="15" hidden="1">
      <c r="C104" s="340">
        <v>500</v>
      </c>
      <c r="D104" s="340">
        <v>16975</v>
      </c>
      <c r="E104" s="349">
        <v>42788</v>
      </c>
      <c r="F104" s="279" t="s">
        <v>613</v>
      </c>
      <c r="G104" s="348" t="s">
        <v>588</v>
      </c>
      <c r="H104" s="340">
        <v>500</v>
      </c>
      <c r="I104" s="340">
        <v>17500</v>
      </c>
      <c r="J104" s="600">
        <f t="shared" si="7"/>
        <v>262500</v>
      </c>
      <c r="K104" s="600"/>
      <c r="L104" s="600"/>
      <c r="S104" s="600">
        <f t="shared" si="4"/>
        <v>8750000</v>
      </c>
    </row>
    <row r="105" spans="3:19" ht="15" hidden="1">
      <c r="C105" s="340">
        <v>500</v>
      </c>
      <c r="D105" s="340">
        <v>15520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16000</v>
      </c>
      <c r="J105" s="600">
        <f t="shared" si="7"/>
        <v>240000</v>
      </c>
      <c r="K105" s="600"/>
      <c r="L105" s="600"/>
      <c r="S105" s="600">
        <f t="shared" si="4"/>
        <v>8000000</v>
      </c>
    </row>
    <row r="106" spans="3:19" ht="15" hidden="1">
      <c r="C106" s="340">
        <v>1800</v>
      </c>
      <c r="D106" s="340">
        <v>8245</v>
      </c>
      <c r="E106" s="349">
        <v>42789</v>
      </c>
      <c r="F106" s="279" t="s">
        <v>556</v>
      </c>
      <c r="G106" s="348" t="s">
        <v>590</v>
      </c>
      <c r="H106" s="340">
        <v>1800</v>
      </c>
      <c r="I106" s="340">
        <v>8500</v>
      </c>
      <c r="J106" s="600">
        <f t="shared" si="7"/>
        <v>459000</v>
      </c>
      <c r="K106" s="600"/>
      <c r="L106" s="600"/>
      <c r="S106" s="600">
        <f t="shared" si="4"/>
        <v>15300000</v>
      </c>
    </row>
    <row r="107" spans="3:19" ht="15" hidden="1">
      <c r="C107" s="340">
        <v>1063</v>
      </c>
      <c r="D107" s="340">
        <v>10185</v>
      </c>
      <c r="E107" s="349">
        <v>42789</v>
      </c>
      <c r="F107" s="279" t="s">
        <v>294</v>
      </c>
      <c r="G107" s="348" t="s">
        <v>591</v>
      </c>
      <c r="H107" s="340">
        <v>1063</v>
      </c>
      <c r="I107" s="340">
        <v>10500</v>
      </c>
      <c r="J107" s="600">
        <f t="shared" si="7"/>
        <v>334845</v>
      </c>
      <c r="K107" s="600"/>
      <c r="L107" s="600"/>
      <c r="S107" s="600">
        <f t="shared" si="4"/>
        <v>11161500</v>
      </c>
    </row>
    <row r="108" spans="3:19" ht="15" hidden="1">
      <c r="C108" s="340">
        <v>150</v>
      </c>
      <c r="D108" s="211">
        <v>33250</v>
      </c>
      <c r="E108" s="349">
        <v>42790</v>
      </c>
      <c r="F108" s="279" t="s">
        <v>557</v>
      </c>
      <c r="G108" s="348" t="s">
        <v>593</v>
      </c>
      <c r="H108" s="340">
        <v>150</v>
      </c>
      <c r="I108" s="340">
        <v>35000</v>
      </c>
      <c r="J108" s="600">
        <f>I108*H108-D108*C108</f>
        <v>262500</v>
      </c>
      <c r="K108" s="600">
        <f>IF(J108&gt;50000,1,0)</f>
        <v>1</v>
      </c>
      <c r="L108" s="600"/>
      <c r="M108">
        <f>C108*D108</f>
        <v>4987500</v>
      </c>
      <c r="N108" s="600"/>
      <c r="O108" s="600"/>
      <c r="S108" s="600">
        <f t="shared" si="4"/>
        <v>5250000</v>
      </c>
    </row>
    <row r="109" spans="3:19" ht="15" hidden="1">
      <c r="C109" s="340">
        <v>850</v>
      </c>
      <c r="D109" s="340">
        <v>34632</v>
      </c>
      <c r="E109" s="349">
        <v>42790</v>
      </c>
      <c r="F109" s="279" t="s">
        <v>557</v>
      </c>
      <c r="G109" s="348" t="s">
        <v>593</v>
      </c>
      <c r="H109" s="340">
        <v>850</v>
      </c>
      <c r="I109" s="340">
        <v>35000</v>
      </c>
      <c r="J109" s="600">
        <f t="shared" si="7"/>
        <v>312800</v>
      </c>
      <c r="K109" s="600">
        <f t="shared" si="6"/>
        <v>1</v>
      </c>
      <c r="L109" s="600"/>
      <c r="M109">
        <f>C109*D109</f>
        <v>29437200</v>
      </c>
      <c r="N109" s="600"/>
      <c r="O109" s="600"/>
      <c r="S109" s="600">
        <f t="shared" si="4"/>
        <v>29750000</v>
      </c>
    </row>
    <row r="110" spans="3:19" ht="15" hidden="1">
      <c r="C110" s="340"/>
      <c r="D110" s="340"/>
      <c r="E110" s="349">
        <v>42790</v>
      </c>
      <c r="F110" s="279" t="s">
        <v>557</v>
      </c>
      <c r="G110" s="348" t="s">
        <v>593</v>
      </c>
      <c r="H110" s="340">
        <v>850</v>
      </c>
      <c r="I110" s="340">
        <v>35000</v>
      </c>
      <c r="J110" s="600">
        <f>I110*H110-D110*C110</f>
        <v>29750000</v>
      </c>
      <c r="K110" s="600">
        <f>IF(J110&gt;50000,1,0)</f>
        <v>1</v>
      </c>
      <c r="L110" s="600"/>
      <c r="M110">
        <f>C110*D110</f>
        <v>0</v>
      </c>
      <c r="N110" s="600"/>
      <c r="O110" s="600"/>
      <c r="S110" s="600">
        <f t="shared" si="4"/>
        <v>29750000</v>
      </c>
    </row>
    <row r="111" spans="3:19" ht="15" hidden="1">
      <c r="C111" s="607">
        <v>518</v>
      </c>
      <c r="D111" s="607">
        <v>31145.088803088802</v>
      </c>
      <c r="E111" s="349">
        <v>42790</v>
      </c>
      <c r="F111" s="279" t="s">
        <v>558</v>
      </c>
      <c r="G111" s="348" t="s">
        <v>593</v>
      </c>
      <c r="H111" s="340">
        <v>518</v>
      </c>
      <c r="I111" s="340">
        <v>32500</v>
      </c>
      <c r="J111" s="600">
        <f>I111*H111-D111*C111</f>
        <v>701844</v>
      </c>
      <c r="K111" s="600">
        <f>IF(J111&gt;50000,1,0)</f>
        <v>1</v>
      </c>
      <c r="L111" s="600"/>
      <c r="M111">
        <f>C111*D111</f>
        <v>16133156</v>
      </c>
      <c r="N111" s="600"/>
      <c r="O111" s="600"/>
      <c r="S111" s="600">
        <f t="shared" si="4"/>
        <v>16835000</v>
      </c>
    </row>
    <row r="112" spans="3:19" ht="15" hidden="1">
      <c r="C112" s="340">
        <v>3111</v>
      </c>
      <c r="D112" s="340">
        <v>17945</v>
      </c>
      <c r="E112" s="349">
        <v>42790</v>
      </c>
      <c r="F112" s="279" t="s">
        <v>294</v>
      </c>
      <c r="G112" s="348" t="s">
        <v>593</v>
      </c>
      <c r="H112" s="340">
        <v>3111</v>
      </c>
      <c r="I112" s="340">
        <v>18500</v>
      </c>
      <c r="J112" s="600">
        <f t="shared" si="7"/>
        <v>1726605</v>
      </c>
      <c r="K112" s="600"/>
      <c r="L112" s="600"/>
      <c r="M112" s="600"/>
      <c r="N112" s="600"/>
      <c r="O112" s="600"/>
      <c r="S112" s="600">
        <f t="shared" si="4"/>
        <v>57553500</v>
      </c>
    </row>
    <row r="113" spans="3:19" ht="15" hidden="1">
      <c r="C113" s="340">
        <v>3800</v>
      </c>
      <c r="D113" s="340">
        <v>17945</v>
      </c>
      <c r="E113" s="349">
        <v>42790</v>
      </c>
      <c r="F113" s="279" t="s">
        <v>556</v>
      </c>
      <c r="G113" s="348" t="s">
        <v>593</v>
      </c>
      <c r="H113" s="340">
        <v>3800</v>
      </c>
      <c r="I113" s="340">
        <v>18500</v>
      </c>
      <c r="J113" s="600">
        <f t="shared" si="7"/>
        <v>2109000</v>
      </c>
      <c r="K113" s="600"/>
      <c r="L113" s="600"/>
      <c r="S113" s="600">
        <f t="shared" si="4"/>
        <v>70300000</v>
      </c>
    </row>
    <row r="114" spans="3:19" ht="15" hidden="1">
      <c r="C114" s="340">
        <v>100</v>
      </c>
      <c r="D114" s="340">
        <v>28492</v>
      </c>
      <c r="E114" s="349">
        <v>42791</v>
      </c>
      <c r="F114" s="279" t="s">
        <v>616</v>
      </c>
      <c r="G114" s="348" t="s">
        <v>594</v>
      </c>
      <c r="H114" s="340">
        <v>100</v>
      </c>
      <c r="I114" s="340">
        <v>29070</v>
      </c>
      <c r="J114" s="600">
        <f t="shared" si="7"/>
        <v>57800</v>
      </c>
      <c r="K114" s="600"/>
      <c r="L114" s="600"/>
      <c r="S114" s="600">
        <f t="shared" si="4"/>
        <v>2907000</v>
      </c>
    </row>
    <row r="115" spans="3:19" ht="15" hidden="1">
      <c r="C115" s="340">
        <v>18</v>
      </c>
      <c r="D115" s="340">
        <v>20580</v>
      </c>
      <c r="E115" s="349">
        <v>42791</v>
      </c>
      <c r="F115" s="279" t="s">
        <v>617</v>
      </c>
      <c r="G115" s="348" t="s">
        <v>594</v>
      </c>
      <c r="H115" s="340">
        <v>18</v>
      </c>
      <c r="I115" s="340">
        <v>21000</v>
      </c>
      <c r="J115" s="600">
        <f t="shared" si="7"/>
        <v>7560</v>
      </c>
      <c r="K115" s="600">
        <f t="shared" si="6"/>
        <v>0</v>
      </c>
      <c r="L115" s="600"/>
      <c r="M115" s="600"/>
      <c r="N115" s="600"/>
      <c r="O115" s="600"/>
      <c r="S115" s="600">
        <f t="shared" si="4"/>
        <v>378000</v>
      </c>
    </row>
    <row r="116" spans="3:19" ht="15" hidden="1">
      <c r="C116" s="622">
        <v>620</v>
      </c>
      <c r="D116" s="340">
        <v>17654</v>
      </c>
      <c r="E116" s="349">
        <v>42791</v>
      </c>
      <c r="F116" s="279" t="s">
        <v>611</v>
      </c>
      <c r="G116" s="348" t="s">
        <v>594</v>
      </c>
      <c r="H116" s="340">
        <v>620</v>
      </c>
      <c r="I116" s="340">
        <v>18200</v>
      </c>
      <c r="J116" s="600">
        <f t="shared" si="7"/>
        <v>338520</v>
      </c>
      <c r="K116" s="600">
        <f t="shared" si="6"/>
        <v>1</v>
      </c>
      <c r="L116" s="600"/>
      <c r="M116">
        <f>C116*D116</f>
        <v>10945480</v>
      </c>
      <c r="N116" s="600"/>
      <c r="O116" s="600"/>
      <c r="S116" s="600">
        <f t="shared" si="4"/>
        <v>11284000</v>
      </c>
    </row>
    <row r="117" spans="3:19" ht="15" hidden="1">
      <c r="C117" s="340">
        <v>90</v>
      </c>
      <c r="D117" s="340">
        <v>17250</v>
      </c>
      <c r="E117" s="349">
        <v>42791</v>
      </c>
      <c r="F117" s="279" t="s">
        <v>758</v>
      </c>
      <c r="G117" s="348" t="s">
        <v>595</v>
      </c>
      <c r="H117" s="340">
        <v>90</v>
      </c>
      <c r="I117" s="340">
        <v>17602</v>
      </c>
      <c r="J117" s="600">
        <f t="shared" si="7"/>
        <v>31680</v>
      </c>
      <c r="K117" s="600">
        <f t="shared" si="6"/>
        <v>0</v>
      </c>
      <c r="L117" s="600"/>
      <c r="S117" s="600">
        <f t="shared" si="4"/>
        <v>1584180</v>
      </c>
    </row>
    <row r="118" spans="3:19" ht="15" hidden="1">
      <c r="C118" s="340">
        <v>24</v>
      </c>
      <c r="D118" s="340">
        <v>40351</v>
      </c>
      <c r="E118" s="349">
        <v>42791</v>
      </c>
      <c r="F118" s="279" t="s">
        <v>763</v>
      </c>
      <c r="G118" s="348" t="s">
        <v>595</v>
      </c>
      <c r="H118" s="340">
        <v>24</v>
      </c>
      <c r="I118" s="340">
        <v>41174</v>
      </c>
      <c r="J118" s="600">
        <f t="shared" si="7"/>
        <v>19752</v>
      </c>
      <c r="K118" s="600">
        <f t="shared" si="6"/>
        <v>0</v>
      </c>
      <c r="L118" s="600"/>
      <c r="M118" s="600"/>
      <c r="N118" s="600"/>
      <c r="O118" s="600"/>
      <c r="S118" s="600">
        <f t="shared" si="4"/>
        <v>988176</v>
      </c>
    </row>
    <row r="119" spans="3:19" ht="15" hidden="1">
      <c r="C119" s="340">
        <v>24</v>
      </c>
      <c r="D119" s="340">
        <v>48271</v>
      </c>
      <c r="E119" s="349">
        <v>42791</v>
      </c>
      <c r="F119" s="279" t="s">
        <v>766</v>
      </c>
      <c r="G119" s="348" t="s">
        <v>595</v>
      </c>
      <c r="H119" s="340">
        <v>24</v>
      </c>
      <c r="I119" s="340">
        <v>49256</v>
      </c>
      <c r="J119" s="600">
        <f t="shared" si="7"/>
        <v>23640</v>
      </c>
      <c r="K119" s="600">
        <f t="shared" si="6"/>
        <v>0</v>
      </c>
      <c r="L119" s="600"/>
      <c r="M119" s="600"/>
      <c r="N119" s="600"/>
      <c r="O119" s="600"/>
      <c r="S119" s="600">
        <f t="shared" si="4"/>
        <v>1182144</v>
      </c>
    </row>
    <row r="120" spans="3:19" ht="15" hidden="1">
      <c r="C120" s="340">
        <v>48</v>
      </c>
      <c r="D120" s="340">
        <v>8229</v>
      </c>
      <c r="E120" s="349">
        <v>42791</v>
      </c>
      <c r="F120" s="279" t="s">
        <v>778</v>
      </c>
      <c r="G120" s="348" t="s">
        <v>595</v>
      </c>
      <c r="H120" s="340">
        <v>48</v>
      </c>
      <c r="I120" s="340">
        <v>8397</v>
      </c>
      <c r="J120" s="600">
        <f t="shared" si="7"/>
        <v>8064</v>
      </c>
      <c r="K120" s="600">
        <f t="shared" si="6"/>
        <v>0</v>
      </c>
      <c r="L120" s="600"/>
      <c r="M120" s="600"/>
      <c r="N120" s="600"/>
      <c r="O120" s="600"/>
      <c r="S120" s="600">
        <f t="shared" si="4"/>
        <v>403056</v>
      </c>
    </row>
    <row r="121" spans="3:19" ht="15" hidden="1">
      <c r="C121" s="340">
        <v>144</v>
      </c>
      <c r="D121" s="340">
        <v>6385</v>
      </c>
      <c r="E121" s="349">
        <v>42791</v>
      </c>
      <c r="F121" s="279" t="s">
        <v>803</v>
      </c>
      <c r="G121" s="348" t="s">
        <v>595</v>
      </c>
      <c r="H121" s="340">
        <v>144</v>
      </c>
      <c r="I121" s="340">
        <v>6515</v>
      </c>
      <c r="J121" s="600">
        <f t="shared" si="7"/>
        <v>18720</v>
      </c>
      <c r="K121" s="600">
        <f t="shared" si="6"/>
        <v>0</v>
      </c>
      <c r="L121" s="600"/>
      <c r="M121" s="600"/>
      <c r="N121" s="600"/>
      <c r="O121" s="600"/>
      <c r="S121" s="600">
        <f t="shared" si="4"/>
        <v>938160</v>
      </c>
    </row>
    <row r="122" spans="3:19" ht="15" hidden="1">
      <c r="C122" s="340">
        <v>108</v>
      </c>
      <c r="D122" s="340">
        <v>9275</v>
      </c>
      <c r="E122" s="349">
        <v>42791</v>
      </c>
      <c r="F122" s="279" t="s">
        <v>724</v>
      </c>
      <c r="G122" s="348" t="s">
        <v>595</v>
      </c>
      <c r="H122" s="340">
        <v>108</v>
      </c>
      <c r="I122" s="340">
        <v>9464</v>
      </c>
      <c r="J122" s="600">
        <f t="shared" si="7"/>
        <v>20412</v>
      </c>
      <c r="K122" s="600">
        <f t="shared" si="6"/>
        <v>0</v>
      </c>
      <c r="L122" s="600"/>
      <c r="M122" s="600"/>
      <c r="N122" s="600"/>
      <c r="O122" s="600"/>
      <c r="S122" s="600">
        <f t="shared" si="4"/>
        <v>1022112</v>
      </c>
    </row>
    <row r="123" spans="3:19" ht="15" hidden="1">
      <c r="C123" s="340">
        <v>8</v>
      </c>
      <c r="D123" s="340">
        <v>75446</v>
      </c>
      <c r="E123" s="349">
        <v>42791</v>
      </c>
      <c r="F123" s="279" t="s">
        <v>804</v>
      </c>
      <c r="G123" s="348" t="s">
        <v>595</v>
      </c>
      <c r="H123" s="340">
        <v>8</v>
      </c>
      <c r="I123" s="340">
        <v>76986</v>
      </c>
      <c r="J123" s="600">
        <f t="shared" si="7"/>
        <v>12320</v>
      </c>
      <c r="K123" s="600">
        <f t="shared" si="6"/>
        <v>0</v>
      </c>
      <c r="L123" s="600"/>
      <c r="M123" s="600"/>
      <c r="N123" s="600"/>
      <c r="O123" s="600"/>
      <c r="S123" s="600">
        <f t="shared" si="4"/>
        <v>615888</v>
      </c>
    </row>
    <row r="124" spans="3:19" ht="15" hidden="1">
      <c r="C124" s="340">
        <v>24</v>
      </c>
      <c r="D124" s="340">
        <v>48224</v>
      </c>
      <c r="E124" s="349">
        <v>42791</v>
      </c>
      <c r="F124" s="279" t="s">
        <v>768</v>
      </c>
      <c r="G124" s="348" t="s">
        <v>595</v>
      </c>
      <c r="H124" s="340">
        <v>24</v>
      </c>
      <c r="I124" s="340">
        <v>49208</v>
      </c>
      <c r="J124" s="600">
        <f t="shared" si="7"/>
        <v>23616</v>
      </c>
      <c r="K124" s="600">
        <f t="shared" si="6"/>
        <v>0</v>
      </c>
      <c r="L124" s="600"/>
      <c r="M124" s="600"/>
      <c r="N124" s="600"/>
      <c r="O124" s="600"/>
      <c r="S124" s="600">
        <f t="shared" si="4"/>
        <v>1180992</v>
      </c>
    </row>
    <row r="125" spans="3:19" ht="15" hidden="1">
      <c r="C125" s="340">
        <v>50</v>
      </c>
      <c r="D125" s="340">
        <v>15729</v>
      </c>
      <c r="E125" s="349">
        <v>42791</v>
      </c>
      <c r="F125" s="279" t="s">
        <v>805</v>
      </c>
      <c r="G125" s="348" t="s">
        <v>595</v>
      </c>
      <c r="H125" s="340">
        <v>50</v>
      </c>
      <c r="I125" s="340">
        <v>16050</v>
      </c>
      <c r="J125" s="600">
        <f t="shared" si="7"/>
        <v>16050</v>
      </c>
      <c r="K125" s="600">
        <f t="shared" si="6"/>
        <v>0</v>
      </c>
      <c r="L125" s="600"/>
      <c r="M125" s="600"/>
      <c r="N125" s="600"/>
      <c r="O125" s="600"/>
      <c r="S125" s="600">
        <f t="shared" si="4"/>
        <v>802500</v>
      </c>
    </row>
    <row r="126" spans="3:19" ht="15" hidden="1">
      <c r="C126" s="340">
        <v>117</v>
      </c>
      <c r="D126" s="340">
        <v>10081</v>
      </c>
      <c r="E126" s="349">
        <v>42791</v>
      </c>
      <c r="F126" s="279" t="s">
        <v>806</v>
      </c>
      <c r="G126" s="348" t="s">
        <v>595</v>
      </c>
      <c r="H126" s="340">
        <v>117</v>
      </c>
      <c r="I126" s="340">
        <v>10287</v>
      </c>
      <c r="J126" s="600">
        <f t="shared" si="7"/>
        <v>24102</v>
      </c>
      <c r="K126" s="600">
        <f t="shared" si="6"/>
        <v>0</v>
      </c>
      <c r="L126" s="600"/>
      <c r="M126" s="600"/>
      <c r="N126" s="600"/>
      <c r="O126" s="600"/>
      <c r="S126" s="600">
        <f t="shared" si="4"/>
        <v>1203579</v>
      </c>
    </row>
    <row r="127" spans="3:19" ht="15" hidden="1">
      <c r="C127" s="340">
        <v>50</v>
      </c>
      <c r="D127" s="340">
        <v>32556</v>
      </c>
      <c r="E127" s="349">
        <v>42791</v>
      </c>
      <c r="F127" s="279" t="s">
        <v>680</v>
      </c>
      <c r="G127" s="348" t="s">
        <v>595</v>
      </c>
      <c r="H127" s="340">
        <v>50</v>
      </c>
      <c r="I127" s="340">
        <v>33220</v>
      </c>
      <c r="J127" s="600">
        <f t="shared" si="7"/>
        <v>33200</v>
      </c>
      <c r="K127" s="600">
        <f t="shared" si="6"/>
        <v>0</v>
      </c>
      <c r="L127" s="600"/>
      <c r="M127" s="600"/>
      <c r="N127" s="600"/>
      <c r="O127" s="600"/>
      <c r="S127" s="600">
        <f t="shared" si="4"/>
        <v>1661000</v>
      </c>
    </row>
    <row r="128" spans="3:19" ht="15" hidden="1">
      <c r="C128" s="340">
        <v>234</v>
      </c>
      <c r="D128" s="340">
        <v>48822</v>
      </c>
      <c r="E128" s="349">
        <v>42791</v>
      </c>
      <c r="F128" s="279" t="s">
        <v>681</v>
      </c>
      <c r="G128" s="348" t="s">
        <v>595</v>
      </c>
      <c r="H128" s="340">
        <v>234</v>
      </c>
      <c r="I128" s="340">
        <v>49818</v>
      </c>
      <c r="J128" s="600">
        <f t="shared" si="7"/>
        <v>233064</v>
      </c>
      <c r="K128" s="600">
        <f t="shared" si="6"/>
        <v>1</v>
      </c>
      <c r="L128" s="600"/>
      <c r="M128">
        <f>C128*D128</f>
        <v>11424348</v>
      </c>
      <c r="N128" s="600"/>
      <c r="O128" s="600"/>
      <c r="S128" s="600">
        <f t="shared" si="4"/>
        <v>11657412</v>
      </c>
    </row>
    <row r="129" spans="3:19" ht="15" hidden="1">
      <c r="C129" s="340">
        <v>39</v>
      </c>
      <c r="D129" s="340">
        <v>38645</v>
      </c>
      <c r="E129" s="349">
        <v>42791</v>
      </c>
      <c r="F129" s="279" t="s">
        <v>807</v>
      </c>
      <c r="G129" s="348" t="s">
        <v>595</v>
      </c>
      <c r="H129" s="340">
        <v>39</v>
      </c>
      <c r="I129" s="340">
        <v>39434</v>
      </c>
      <c r="J129" s="600">
        <f t="shared" si="7"/>
        <v>30771</v>
      </c>
      <c r="K129" s="600">
        <f t="shared" si="6"/>
        <v>0</v>
      </c>
      <c r="L129" s="600"/>
      <c r="M129" s="600"/>
      <c r="N129" s="600"/>
      <c r="O129" s="600"/>
      <c r="S129" s="600">
        <f t="shared" si="4"/>
        <v>1537926</v>
      </c>
    </row>
    <row r="130" spans="3:19" ht="15" hidden="1">
      <c r="C130" s="340">
        <v>12</v>
      </c>
      <c r="D130" s="340">
        <v>20357</v>
      </c>
      <c r="E130" s="349">
        <v>42791</v>
      </c>
      <c r="F130" s="279" t="s">
        <v>764</v>
      </c>
      <c r="G130" s="348" t="s">
        <v>595</v>
      </c>
      <c r="H130" s="340">
        <v>12</v>
      </c>
      <c r="I130" s="340">
        <v>20772</v>
      </c>
      <c r="J130" s="600">
        <f t="shared" si="7"/>
        <v>4980</v>
      </c>
      <c r="K130" s="600">
        <f t="shared" si="6"/>
        <v>0</v>
      </c>
      <c r="L130" s="600"/>
      <c r="M130" s="600"/>
      <c r="N130" s="600"/>
      <c r="O130" s="600"/>
      <c r="S130" s="600">
        <f t="shared" ref="S130:S193" si="8">ROUND(H130*I130,0)</f>
        <v>249264</v>
      </c>
    </row>
    <row r="131" spans="3:19" ht="15" hidden="1">
      <c r="C131" s="340">
        <v>48</v>
      </c>
      <c r="D131" s="340">
        <v>59826</v>
      </c>
      <c r="E131" s="349">
        <v>42791</v>
      </c>
      <c r="F131" s="279" t="s">
        <v>808</v>
      </c>
      <c r="G131" s="348" t="s">
        <v>595</v>
      </c>
      <c r="H131" s="340">
        <v>48</v>
      </c>
      <c r="I131" s="340">
        <v>61047</v>
      </c>
      <c r="J131" s="600">
        <f t="shared" si="7"/>
        <v>58608</v>
      </c>
      <c r="K131" s="600"/>
      <c r="L131" s="600"/>
      <c r="M131" s="600"/>
      <c r="N131" s="600"/>
      <c r="O131" s="600"/>
      <c r="S131" s="600">
        <f t="shared" si="8"/>
        <v>2930256</v>
      </c>
    </row>
    <row r="132" spans="3:19" ht="15" hidden="1">
      <c r="C132" s="340">
        <v>15</v>
      </c>
      <c r="D132" s="340">
        <v>84068</v>
      </c>
      <c r="E132" s="349">
        <v>42791</v>
      </c>
      <c r="F132" s="279" t="s">
        <v>791</v>
      </c>
      <c r="G132" s="348" t="s">
        <v>595</v>
      </c>
      <c r="H132" s="340">
        <v>45</v>
      </c>
      <c r="I132" s="340">
        <v>85785</v>
      </c>
      <c r="J132" s="600">
        <f t="shared" si="7"/>
        <v>2599305</v>
      </c>
      <c r="K132" s="600">
        <f t="shared" si="6"/>
        <v>1</v>
      </c>
      <c r="L132" s="600"/>
      <c r="M132">
        <f>C132*D132</f>
        <v>1261020</v>
      </c>
      <c r="N132" s="600"/>
      <c r="O132" s="600"/>
      <c r="S132" s="600">
        <f t="shared" si="8"/>
        <v>3860325</v>
      </c>
    </row>
    <row r="133" spans="3:19" ht="15" hidden="1">
      <c r="C133" s="340">
        <v>12</v>
      </c>
      <c r="D133" s="340">
        <v>65822</v>
      </c>
      <c r="E133" s="349">
        <v>42791</v>
      </c>
      <c r="F133" s="279" t="s">
        <v>809</v>
      </c>
      <c r="G133" s="348" t="s">
        <v>595</v>
      </c>
      <c r="H133" s="340">
        <v>12</v>
      </c>
      <c r="I133" s="340">
        <v>67165</v>
      </c>
      <c r="J133" s="600">
        <f t="shared" si="7"/>
        <v>16116</v>
      </c>
      <c r="K133" s="600">
        <f t="shared" si="6"/>
        <v>0</v>
      </c>
      <c r="L133" s="600"/>
      <c r="M133" s="600"/>
      <c r="N133" s="600"/>
      <c r="O133" s="600"/>
      <c r="S133" s="600">
        <f t="shared" si="8"/>
        <v>805980</v>
      </c>
    </row>
    <row r="134" spans="3:19" ht="15" hidden="1">
      <c r="C134" s="340">
        <v>35</v>
      </c>
      <c r="D134" s="340">
        <v>58672</v>
      </c>
      <c r="E134" s="349">
        <v>42791</v>
      </c>
      <c r="F134" s="279" t="s">
        <v>721</v>
      </c>
      <c r="G134" s="348" t="s">
        <v>595</v>
      </c>
      <c r="H134" s="340">
        <v>35</v>
      </c>
      <c r="I134" s="340">
        <v>59869</v>
      </c>
      <c r="J134" s="600">
        <f t="shared" si="7"/>
        <v>41895</v>
      </c>
      <c r="K134" s="600">
        <f t="shared" si="6"/>
        <v>0</v>
      </c>
      <c r="L134" s="600"/>
      <c r="M134" s="600"/>
      <c r="N134" s="600"/>
      <c r="O134" s="600"/>
      <c r="S134" s="600">
        <f t="shared" si="8"/>
        <v>2095415</v>
      </c>
    </row>
    <row r="135" spans="3:19" ht="15" hidden="1">
      <c r="C135" s="340">
        <v>70</v>
      </c>
      <c r="D135" s="340">
        <v>37751</v>
      </c>
      <c r="E135" s="349">
        <v>42791</v>
      </c>
      <c r="F135" s="279" t="s">
        <v>810</v>
      </c>
      <c r="G135" s="348" t="s">
        <v>595</v>
      </c>
      <c r="H135" s="340">
        <v>70</v>
      </c>
      <c r="I135" s="340">
        <v>38521</v>
      </c>
      <c r="J135" s="600">
        <f t="shared" si="7"/>
        <v>53900</v>
      </c>
      <c r="K135" s="600"/>
      <c r="L135" s="600"/>
      <c r="M135" s="600"/>
      <c r="N135" s="600"/>
      <c r="O135" s="600"/>
      <c r="S135" s="600">
        <f t="shared" si="8"/>
        <v>2696470</v>
      </c>
    </row>
    <row r="136" spans="3:19" ht="15" hidden="1">
      <c r="C136" s="340">
        <v>12</v>
      </c>
      <c r="D136" s="340">
        <v>44677</v>
      </c>
      <c r="E136" s="349">
        <v>42791</v>
      </c>
      <c r="F136" s="279" t="s">
        <v>811</v>
      </c>
      <c r="G136" s="348" t="s">
        <v>595</v>
      </c>
      <c r="H136" s="340">
        <v>12</v>
      </c>
      <c r="I136" s="340">
        <v>45589</v>
      </c>
      <c r="J136" s="600">
        <f t="shared" si="7"/>
        <v>10944</v>
      </c>
      <c r="K136" s="600">
        <f t="shared" ref="K136:K146" si="9">IF(J136&gt;50000,1,0)</f>
        <v>0</v>
      </c>
      <c r="L136" s="600"/>
      <c r="M136" s="600"/>
      <c r="N136" s="600"/>
      <c r="O136" s="600"/>
      <c r="S136" s="600">
        <f t="shared" si="8"/>
        <v>547068</v>
      </c>
    </row>
    <row r="137" spans="3:19" ht="15" hidden="1">
      <c r="C137" s="340">
        <v>36</v>
      </c>
      <c r="D137" s="340">
        <v>77954</v>
      </c>
      <c r="E137" s="349">
        <v>42791</v>
      </c>
      <c r="F137" s="279" t="s">
        <v>812</v>
      </c>
      <c r="G137" s="348" t="s">
        <v>595</v>
      </c>
      <c r="H137" s="340">
        <v>36</v>
      </c>
      <c r="I137" s="340">
        <v>79545</v>
      </c>
      <c r="J137" s="600">
        <f t="shared" si="7"/>
        <v>57276</v>
      </c>
      <c r="K137" s="600"/>
      <c r="L137" s="600"/>
      <c r="M137" s="600"/>
      <c r="N137" s="600"/>
      <c r="O137" s="600"/>
      <c r="S137" s="600">
        <f t="shared" si="8"/>
        <v>2863620</v>
      </c>
    </row>
    <row r="138" spans="3:19" ht="15" hidden="1">
      <c r="C138" s="340">
        <v>4</v>
      </c>
      <c r="D138" s="340">
        <v>210433</v>
      </c>
      <c r="E138" s="349">
        <v>42791</v>
      </c>
      <c r="F138" s="279" t="s">
        <v>795</v>
      </c>
      <c r="G138" s="348" t="s">
        <v>595</v>
      </c>
      <c r="H138" s="340">
        <v>4</v>
      </c>
      <c r="I138" s="340">
        <v>214662</v>
      </c>
      <c r="J138" s="600">
        <f t="shared" si="7"/>
        <v>16916</v>
      </c>
      <c r="K138" s="600">
        <f t="shared" si="9"/>
        <v>0</v>
      </c>
      <c r="L138" s="600"/>
      <c r="M138" s="652">
        <f>I138*98%</f>
        <v>210368.76</v>
      </c>
      <c r="N138" s="600"/>
      <c r="O138" s="600"/>
      <c r="S138" s="600">
        <f t="shared" si="8"/>
        <v>858648</v>
      </c>
    </row>
    <row r="139" spans="3:19" ht="15" hidden="1">
      <c r="C139" s="340">
        <v>100</v>
      </c>
      <c r="D139" s="340">
        <v>31841</v>
      </c>
      <c r="E139" s="349">
        <v>42791</v>
      </c>
      <c r="F139" s="279" t="s">
        <v>813</v>
      </c>
      <c r="G139" s="348" t="s">
        <v>595</v>
      </c>
      <c r="H139" s="340">
        <v>100</v>
      </c>
      <c r="I139" s="340">
        <v>32490</v>
      </c>
      <c r="J139" s="600">
        <f t="shared" si="7"/>
        <v>64900</v>
      </c>
      <c r="K139" s="600">
        <f t="shared" si="9"/>
        <v>1</v>
      </c>
      <c r="L139" s="600"/>
      <c r="M139">
        <f>C139*D139</f>
        <v>3184100</v>
      </c>
      <c r="S139" s="600">
        <f t="shared" si="8"/>
        <v>3249000</v>
      </c>
    </row>
    <row r="140" spans="3:19" ht="15" hidden="1">
      <c r="C140" s="340">
        <v>10</v>
      </c>
      <c r="D140" s="340">
        <v>35341</v>
      </c>
      <c r="E140" s="349">
        <v>42791</v>
      </c>
      <c r="F140" s="279" t="s">
        <v>737</v>
      </c>
      <c r="G140" s="348" t="s">
        <v>595</v>
      </c>
      <c r="H140" s="340">
        <v>10</v>
      </c>
      <c r="I140" s="340">
        <v>36061</v>
      </c>
      <c r="J140" s="600">
        <f t="shared" si="7"/>
        <v>7200</v>
      </c>
      <c r="K140" s="600">
        <f t="shared" si="9"/>
        <v>0</v>
      </c>
      <c r="L140" s="600"/>
      <c r="M140" s="600"/>
      <c r="N140" s="600"/>
      <c r="O140" s="600"/>
      <c r="S140" s="600">
        <f t="shared" si="8"/>
        <v>360610</v>
      </c>
    </row>
    <row r="141" spans="3:19" ht="15" hidden="1">
      <c r="C141" s="340">
        <v>36</v>
      </c>
      <c r="D141" s="340">
        <v>24752</v>
      </c>
      <c r="E141" s="349">
        <v>42791</v>
      </c>
      <c r="F141" s="279" t="s">
        <v>683</v>
      </c>
      <c r="G141" s="348" t="s">
        <v>595</v>
      </c>
      <c r="H141" s="340">
        <v>36</v>
      </c>
      <c r="I141" s="340">
        <v>25257</v>
      </c>
      <c r="J141" s="600">
        <f t="shared" si="7"/>
        <v>18180</v>
      </c>
      <c r="K141" s="600">
        <f t="shared" si="9"/>
        <v>0</v>
      </c>
      <c r="L141" s="600"/>
      <c r="M141" s="600"/>
      <c r="N141" s="600"/>
      <c r="O141" s="600"/>
      <c r="S141" s="600">
        <f t="shared" si="8"/>
        <v>909252</v>
      </c>
    </row>
    <row r="142" spans="3:19" ht="15" hidden="1">
      <c r="C142" s="340">
        <v>40</v>
      </c>
      <c r="D142" s="340">
        <v>26336</v>
      </c>
      <c r="E142" s="349">
        <v>42791</v>
      </c>
      <c r="F142" s="279" t="s">
        <v>814</v>
      </c>
      <c r="G142" s="348" t="s">
        <v>595</v>
      </c>
      <c r="H142" s="340">
        <v>40</v>
      </c>
      <c r="I142" s="340">
        <v>26873</v>
      </c>
      <c r="J142" s="600">
        <f t="shared" si="7"/>
        <v>21480</v>
      </c>
      <c r="K142" s="600">
        <f t="shared" si="9"/>
        <v>0</v>
      </c>
      <c r="L142" s="600"/>
      <c r="M142" s="600"/>
      <c r="N142" s="600"/>
      <c r="O142" s="600"/>
      <c r="S142" s="600">
        <f t="shared" si="8"/>
        <v>1074920</v>
      </c>
    </row>
    <row r="143" spans="3:19" ht="15" hidden="1">
      <c r="C143" s="340">
        <v>36</v>
      </c>
      <c r="D143" s="340">
        <v>34979</v>
      </c>
      <c r="E143" s="349">
        <v>42791</v>
      </c>
      <c r="F143" s="279" t="s">
        <v>815</v>
      </c>
      <c r="G143" s="348" t="s">
        <v>595</v>
      </c>
      <c r="H143" s="340">
        <v>36</v>
      </c>
      <c r="I143" s="340">
        <v>35693</v>
      </c>
      <c r="J143" s="600">
        <f t="shared" si="7"/>
        <v>25704</v>
      </c>
      <c r="K143" s="600">
        <f t="shared" si="9"/>
        <v>0</v>
      </c>
      <c r="L143" s="600"/>
      <c r="M143" s="600"/>
      <c r="N143" s="600"/>
      <c r="O143" s="600"/>
      <c r="S143" s="600">
        <f t="shared" si="8"/>
        <v>1284948</v>
      </c>
    </row>
    <row r="144" spans="3:19" ht="15" hidden="1">
      <c r="C144" s="340">
        <v>12</v>
      </c>
      <c r="D144" s="340">
        <v>34801</v>
      </c>
      <c r="E144" s="349">
        <v>42791</v>
      </c>
      <c r="F144" s="279" t="s">
        <v>684</v>
      </c>
      <c r="G144" s="348" t="s">
        <v>595</v>
      </c>
      <c r="H144" s="340">
        <v>12</v>
      </c>
      <c r="I144" s="340">
        <v>35511</v>
      </c>
      <c r="J144" s="600">
        <f t="shared" si="7"/>
        <v>8520</v>
      </c>
      <c r="K144" s="600">
        <f t="shared" si="9"/>
        <v>0</v>
      </c>
      <c r="L144" s="600"/>
      <c r="M144" s="600"/>
      <c r="N144" s="600"/>
      <c r="O144" s="600"/>
      <c r="S144" s="600">
        <f t="shared" si="8"/>
        <v>426132</v>
      </c>
    </row>
    <row r="145" spans="3:20" ht="15" hidden="1">
      <c r="C145" s="340">
        <v>24</v>
      </c>
      <c r="D145" s="340">
        <v>46680</v>
      </c>
      <c r="E145" s="349">
        <v>42791</v>
      </c>
      <c r="F145" s="279" t="s">
        <v>816</v>
      </c>
      <c r="G145" s="348" t="s">
        <v>595</v>
      </c>
      <c r="H145" s="340">
        <v>24</v>
      </c>
      <c r="I145" s="340">
        <v>47633</v>
      </c>
      <c r="J145" s="600">
        <f t="shared" si="7"/>
        <v>22872</v>
      </c>
      <c r="K145" s="600">
        <f t="shared" si="9"/>
        <v>0</v>
      </c>
      <c r="L145" s="600"/>
      <c r="M145" s="600"/>
      <c r="N145" s="600"/>
      <c r="O145" s="600"/>
      <c r="S145" s="600">
        <f t="shared" si="8"/>
        <v>1143192</v>
      </c>
    </row>
    <row r="146" spans="3:20" ht="15" hidden="1">
      <c r="C146" s="340">
        <v>500</v>
      </c>
      <c r="D146" s="340">
        <v>3880</v>
      </c>
      <c r="E146" s="349">
        <v>42793</v>
      </c>
      <c r="F146" s="279" t="s">
        <v>620</v>
      </c>
      <c r="G146" s="348" t="s">
        <v>597</v>
      </c>
      <c r="H146" s="340">
        <v>500</v>
      </c>
      <c r="I146" s="340">
        <v>4000</v>
      </c>
      <c r="J146" s="600">
        <f t="shared" si="7"/>
        <v>60000</v>
      </c>
      <c r="K146" s="600">
        <f t="shared" si="9"/>
        <v>1</v>
      </c>
      <c r="L146" s="600"/>
      <c r="M146">
        <f>C146*D146</f>
        <v>1940000</v>
      </c>
      <c r="N146" s="600"/>
      <c r="O146" s="600"/>
      <c r="S146" s="600">
        <f t="shared" si="8"/>
        <v>2000000</v>
      </c>
    </row>
    <row r="147" spans="3:20" ht="15" hidden="1">
      <c r="C147" s="340">
        <v>1400</v>
      </c>
      <c r="D147" s="340">
        <v>8245</v>
      </c>
      <c r="E147" s="349">
        <v>42793</v>
      </c>
      <c r="F147" s="279" t="s">
        <v>556</v>
      </c>
      <c r="G147" s="348" t="s">
        <v>597</v>
      </c>
      <c r="H147" s="340">
        <v>1400</v>
      </c>
      <c r="I147" s="340">
        <v>8500</v>
      </c>
      <c r="J147" s="600">
        <f t="shared" ref="J147:J211" si="10">I147*H147-D147*C147</f>
        <v>357000</v>
      </c>
      <c r="K147" s="600">
        <f t="shared" ref="K147:K211" si="11">IF(J147&gt;50000,1,0)</f>
        <v>1</v>
      </c>
      <c r="L147" s="600"/>
      <c r="S147" s="600">
        <f t="shared" si="8"/>
        <v>11900000</v>
      </c>
    </row>
    <row r="148" spans="3:20" ht="15" hidden="1">
      <c r="C148" s="340">
        <v>42000</v>
      </c>
      <c r="D148" s="340">
        <v>8300</v>
      </c>
      <c r="E148" s="349">
        <v>42794</v>
      </c>
      <c r="F148" s="279" t="s">
        <v>422</v>
      </c>
      <c r="G148" s="348" t="s">
        <v>842</v>
      </c>
      <c r="H148" s="340">
        <v>42000</v>
      </c>
      <c r="I148" s="340">
        <v>8400</v>
      </c>
      <c r="J148" s="600">
        <f t="shared" si="10"/>
        <v>4200000</v>
      </c>
      <c r="K148" s="600">
        <f t="shared" si="11"/>
        <v>1</v>
      </c>
      <c r="L148" s="600"/>
      <c r="S148" s="600">
        <f t="shared" si="8"/>
        <v>352800000</v>
      </c>
    </row>
    <row r="149" spans="3:20" ht="15" hidden="1">
      <c r="C149" s="559">
        <v>210</v>
      </c>
      <c r="D149" s="559">
        <v>7869.4</v>
      </c>
      <c r="E149" s="349">
        <v>42800</v>
      </c>
      <c r="F149" s="279" t="s">
        <v>553</v>
      </c>
      <c r="G149" s="348" t="s">
        <v>598</v>
      </c>
      <c r="H149" s="340">
        <v>210</v>
      </c>
      <c r="I149" s="340">
        <v>8030</v>
      </c>
      <c r="J149" s="600">
        <f t="shared" si="10"/>
        <v>33726</v>
      </c>
      <c r="K149" s="600">
        <f t="shared" si="11"/>
        <v>0</v>
      </c>
      <c r="S149" s="600">
        <f t="shared" si="8"/>
        <v>1686300</v>
      </c>
    </row>
    <row r="150" spans="3:20" ht="15">
      <c r="C150" s="559">
        <v>4750</v>
      </c>
      <c r="D150" s="559">
        <v>9016</v>
      </c>
      <c r="E150" s="349">
        <v>42801</v>
      </c>
      <c r="F150" s="279" t="s">
        <v>544</v>
      </c>
      <c r="G150" s="348" t="s">
        <v>599</v>
      </c>
      <c r="H150" s="340">
        <v>4750</v>
      </c>
      <c r="I150" s="340">
        <v>9200</v>
      </c>
      <c r="J150" s="600">
        <f t="shared" si="10"/>
        <v>874000</v>
      </c>
      <c r="K150" s="600">
        <f>IF(J150&gt;100000,1,0)</f>
        <v>1</v>
      </c>
      <c r="S150" s="600">
        <f t="shared" si="8"/>
        <v>43700000</v>
      </c>
      <c r="T150" s="600">
        <f>ROUND(C150*D150,0)</f>
        <v>42826000</v>
      </c>
    </row>
    <row r="151" spans="3:20" ht="15" hidden="1">
      <c r="C151" s="559">
        <v>250</v>
      </c>
      <c r="D151" s="559">
        <v>31585.4</v>
      </c>
      <c r="E151" s="349">
        <v>42802</v>
      </c>
      <c r="F151" s="279" t="s">
        <v>642</v>
      </c>
      <c r="G151" s="348" t="s">
        <v>600</v>
      </c>
      <c r="H151" s="340">
        <v>250</v>
      </c>
      <c r="I151" s="340">
        <v>32230</v>
      </c>
      <c r="J151" s="600">
        <f t="shared" si="10"/>
        <v>161150</v>
      </c>
      <c r="K151" s="600">
        <v>0</v>
      </c>
      <c r="S151" s="600">
        <f t="shared" si="8"/>
        <v>8057500</v>
      </c>
    </row>
    <row r="152" spans="3:20" ht="15" hidden="1">
      <c r="C152" s="340">
        <v>1991</v>
      </c>
      <c r="D152" s="559">
        <v>8330</v>
      </c>
      <c r="E152" s="349">
        <v>42803</v>
      </c>
      <c r="F152" s="279" t="s">
        <v>556</v>
      </c>
      <c r="G152" s="348" t="s">
        <v>823</v>
      </c>
      <c r="H152" s="340">
        <v>1991</v>
      </c>
      <c r="I152" s="340">
        <v>8500</v>
      </c>
      <c r="J152" s="600">
        <f t="shared" si="10"/>
        <v>338470</v>
      </c>
      <c r="K152" s="600">
        <v>0</v>
      </c>
      <c r="S152" s="600">
        <f t="shared" si="8"/>
        <v>16923500</v>
      </c>
    </row>
    <row r="153" spans="3:20" ht="15" hidden="1">
      <c r="C153" s="559">
        <v>288</v>
      </c>
      <c r="D153" s="559">
        <v>16170</v>
      </c>
      <c r="E153" s="349">
        <v>42805</v>
      </c>
      <c r="F153" s="279" t="s">
        <v>643</v>
      </c>
      <c r="G153" s="348" t="s">
        <v>601</v>
      </c>
      <c r="H153" s="340">
        <v>288</v>
      </c>
      <c r="I153" s="340">
        <v>16500</v>
      </c>
      <c r="J153" s="600">
        <f t="shared" si="10"/>
        <v>95040</v>
      </c>
      <c r="K153" s="600">
        <f t="shared" ref="K153:K156" si="12">IF(J153&gt;100000,1,0)</f>
        <v>0</v>
      </c>
      <c r="S153" s="600">
        <f t="shared" si="8"/>
        <v>4752000</v>
      </c>
    </row>
    <row r="154" spans="3:20" ht="15" hidden="1">
      <c r="C154" s="340">
        <v>1890</v>
      </c>
      <c r="D154" s="559">
        <v>8330</v>
      </c>
      <c r="E154" s="349">
        <v>42807</v>
      </c>
      <c r="F154" s="279" t="s">
        <v>556</v>
      </c>
      <c r="G154" s="348" t="s">
        <v>825</v>
      </c>
      <c r="H154" s="340">
        <v>1890</v>
      </c>
      <c r="I154" s="340">
        <v>8500</v>
      </c>
      <c r="J154" s="600">
        <f t="shared" si="10"/>
        <v>321300</v>
      </c>
      <c r="K154" s="600">
        <v>0</v>
      </c>
      <c r="S154" s="600">
        <f t="shared" si="8"/>
        <v>16065000</v>
      </c>
    </row>
    <row r="155" spans="3:20" ht="15" hidden="1">
      <c r="C155" s="559">
        <v>309</v>
      </c>
      <c r="D155" s="559">
        <v>13980.68</v>
      </c>
      <c r="E155" s="349">
        <v>42810</v>
      </c>
      <c r="F155" s="279" t="s">
        <v>644</v>
      </c>
      <c r="G155" s="348" t="s">
        <v>602</v>
      </c>
      <c r="H155" s="340">
        <v>309</v>
      </c>
      <c r="I155" s="340">
        <v>14266</v>
      </c>
      <c r="J155" s="600">
        <f t="shared" si="10"/>
        <v>88163.879999999888</v>
      </c>
      <c r="K155" s="600">
        <f t="shared" si="12"/>
        <v>0</v>
      </c>
      <c r="S155" s="600">
        <f t="shared" si="8"/>
        <v>4408194</v>
      </c>
    </row>
    <row r="156" spans="3:20" ht="15" hidden="1">
      <c r="C156" s="559">
        <v>306</v>
      </c>
      <c r="D156" s="559">
        <v>13622</v>
      </c>
      <c r="E156" s="349">
        <v>42810</v>
      </c>
      <c r="F156" s="279" t="s">
        <v>645</v>
      </c>
      <c r="G156" s="348" t="s">
        <v>602</v>
      </c>
      <c r="H156" s="340">
        <v>306</v>
      </c>
      <c r="I156" s="340">
        <v>13900</v>
      </c>
      <c r="J156" s="600">
        <f t="shared" si="10"/>
        <v>85068</v>
      </c>
      <c r="K156" s="600">
        <f t="shared" si="12"/>
        <v>0</v>
      </c>
      <c r="S156" s="600">
        <f t="shared" si="8"/>
        <v>4253400</v>
      </c>
    </row>
    <row r="157" spans="3:20" ht="15" hidden="1">
      <c r="C157" s="559">
        <v>7240</v>
      </c>
      <c r="D157" s="559">
        <v>3770</v>
      </c>
      <c r="E157" s="349">
        <v>42811</v>
      </c>
      <c r="F157" s="279" t="s">
        <v>817</v>
      </c>
      <c r="G157" s="348" t="s">
        <v>603</v>
      </c>
      <c r="H157" s="340">
        <v>7240</v>
      </c>
      <c r="I157" s="340">
        <v>3770</v>
      </c>
      <c r="J157" s="600">
        <f t="shared" si="10"/>
        <v>0</v>
      </c>
      <c r="K157" s="600">
        <f t="shared" si="11"/>
        <v>0</v>
      </c>
      <c r="S157" s="600">
        <f t="shared" si="8"/>
        <v>27294800</v>
      </c>
    </row>
    <row r="158" spans="3:20" ht="15" hidden="1">
      <c r="E158" s="349">
        <v>42811</v>
      </c>
      <c r="F158" s="279" t="s">
        <v>818</v>
      </c>
      <c r="G158" s="348" t="s">
        <v>603</v>
      </c>
      <c r="H158" s="340">
        <v>500</v>
      </c>
      <c r="I158" s="340">
        <v>4070</v>
      </c>
      <c r="J158" s="600">
        <f t="shared" si="10"/>
        <v>2035000</v>
      </c>
      <c r="K158" s="600">
        <f>IF(J158&gt;100000,1,0)</f>
        <v>1</v>
      </c>
      <c r="S158" s="600">
        <f t="shared" si="8"/>
        <v>2035000</v>
      </c>
      <c r="T158" s="600">
        <f>ROUND(C158*D158,0)</f>
        <v>0</v>
      </c>
    </row>
    <row r="159" spans="3:20" ht="15" hidden="1">
      <c r="C159" s="559">
        <v>1</v>
      </c>
      <c r="D159" s="559">
        <v>1950000</v>
      </c>
      <c r="E159" s="349">
        <v>42811</v>
      </c>
      <c r="F159" s="279" t="s">
        <v>819</v>
      </c>
      <c r="G159" s="348" t="s">
        <v>603</v>
      </c>
      <c r="H159" s="340">
        <v>1</v>
      </c>
      <c r="I159" s="340">
        <v>2000000</v>
      </c>
      <c r="J159" s="600">
        <f t="shared" si="10"/>
        <v>50000</v>
      </c>
      <c r="K159" s="600">
        <f t="shared" si="11"/>
        <v>0</v>
      </c>
      <c r="S159" s="600">
        <f t="shared" si="8"/>
        <v>2000000</v>
      </c>
    </row>
    <row r="160" spans="3:20" ht="15" hidden="1">
      <c r="C160" s="559"/>
      <c r="D160" s="559"/>
      <c r="E160" s="349">
        <v>42811</v>
      </c>
      <c r="F160" s="279" t="s">
        <v>820</v>
      </c>
      <c r="G160" s="348" t="s">
        <v>603</v>
      </c>
      <c r="H160" s="340">
        <v>605</v>
      </c>
      <c r="I160" s="340">
        <v>17391</v>
      </c>
      <c r="J160" s="600">
        <f t="shared" si="10"/>
        <v>10521555</v>
      </c>
      <c r="K160" s="600">
        <f t="shared" ref="K160:K170" si="13">IF(J160&gt;100000,1,0)</f>
        <v>1</v>
      </c>
      <c r="S160" s="600">
        <f t="shared" si="8"/>
        <v>10521555</v>
      </c>
      <c r="T160" s="600">
        <f>ROUND(C160*D160,0)</f>
        <v>0</v>
      </c>
    </row>
    <row r="161" spans="3:20" ht="15" hidden="1">
      <c r="E161" s="349">
        <v>42811</v>
      </c>
      <c r="F161" s="279" t="s">
        <v>821</v>
      </c>
      <c r="G161" s="348" t="s">
        <v>603</v>
      </c>
      <c r="H161" s="340">
        <v>25</v>
      </c>
      <c r="I161" s="340">
        <v>21551</v>
      </c>
      <c r="J161" s="600">
        <f t="shared" si="10"/>
        <v>538775</v>
      </c>
      <c r="K161" s="600">
        <f t="shared" si="13"/>
        <v>1</v>
      </c>
      <c r="S161" s="600">
        <f t="shared" si="8"/>
        <v>538775</v>
      </c>
      <c r="T161" s="600">
        <f>ROUND(C161*D161,0)</f>
        <v>0</v>
      </c>
    </row>
    <row r="162" spans="3:20" ht="15" hidden="1">
      <c r="C162" s="340">
        <v>2050</v>
      </c>
      <c r="D162" s="559">
        <v>8330</v>
      </c>
      <c r="E162" s="349">
        <v>42811</v>
      </c>
      <c r="F162" s="279" t="s">
        <v>556</v>
      </c>
      <c r="G162" s="348" t="s">
        <v>826</v>
      </c>
      <c r="H162" s="340">
        <v>2050</v>
      </c>
      <c r="I162" s="340">
        <v>8500</v>
      </c>
      <c r="J162" s="600">
        <f t="shared" si="10"/>
        <v>348500</v>
      </c>
      <c r="K162" s="600">
        <v>0</v>
      </c>
      <c r="S162" s="600">
        <f t="shared" si="8"/>
        <v>17425000</v>
      </c>
    </row>
    <row r="163" spans="3:20" ht="15">
      <c r="C163" s="559">
        <v>1700</v>
      </c>
      <c r="D163" s="559">
        <v>34300</v>
      </c>
      <c r="E163" s="349">
        <v>42814</v>
      </c>
      <c r="F163" s="279" t="s">
        <v>557</v>
      </c>
      <c r="G163" s="348" t="s">
        <v>605</v>
      </c>
      <c r="H163" s="340">
        <v>1700</v>
      </c>
      <c r="I163" s="340">
        <v>35000</v>
      </c>
      <c r="J163" s="600">
        <f t="shared" si="10"/>
        <v>1190000</v>
      </c>
      <c r="K163" s="600">
        <f t="shared" si="13"/>
        <v>1</v>
      </c>
      <c r="S163" s="600">
        <f t="shared" si="8"/>
        <v>59500000</v>
      </c>
      <c r="T163" s="600">
        <f>ROUND(C163*D163,0)</f>
        <v>58310000</v>
      </c>
    </row>
    <row r="164" spans="3:20" ht="15">
      <c r="C164" s="559">
        <v>1500</v>
      </c>
      <c r="D164" s="559">
        <v>31850</v>
      </c>
      <c r="E164" s="349">
        <v>42814</v>
      </c>
      <c r="F164" s="279" t="s">
        <v>558</v>
      </c>
      <c r="G164" s="348" t="s">
        <v>605</v>
      </c>
      <c r="H164" s="340">
        <v>1500</v>
      </c>
      <c r="I164" s="340">
        <v>32500</v>
      </c>
      <c r="J164" s="600">
        <f t="shared" si="10"/>
        <v>975000</v>
      </c>
      <c r="K164" s="600">
        <f t="shared" si="13"/>
        <v>1</v>
      </c>
      <c r="S164" s="600">
        <f t="shared" si="8"/>
        <v>48750000</v>
      </c>
      <c r="T164" s="600">
        <f>ROUND(C164*D164,0)</f>
        <v>47775000</v>
      </c>
    </row>
    <row r="165" spans="3:20" ht="15" hidden="1">
      <c r="C165" s="559">
        <v>4600</v>
      </c>
      <c r="D165" s="559">
        <v>18130</v>
      </c>
      <c r="E165" s="349">
        <v>42814</v>
      </c>
      <c r="F165" s="279" t="s">
        <v>294</v>
      </c>
      <c r="G165" s="348" t="s">
        <v>605</v>
      </c>
      <c r="H165" s="340">
        <v>4600</v>
      </c>
      <c r="I165" s="340">
        <v>18500</v>
      </c>
      <c r="J165" s="600">
        <f t="shared" si="10"/>
        <v>1702000</v>
      </c>
      <c r="K165" s="600">
        <v>0</v>
      </c>
      <c r="S165" s="600">
        <f t="shared" si="8"/>
        <v>85100000</v>
      </c>
    </row>
    <row r="166" spans="3:20" ht="15" hidden="1">
      <c r="C166" s="559">
        <v>4500</v>
      </c>
      <c r="D166" s="559">
        <v>18130</v>
      </c>
      <c r="E166" s="349">
        <v>42814</v>
      </c>
      <c r="F166" s="279" t="s">
        <v>556</v>
      </c>
      <c r="G166" s="348" t="s">
        <v>605</v>
      </c>
      <c r="H166" s="340">
        <v>4500</v>
      </c>
      <c r="I166" s="340">
        <v>18500</v>
      </c>
      <c r="J166" s="600">
        <f t="shared" si="10"/>
        <v>1665000</v>
      </c>
      <c r="K166" s="600">
        <v>0</v>
      </c>
      <c r="S166" s="600">
        <f t="shared" si="8"/>
        <v>83250000</v>
      </c>
    </row>
    <row r="167" spans="3:20" ht="15" hidden="1">
      <c r="E167" s="349">
        <v>42814</v>
      </c>
      <c r="F167" s="279" t="s">
        <v>649</v>
      </c>
      <c r="G167" s="348" t="s">
        <v>606</v>
      </c>
      <c r="H167" s="340">
        <v>250</v>
      </c>
      <c r="I167" s="340">
        <v>7800</v>
      </c>
      <c r="J167" s="600">
        <f t="shared" si="10"/>
        <v>1950000</v>
      </c>
      <c r="K167" s="600">
        <f t="shared" si="13"/>
        <v>1</v>
      </c>
      <c r="S167" s="600">
        <f t="shared" si="8"/>
        <v>1950000</v>
      </c>
      <c r="T167" s="600">
        <f>ROUND(C167*D167,0)</f>
        <v>0</v>
      </c>
    </row>
    <row r="168" spans="3:20" ht="15" hidden="1">
      <c r="E168" s="349">
        <v>42814</v>
      </c>
      <c r="F168" s="279" t="s">
        <v>650</v>
      </c>
      <c r="G168" s="348" t="s">
        <v>606</v>
      </c>
      <c r="H168" s="340">
        <v>50</v>
      </c>
      <c r="I168" s="340">
        <v>13500</v>
      </c>
      <c r="J168" s="600">
        <f t="shared" si="10"/>
        <v>675000</v>
      </c>
      <c r="K168" s="600">
        <f t="shared" si="13"/>
        <v>1</v>
      </c>
      <c r="S168" s="600">
        <f t="shared" si="8"/>
        <v>675000</v>
      </c>
      <c r="T168" s="600">
        <f>ROUND(C168*D168,0)</f>
        <v>0</v>
      </c>
    </row>
    <row r="169" spans="3:20" ht="15" hidden="1">
      <c r="E169" s="349">
        <v>42814</v>
      </c>
      <c r="F169" s="279" t="s">
        <v>651</v>
      </c>
      <c r="G169" s="348" t="s">
        <v>606</v>
      </c>
      <c r="H169" s="340">
        <v>360</v>
      </c>
      <c r="I169" s="340">
        <v>22000</v>
      </c>
      <c r="J169" s="600">
        <f t="shared" si="10"/>
        <v>7920000</v>
      </c>
      <c r="K169" s="600">
        <f t="shared" si="13"/>
        <v>1</v>
      </c>
      <c r="S169" s="600">
        <f t="shared" si="8"/>
        <v>7920000</v>
      </c>
      <c r="T169" s="600">
        <f>ROUND(C169*D169,0)</f>
        <v>0</v>
      </c>
    </row>
    <row r="170" spans="3:20" ht="15" hidden="1">
      <c r="E170" s="349">
        <v>42814</v>
      </c>
      <c r="F170" s="279" t="s">
        <v>652</v>
      </c>
      <c r="G170" s="348" t="s">
        <v>606</v>
      </c>
      <c r="H170" s="340">
        <v>650</v>
      </c>
      <c r="I170" s="340">
        <v>8000</v>
      </c>
      <c r="J170" s="600">
        <f t="shared" si="10"/>
        <v>5200000</v>
      </c>
      <c r="K170" s="600">
        <f t="shared" si="13"/>
        <v>1</v>
      </c>
      <c r="S170" s="600">
        <f t="shared" si="8"/>
        <v>5200000</v>
      </c>
      <c r="T170" s="600">
        <f>ROUND(C170*D170,0)</f>
        <v>0</v>
      </c>
    </row>
    <row r="171" spans="3:20" ht="15" hidden="1">
      <c r="C171" s="559">
        <v>1</v>
      </c>
      <c r="D171" s="559">
        <v>1950000</v>
      </c>
      <c r="E171" s="349">
        <v>42814</v>
      </c>
      <c r="F171" s="279" t="s">
        <v>819</v>
      </c>
      <c r="G171" s="348" t="s">
        <v>606</v>
      </c>
      <c r="H171" s="340">
        <v>1</v>
      </c>
      <c r="I171" s="340">
        <v>2000000</v>
      </c>
      <c r="J171" s="600">
        <f t="shared" si="10"/>
        <v>50000</v>
      </c>
      <c r="K171" s="600">
        <f t="shared" si="11"/>
        <v>0</v>
      </c>
      <c r="S171" s="600">
        <f t="shared" si="8"/>
        <v>2000000</v>
      </c>
    </row>
    <row r="172" spans="3:20" ht="15">
      <c r="C172" s="559">
        <v>310</v>
      </c>
      <c r="D172" s="559">
        <v>13980.68</v>
      </c>
      <c r="E172" s="349">
        <v>42818</v>
      </c>
      <c r="F172" s="279" t="s">
        <v>641</v>
      </c>
      <c r="G172" s="348" t="s">
        <v>607</v>
      </c>
      <c r="H172" s="340">
        <v>310</v>
      </c>
      <c r="I172" s="340">
        <v>16900</v>
      </c>
      <c r="J172" s="600">
        <f t="shared" si="10"/>
        <v>904989.20000000019</v>
      </c>
      <c r="K172" s="600">
        <f>IF(J172&gt;100000,1,0)</f>
        <v>1</v>
      </c>
      <c r="S172" s="600">
        <f t="shared" si="8"/>
        <v>5239000</v>
      </c>
      <c r="T172" s="600">
        <f>ROUND(C172*D172,0)</f>
        <v>4334011</v>
      </c>
    </row>
    <row r="173" spans="3:20" ht="15" hidden="1">
      <c r="C173" s="559">
        <v>620</v>
      </c>
      <c r="D173" s="559">
        <v>2450</v>
      </c>
      <c r="E173" s="349">
        <v>42818</v>
      </c>
      <c r="F173" s="279" t="s">
        <v>640</v>
      </c>
      <c r="G173" s="348" t="s">
        <v>607</v>
      </c>
      <c r="H173" s="340">
        <v>620</v>
      </c>
      <c r="I173" s="340">
        <v>2500</v>
      </c>
      <c r="J173" s="600">
        <f t="shared" si="10"/>
        <v>31000</v>
      </c>
      <c r="K173" s="600">
        <f t="shared" si="11"/>
        <v>0</v>
      </c>
      <c r="S173" s="600">
        <f t="shared" si="8"/>
        <v>1550000</v>
      </c>
    </row>
    <row r="174" spans="3:20" ht="15">
      <c r="C174" s="559">
        <v>500</v>
      </c>
      <c r="D174" s="559">
        <v>29400</v>
      </c>
      <c r="E174" s="349">
        <v>42819</v>
      </c>
      <c r="F174" s="279" t="s">
        <v>828</v>
      </c>
      <c r="G174" s="348" t="s">
        <v>827</v>
      </c>
      <c r="H174" s="340">
        <v>500</v>
      </c>
      <c r="I174" s="340">
        <v>30000</v>
      </c>
      <c r="J174" s="600">
        <f t="shared" si="10"/>
        <v>300000</v>
      </c>
      <c r="K174" s="600">
        <f>IF(J174&gt;100000,1,0)</f>
        <v>1</v>
      </c>
      <c r="S174" s="600">
        <f t="shared" si="8"/>
        <v>15000000</v>
      </c>
      <c r="T174" s="600">
        <f>ROUND(C174*D174,0)</f>
        <v>14700000</v>
      </c>
    </row>
    <row r="175" spans="3:20" ht="15" hidden="1">
      <c r="C175" s="559">
        <v>100</v>
      </c>
      <c r="D175" s="559">
        <v>14126.7</v>
      </c>
      <c r="E175" s="349">
        <v>42825</v>
      </c>
      <c r="F175" s="279" t="s">
        <v>831</v>
      </c>
      <c r="G175" s="348" t="s">
        <v>829</v>
      </c>
      <c r="H175" s="340">
        <v>100</v>
      </c>
      <c r="I175" s="340">
        <v>14415</v>
      </c>
      <c r="J175" s="600">
        <f t="shared" si="10"/>
        <v>28830</v>
      </c>
      <c r="K175" s="600">
        <f t="shared" si="11"/>
        <v>0</v>
      </c>
      <c r="S175" s="600">
        <f t="shared" si="8"/>
        <v>1441500</v>
      </c>
    </row>
    <row r="176" spans="3:20" ht="15" hidden="1">
      <c r="C176" s="559">
        <v>100</v>
      </c>
      <c r="D176" s="559">
        <v>8507.3799999999992</v>
      </c>
      <c r="E176" s="349">
        <v>42825</v>
      </c>
      <c r="F176" s="279" t="s">
        <v>832</v>
      </c>
      <c r="G176" s="348" t="s">
        <v>829</v>
      </c>
      <c r="H176" s="340">
        <v>100</v>
      </c>
      <c r="I176" s="340">
        <v>8681</v>
      </c>
      <c r="J176" s="600">
        <f t="shared" si="10"/>
        <v>17362.000000000116</v>
      </c>
      <c r="K176" s="600">
        <f t="shared" si="11"/>
        <v>0</v>
      </c>
      <c r="S176" s="600">
        <f t="shared" si="8"/>
        <v>868100</v>
      </c>
    </row>
    <row r="177" spans="3:20" ht="15" hidden="1">
      <c r="C177" s="559">
        <v>200</v>
      </c>
      <c r="D177" s="559">
        <v>3343.76</v>
      </c>
      <c r="E177" s="349">
        <v>42825</v>
      </c>
      <c r="F177" s="279" t="s">
        <v>833</v>
      </c>
      <c r="G177" s="348" t="s">
        <v>829</v>
      </c>
      <c r="H177" s="340">
        <v>200</v>
      </c>
      <c r="I177" s="340">
        <v>3412</v>
      </c>
      <c r="J177" s="600">
        <f t="shared" si="10"/>
        <v>13648</v>
      </c>
      <c r="K177" s="600">
        <f t="shared" si="11"/>
        <v>0</v>
      </c>
      <c r="S177" s="600">
        <f t="shared" si="8"/>
        <v>682400</v>
      </c>
    </row>
    <row r="178" spans="3:20" ht="15" hidden="1">
      <c r="C178" s="559">
        <v>200</v>
      </c>
      <c r="D178" s="559">
        <v>1987.44</v>
      </c>
      <c r="E178" s="349">
        <v>42825</v>
      </c>
      <c r="F178" s="279" t="s">
        <v>834</v>
      </c>
      <c r="G178" s="348" t="s">
        <v>829</v>
      </c>
      <c r="H178" s="340">
        <v>200</v>
      </c>
      <c r="I178" s="340">
        <v>2028</v>
      </c>
      <c r="J178" s="600">
        <f t="shared" si="10"/>
        <v>8112</v>
      </c>
      <c r="K178" s="600">
        <f t="shared" si="11"/>
        <v>0</v>
      </c>
      <c r="S178" s="600">
        <f t="shared" si="8"/>
        <v>405600</v>
      </c>
    </row>
    <row r="179" spans="3:20" ht="15" hidden="1">
      <c r="C179" s="559">
        <v>200</v>
      </c>
      <c r="D179" s="559">
        <v>6945.26</v>
      </c>
      <c r="E179" s="349">
        <v>42825</v>
      </c>
      <c r="F179" s="279" t="s">
        <v>836</v>
      </c>
      <c r="G179" s="348" t="s">
        <v>835</v>
      </c>
      <c r="H179" s="340">
        <v>200</v>
      </c>
      <c r="I179" s="340">
        <v>7087</v>
      </c>
      <c r="J179" s="600">
        <f t="shared" si="10"/>
        <v>28348</v>
      </c>
      <c r="K179" s="600">
        <f t="shared" si="11"/>
        <v>0</v>
      </c>
      <c r="S179" s="600">
        <f t="shared" si="8"/>
        <v>1417400</v>
      </c>
    </row>
    <row r="180" spans="3:20" ht="15" hidden="1">
      <c r="C180" s="672">
        <v>76</v>
      </c>
      <c r="D180" s="673">
        <v>19214</v>
      </c>
      <c r="E180" s="349">
        <v>42825</v>
      </c>
      <c r="F180" s="279" t="s">
        <v>844</v>
      </c>
      <c r="G180" s="348" t="s">
        <v>843</v>
      </c>
      <c r="H180" s="340">
        <v>76</v>
      </c>
      <c r="I180" s="340">
        <v>19606</v>
      </c>
      <c r="J180" s="600">
        <f t="shared" si="10"/>
        <v>29792</v>
      </c>
      <c r="K180" s="600">
        <f t="shared" si="11"/>
        <v>0</v>
      </c>
      <c r="S180" s="600">
        <f t="shared" si="8"/>
        <v>1490056</v>
      </c>
    </row>
    <row r="181" spans="3:20" ht="15" hidden="1">
      <c r="C181" s="340">
        <v>40</v>
      </c>
      <c r="D181" s="674">
        <v>68261</v>
      </c>
      <c r="E181" s="349">
        <v>42825</v>
      </c>
      <c r="F181" s="279" t="s">
        <v>804</v>
      </c>
      <c r="G181" s="348" t="s">
        <v>843</v>
      </c>
      <c r="H181" s="340">
        <v>40</v>
      </c>
      <c r="I181" s="340">
        <v>69654</v>
      </c>
      <c r="J181" s="600">
        <f t="shared" si="10"/>
        <v>55720</v>
      </c>
      <c r="K181" s="600">
        <f>IF(J181&gt;100000,1,0)</f>
        <v>0</v>
      </c>
      <c r="S181" s="600">
        <f t="shared" si="8"/>
        <v>2786160</v>
      </c>
    </row>
    <row r="182" spans="3:20" ht="15" hidden="1">
      <c r="C182" s="340">
        <v>14</v>
      </c>
      <c r="D182" s="674">
        <v>90881</v>
      </c>
      <c r="E182" s="349">
        <v>42825</v>
      </c>
      <c r="F182" s="279" t="s">
        <v>697</v>
      </c>
      <c r="G182" s="348" t="s">
        <v>843</v>
      </c>
      <c r="H182" s="340">
        <v>14</v>
      </c>
      <c r="I182" s="340">
        <v>92736</v>
      </c>
      <c r="J182" s="600">
        <f t="shared" si="10"/>
        <v>25970</v>
      </c>
      <c r="K182" s="600">
        <f t="shared" si="11"/>
        <v>0</v>
      </c>
      <c r="S182" s="600">
        <f t="shared" si="8"/>
        <v>1298304</v>
      </c>
    </row>
    <row r="183" spans="3:20" ht="15" hidden="1">
      <c r="C183" s="340">
        <v>94</v>
      </c>
      <c r="D183" s="674">
        <v>29672</v>
      </c>
      <c r="E183" s="349">
        <v>42825</v>
      </c>
      <c r="F183" s="279" t="s">
        <v>673</v>
      </c>
      <c r="G183" s="348" t="s">
        <v>843</v>
      </c>
      <c r="H183" s="340">
        <v>94</v>
      </c>
      <c r="I183" s="340">
        <v>30278</v>
      </c>
      <c r="J183" s="600">
        <f t="shared" si="10"/>
        <v>56964</v>
      </c>
      <c r="K183" s="600">
        <f>IF(J183&gt;100000,1,0)</f>
        <v>0</v>
      </c>
      <c r="S183" s="600">
        <f t="shared" si="8"/>
        <v>2846132</v>
      </c>
    </row>
    <row r="184" spans="3:20" ht="15" hidden="1">
      <c r="C184" s="340">
        <v>24</v>
      </c>
      <c r="D184" s="674">
        <v>127305</v>
      </c>
      <c r="E184" s="349">
        <v>42825</v>
      </c>
      <c r="F184" s="279" t="s">
        <v>845</v>
      </c>
      <c r="G184" s="348" t="s">
        <v>843</v>
      </c>
      <c r="H184" s="340">
        <v>24</v>
      </c>
      <c r="I184" s="340">
        <v>129903</v>
      </c>
      <c r="J184" s="600">
        <f t="shared" si="10"/>
        <v>62352</v>
      </c>
      <c r="K184" s="600">
        <f>IF(J184&gt;100000,1,0)</f>
        <v>0</v>
      </c>
      <c r="S184" s="600">
        <f t="shared" si="8"/>
        <v>3117672</v>
      </c>
    </row>
    <row r="185" spans="3:20" ht="15" hidden="1">
      <c r="C185" s="340">
        <v>10</v>
      </c>
      <c r="D185" s="674">
        <v>28975</v>
      </c>
      <c r="E185" s="349">
        <v>42825</v>
      </c>
      <c r="F185" s="279" t="s">
        <v>846</v>
      </c>
      <c r="G185" s="348" t="s">
        <v>843</v>
      </c>
      <c r="H185" s="340">
        <v>10</v>
      </c>
      <c r="I185" s="340">
        <v>29566</v>
      </c>
      <c r="J185" s="600">
        <f t="shared" si="10"/>
        <v>5910</v>
      </c>
      <c r="K185" s="600">
        <f t="shared" si="11"/>
        <v>0</v>
      </c>
      <c r="S185" s="600">
        <f t="shared" si="8"/>
        <v>295660</v>
      </c>
    </row>
    <row r="186" spans="3:20" ht="15" hidden="1">
      <c r="C186" s="340">
        <v>6</v>
      </c>
      <c r="D186" s="674">
        <v>14428</v>
      </c>
      <c r="E186" s="349">
        <v>42825</v>
      </c>
      <c r="F186" s="279" t="s">
        <v>719</v>
      </c>
      <c r="G186" s="348" t="s">
        <v>843</v>
      </c>
      <c r="H186" s="340">
        <v>6</v>
      </c>
      <c r="I186" s="340">
        <v>14722</v>
      </c>
      <c r="J186" s="600">
        <f>I186*H186-D186*C186</f>
        <v>1764</v>
      </c>
      <c r="K186" s="600">
        <f>IF(J186&gt;50000,1,0)</f>
        <v>0</v>
      </c>
      <c r="S186" s="600">
        <f t="shared" si="8"/>
        <v>88332</v>
      </c>
    </row>
    <row r="187" spans="3:20" ht="15" hidden="1">
      <c r="C187" s="340">
        <v>36</v>
      </c>
      <c r="D187" s="674">
        <v>14428</v>
      </c>
      <c r="E187" s="349">
        <v>42825</v>
      </c>
      <c r="F187" s="279" t="s">
        <v>719</v>
      </c>
      <c r="G187" s="348" t="s">
        <v>843</v>
      </c>
      <c r="H187" s="340">
        <v>36</v>
      </c>
      <c r="I187" s="340">
        <v>14722</v>
      </c>
      <c r="J187" s="600">
        <f t="shared" si="10"/>
        <v>10584</v>
      </c>
      <c r="K187" s="600">
        <f t="shared" si="11"/>
        <v>0</v>
      </c>
      <c r="S187" s="600">
        <f t="shared" si="8"/>
        <v>529992</v>
      </c>
    </row>
    <row r="188" spans="3:20" ht="15" hidden="1">
      <c r="C188" s="340">
        <v>3</v>
      </c>
      <c r="D188" s="674">
        <v>61160</v>
      </c>
      <c r="E188" s="349">
        <v>42825</v>
      </c>
      <c r="F188" s="279" t="s">
        <v>698</v>
      </c>
      <c r="G188" s="348" t="s">
        <v>843</v>
      </c>
      <c r="H188" s="340">
        <v>3</v>
      </c>
      <c r="I188" s="340">
        <v>62408</v>
      </c>
      <c r="J188" s="600">
        <f t="shared" si="10"/>
        <v>3744</v>
      </c>
      <c r="K188" s="600">
        <f t="shared" si="11"/>
        <v>0</v>
      </c>
      <c r="S188" s="600">
        <f t="shared" si="8"/>
        <v>187224</v>
      </c>
    </row>
    <row r="189" spans="3:20" ht="15" hidden="1">
      <c r="C189" s="340">
        <v>12</v>
      </c>
      <c r="D189" s="674">
        <v>97056</v>
      </c>
      <c r="E189" s="349">
        <v>42825</v>
      </c>
      <c r="F189" s="279" t="s">
        <v>847</v>
      </c>
      <c r="G189" s="348" t="s">
        <v>843</v>
      </c>
      <c r="H189" s="340">
        <v>12</v>
      </c>
      <c r="I189" s="340">
        <v>99037</v>
      </c>
      <c r="J189" s="600">
        <f t="shared" si="10"/>
        <v>23772</v>
      </c>
      <c r="K189" s="600">
        <f t="shared" si="11"/>
        <v>0</v>
      </c>
      <c r="S189" s="600">
        <f t="shared" si="8"/>
        <v>1188444</v>
      </c>
    </row>
    <row r="190" spans="3:20" ht="15" hidden="1">
      <c r="C190" s="340">
        <v>12</v>
      </c>
      <c r="D190" s="674">
        <v>54887</v>
      </c>
      <c r="E190" s="349">
        <v>42825</v>
      </c>
      <c r="F190" s="279" t="s">
        <v>848</v>
      </c>
      <c r="G190" s="348" t="s">
        <v>843</v>
      </c>
      <c r="H190" s="340">
        <v>12</v>
      </c>
      <c r="I190" s="340">
        <v>56007</v>
      </c>
      <c r="J190" s="600">
        <f t="shared" si="10"/>
        <v>13440</v>
      </c>
      <c r="K190" s="600">
        <f t="shared" si="11"/>
        <v>0</v>
      </c>
      <c r="S190" s="600">
        <f t="shared" si="8"/>
        <v>672084</v>
      </c>
    </row>
    <row r="191" spans="3:20" ht="15" hidden="1">
      <c r="C191" s="340">
        <v>24</v>
      </c>
      <c r="D191" s="674">
        <v>34801</v>
      </c>
      <c r="E191" s="349">
        <v>42825</v>
      </c>
      <c r="F191" s="279" t="s">
        <v>684</v>
      </c>
      <c r="G191" s="348" t="s">
        <v>843</v>
      </c>
      <c r="H191" s="340">
        <v>24</v>
      </c>
      <c r="I191" s="340">
        <v>35511</v>
      </c>
      <c r="J191" s="600">
        <f t="shared" si="10"/>
        <v>17040</v>
      </c>
      <c r="K191" s="600">
        <f t="shared" si="11"/>
        <v>0</v>
      </c>
      <c r="S191" s="600">
        <f t="shared" si="8"/>
        <v>852264</v>
      </c>
    </row>
    <row r="192" spans="3:20" ht="15">
      <c r="C192" s="340">
        <v>87</v>
      </c>
      <c r="D192" s="674">
        <v>71012</v>
      </c>
      <c r="E192" s="349">
        <v>42825</v>
      </c>
      <c r="F192" s="279" t="s">
        <v>849</v>
      </c>
      <c r="G192" s="348" t="s">
        <v>843</v>
      </c>
      <c r="H192" s="340">
        <v>87</v>
      </c>
      <c r="I192" s="340">
        <v>72461</v>
      </c>
      <c r="J192" s="600">
        <f t="shared" si="10"/>
        <v>126063</v>
      </c>
      <c r="K192" s="600">
        <f>IF(J192&gt;100000,1,0)</f>
        <v>1</v>
      </c>
      <c r="S192" s="600">
        <f t="shared" si="8"/>
        <v>6304107</v>
      </c>
      <c r="T192" s="600">
        <f>ROUND(C192*D192,0)</f>
        <v>6178044</v>
      </c>
    </row>
    <row r="193" spans="3:19" ht="15" hidden="1">
      <c r="C193" s="340">
        <v>8</v>
      </c>
      <c r="D193" s="674">
        <v>227409</v>
      </c>
      <c r="E193" s="349">
        <v>42825</v>
      </c>
      <c r="F193" s="279" t="s">
        <v>742</v>
      </c>
      <c r="G193" s="348" t="s">
        <v>843</v>
      </c>
      <c r="H193" s="340">
        <v>8</v>
      </c>
      <c r="I193" s="340">
        <v>232050</v>
      </c>
      <c r="J193" s="600">
        <f t="shared" si="10"/>
        <v>37128</v>
      </c>
      <c r="K193" s="600">
        <f t="shared" si="11"/>
        <v>0</v>
      </c>
      <c r="S193" s="600">
        <f t="shared" si="8"/>
        <v>1856400</v>
      </c>
    </row>
    <row r="194" spans="3:19" ht="15" hidden="1">
      <c r="C194" s="340">
        <v>13</v>
      </c>
      <c r="D194" s="674">
        <v>154288</v>
      </c>
      <c r="E194" s="349">
        <v>42825</v>
      </c>
      <c r="F194" s="279" t="s">
        <v>738</v>
      </c>
      <c r="G194" s="348" t="s">
        <v>843</v>
      </c>
      <c r="H194" s="340">
        <v>13</v>
      </c>
      <c r="I194" s="340">
        <v>157437</v>
      </c>
      <c r="J194" s="600">
        <f t="shared" si="10"/>
        <v>40937</v>
      </c>
      <c r="K194" s="600">
        <f t="shared" si="11"/>
        <v>0</v>
      </c>
      <c r="S194" s="600">
        <f t="shared" ref="S194:S257" si="14">ROUND(H194*I194,0)</f>
        <v>2046681</v>
      </c>
    </row>
    <row r="195" spans="3:19" ht="15" hidden="1">
      <c r="C195" s="340">
        <v>22</v>
      </c>
      <c r="D195" s="674">
        <v>49013</v>
      </c>
      <c r="E195" s="349">
        <v>42825</v>
      </c>
      <c r="F195" s="279" t="s">
        <v>850</v>
      </c>
      <c r="G195" s="348" t="s">
        <v>843</v>
      </c>
      <c r="H195" s="340">
        <v>22</v>
      </c>
      <c r="I195" s="340">
        <v>50013</v>
      </c>
      <c r="J195" s="600">
        <f t="shared" si="10"/>
        <v>22000</v>
      </c>
      <c r="K195" s="600">
        <f t="shared" si="11"/>
        <v>0</v>
      </c>
      <c r="S195" s="600">
        <f t="shared" si="14"/>
        <v>1100286</v>
      </c>
    </row>
    <row r="196" spans="3:19" ht="15" hidden="1">
      <c r="C196" s="340">
        <v>30</v>
      </c>
      <c r="D196" s="674">
        <v>49574</v>
      </c>
      <c r="E196" s="349">
        <v>42825</v>
      </c>
      <c r="F196" s="279" t="s">
        <v>745</v>
      </c>
      <c r="G196" s="348" t="s">
        <v>843</v>
      </c>
      <c r="H196" s="340">
        <v>30</v>
      </c>
      <c r="I196" s="340">
        <v>50586</v>
      </c>
      <c r="J196" s="600">
        <f t="shared" si="10"/>
        <v>30360</v>
      </c>
      <c r="K196" s="600">
        <f t="shared" si="11"/>
        <v>0</v>
      </c>
      <c r="S196" s="600">
        <f t="shared" si="14"/>
        <v>1517580</v>
      </c>
    </row>
    <row r="197" spans="3:19" ht="15" hidden="1">
      <c r="C197" s="340">
        <v>12</v>
      </c>
      <c r="D197" s="674">
        <v>110473</v>
      </c>
      <c r="E197" s="349">
        <v>42825</v>
      </c>
      <c r="F197" s="279" t="s">
        <v>701</v>
      </c>
      <c r="G197" s="348" t="s">
        <v>843</v>
      </c>
      <c r="H197" s="340">
        <v>12</v>
      </c>
      <c r="I197" s="340">
        <v>112728</v>
      </c>
      <c r="J197" s="600">
        <f t="shared" si="10"/>
        <v>27060</v>
      </c>
      <c r="K197" s="600">
        <f t="shared" si="11"/>
        <v>0</v>
      </c>
      <c r="S197" s="600">
        <f t="shared" si="14"/>
        <v>1352736</v>
      </c>
    </row>
    <row r="198" spans="3:19" ht="15" hidden="1">
      <c r="C198" s="340">
        <v>54</v>
      </c>
      <c r="D198" s="674">
        <v>43918</v>
      </c>
      <c r="E198" s="349">
        <v>42825</v>
      </c>
      <c r="F198" s="279" t="s">
        <v>665</v>
      </c>
      <c r="G198" s="348" t="s">
        <v>843</v>
      </c>
      <c r="H198" s="340">
        <v>54</v>
      </c>
      <c r="I198" s="340">
        <v>44814</v>
      </c>
      <c r="J198" s="600">
        <f t="shared" si="10"/>
        <v>48384</v>
      </c>
      <c r="K198" s="600">
        <f t="shared" si="11"/>
        <v>0</v>
      </c>
      <c r="S198" s="600">
        <f t="shared" si="14"/>
        <v>2419956</v>
      </c>
    </row>
    <row r="199" spans="3:19" ht="15" hidden="1">
      <c r="C199" s="340">
        <v>10</v>
      </c>
      <c r="D199" s="674">
        <v>103608</v>
      </c>
      <c r="E199" s="349">
        <v>42825</v>
      </c>
      <c r="F199" s="279" t="s">
        <v>749</v>
      </c>
      <c r="G199" s="348" t="s">
        <v>843</v>
      </c>
      <c r="H199" s="340">
        <v>10</v>
      </c>
      <c r="I199" s="340">
        <v>105722</v>
      </c>
      <c r="J199" s="600">
        <f t="shared" si="10"/>
        <v>21140</v>
      </c>
      <c r="K199" s="600">
        <f t="shared" si="11"/>
        <v>0</v>
      </c>
      <c r="S199" s="600">
        <f t="shared" si="14"/>
        <v>1057220</v>
      </c>
    </row>
    <row r="200" spans="3:19" ht="15" hidden="1">
      <c r="C200" s="340">
        <v>14</v>
      </c>
      <c r="D200" s="674">
        <v>67963</v>
      </c>
      <c r="E200" s="349">
        <v>42825</v>
      </c>
      <c r="F200" s="279" t="s">
        <v>703</v>
      </c>
      <c r="G200" s="348" t="s">
        <v>843</v>
      </c>
      <c r="H200" s="340">
        <v>14</v>
      </c>
      <c r="I200" s="340">
        <v>69350</v>
      </c>
      <c r="J200" s="600">
        <f t="shared" si="10"/>
        <v>19418</v>
      </c>
      <c r="K200" s="600">
        <f t="shared" si="11"/>
        <v>0</v>
      </c>
      <c r="S200" s="600">
        <f t="shared" si="14"/>
        <v>970900</v>
      </c>
    </row>
    <row r="201" spans="3:19" ht="15" hidden="1">
      <c r="C201" s="340">
        <v>12</v>
      </c>
      <c r="D201" s="674">
        <v>48490</v>
      </c>
      <c r="E201" s="349">
        <v>42825</v>
      </c>
      <c r="F201" s="279" t="s">
        <v>702</v>
      </c>
      <c r="G201" s="348" t="s">
        <v>843</v>
      </c>
      <c r="H201" s="340">
        <v>12</v>
      </c>
      <c r="I201" s="340">
        <v>49480</v>
      </c>
      <c r="J201" s="600">
        <f t="shared" si="10"/>
        <v>11880</v>
      </c>
      <c r="K201" s="600">
        <f t="shared" si="11"/>
        <v>0</v>
      </c>
      <c r="S201" s="600">
        <f t="shared" si="14"/>
        <v>593760</v>
      </c>
    </row>
    <row r="202" spans="3:19" ht="15" hidden="1">
      <c r="C202" s="340">
        <v>12</v>
      </c>
      <c r="D202" s="674">
        <v>78953</v>
      </c>
      <c r="E202" s="349">
        <v>42825</v>
      </c>
      <c r="F202" s="279" t="s">
        <v>743</v>
      </c>
      <c r="G202" s="348" t="s">
        <v>843</v>
      </c>
      <c r="H202" s="340">
        <v>12</v>
      </c>
      <c r="I202" s="340">
        <v>80564</v>
      </c>
      <c r="J202" s="600">
        <f t="shared" si="10"/>
        <v>19332</v>
      </c>
      <c r="K202" s="600">
        <f t="shared" si="11"/>
        <v>0</v>
      </c>
      <c r="S202" s="600">
        <f t="shared" si="14"/>
        <v>966768</v>
      </c>
    </row>
    <row r="203" spans="3:19" ht="15" hidden="1">
      <c r="C203" s="340">
        <v>9</v>
      </c>
      <c r="D203" s="674">
        <v>183100</v>
      </c>
      <c r="E203" s="349">
        <v>42825</v>
      </c>
      <c r="F203" s="279" t="s">
        <v>746</v>
      </c>
      <c r="G203" s="348" t="s">
        <v>843</v>
      </c>
      <c r="H203" s="340">
        <v>9</v>
      </c>
      <c r="I203" s="340">
        <v>186837</v>
      </c>
      <c r="J203" s="600">
        <f t="shared" si="10"/>
        <v>33633</v>
      </c>
      <c r="K203" s="600">
        <f t="shared" si="11"/>
        <v>0</v>
      </c>
      <c r="S203" s="600">
        <f t="shared" si="14"/>
        <v>1681533</v>
      </c>
    </row>
    <row r="204" spans="3:19" ht="15" hidden="1">
      <c r="C204" s="340">
        <v>4</v>
      </c>
      <c r="D204" s="674">
        <v>120339</v>
      </c>
      <c r="E204" s="349">
        <v>42825</v>
      </c>
      <c r="F204" s="279" t="s">
        <v>744</v>
      </c>
      <c r="G204" s="348" t="s">
        <v>843</v>
      </c>
      <c r="H204" s="340">
        <v>4</v>
      </c>
      <c r="I204" s="340">
        <v>122795</v>
      </c>
      <c r="J204" s="600">
        <f t="shared" si="10"/>
        <v>9824</v>
      </c>
      <c r="K204" s="600">
        <f t="shared" si="11"/>
        <v>0</v>
      </c>
      <c r="S204" s="600">
        <f t="shared" si="14"/>
        <v>491180</v>
      </c>
    </row>
    <row r="205" spans="3:19" ht="15" hidden="1">
      <c r="C205" s="340">
        <v>10</v>
      </c>
      <c r="D205" s="674">
        <v>50207</v>
      </c>
      <c r="E205" s="349">
        <v>42825</v>
      </c>
      <c r="F205" s="279" t="s">
        <v>748</v>
      </c>
      <c r="G205" s="348" t="s">
        <v>843</v>
      </c>
      <c r="H205" s="340">
        <v>10</v>
      </c>
      <c r="I205" s="340">
        <v>51232</v>
      </c>
      <c r="J205" s="600">
        <f t="shared" si="10"/>
        <v>10250</v>
      </c>
      <c r="K205" s="600">
        <f t="shared" si="11"/>
        <v>0</v>
      </c>
      <c r="S205" s="600">
        <f t="shared" si="14"/>
        <v>512320</v>
      </c>
    </row>
    <row r="206" spans="3:19" ht="15" hidden="1">
      <c r="C206" s="340">
        <v>14</v>
      </c>
      <c r="D206" s="674">
        <v>44947</v>
      </c>
      <c r="E206" s="349">
        <v>42825</v>
      </c>
      <c r="F206" s="279" t="s">
        <v>717</v>
      </c>
      <c r="G206" s="348" t="s">
        <v>843</v>
      </c>
      <c r="H206" s="340">
        <v>14</v>
      </c>
      <c r="I206" s="340">
        <v>45864</v>
      </c>
      <c r="J206" s="600">
        <f t="shared" si="10"/>
        <v>12838</v>
      </c>
      <c r="K206" s="600">
        <f t="shared" si="11"/>
        <v>0</v>
      </c>
      <c r="S206" s="600">
        <f t="shared" si="14"/>
        <v>642096</v>
      </c>
    </row>
    <row r="207" spans="3:19" ht="15" hidden="1">
      <c r="C207" s="340">
        <v>10</v>
      </c>
      <c r="D207" s="674">
        <v>43944</v>
      </c>
      <c r="E207" s="349">
        <v>42825</v>
      </c>
      <c r="F207" s="279" t="s">
        <v>665</v>
      </c>
      <c r="G207" s="348" t="s">
        <v>843</v>
      </c>
      <c r="H207" s="340">
        <v>10</v>
      </c>
      <c r="I207" s="340">
        <v>44841</v>
      </c>
      <c r="J207" s="600">
        <f t="shared" si="10"/>
        <v>8970</v>
      </c>
      <c r="K207" s="600">
        <f t="shared" si="11"/>
        <v>0</v>
      </c>
      <c r="S207" s="600">
        <f t="shared" si="14"/>
        <v>448410</v>
      </c>
    </row>
    <row r="208" spans="3:19" ht="15" hidden="1">
      <c r="C208" s="340">
        <v>8</v>
      </c>
      <c r="D208" s="674">
        <v>150646</v>
      </c>
      <c r="E208" s="349">
        <v>42825</v>
      </c>
      <c r="F208" s="279" t="s">
        <v>750</v>
      </c>
      <c r="G208" s="348" t="s">
        <v>843</v>
      </c>
      <c r="H208" s="340">
        <v>8</v>
      </c>
      <c r="I208" s="340">
        <v>153720</v>
      </c>
      <c r="J208" s="600">
        <f t="shared" si="10"/>
        <v>24592</v>
      </c>
      <c r="K208" s="600">
        <f t="shared" si="11"/>
        <v>0</v>
      </c>
      <c r="S208" s="600">
        <f t="shared" si="14"/>
        <v>1229760</v>
      </c>
    </row>
    <row r="209" spans="3:20" ht="15" hidden="1">
      <c r="C209" s="340">
        <v>36</v>
      </c>
      <c r="D209" s="674">
        <v>70433</v>
      </c>
      <c r="E209" s="349">
        <v>42825</v>
      </c>
      <c r="F209" s="279" t="s">
        <v>751</v>
      </c>
      <c r="G209" s="348" t="s">
        <v>843</v>
      </c>
      <c r="H209" s="340">
        <v>36</v>
      </c>
      <c r="I209" s="340">
        <v>71870</v>
      </c>
      <c r="J209" s="600">
        <f t="shared" si="10"/>
        <v>51732</v>
      </c>
      <c r="K209" s="600">
        <f>IF(J209&gt;100000,1,0)</f>
        <v>0</v>
      </c>
      <c r="S209" s="600">
        <f t="shared" si="14"/>
        <v>2587320</v>
      </c>
    </row>
    <row r="210" spans="3:20" ht="15" hidden="1">
      <c r="C210" s="340">
        <v>16</v>
      </c>
      <c r="D210" s="674">
        <v>48453</v>
      </c>
      <c r="E210" s="349">
        <v>42825</v>
      </c>
      <c r="F210" s="279" t="s">
        <v>753</v>
      </c>
      <c r="G210" s="348" t="s">
        <v>843</v>
      </c>
      <c r="H210" s="340">
        <v>16</v>
      </c>
      <c r="I210" s="340">
        <v>49442</v>
      </c>
      <c r="J210" s="600">
        <f t="shared" si="10"/>
        <v>15824</v>
      </c>
      <c r="K210" s="600">
        <f t="shared" si="11"/>
        <v>0</v>
      </c>
      <c r="S210" s="600">
        <f t="shared" si="14"/>
        <v>791072</v>
      </c>
    </row>
    <row r="211" spans="3:20" ht="15" hidden="1">
      <c r="C211" s="340">
        <v>14</v>
      </c>
      <c r="D211" s="674">
        <v>26049</v>
      </c>
      <c r="E211" s="349">
        <v>42825</v>
      </c>
      <c r="F211" s="279" t="s">
        <v>735</v>
      </c>
      <c r="G211" s="348" t="s">
        <v>843</v>
      </c>
      <c r="H211" s="340">
        <v>14</v>
      </c>
      <c r="I211" s="340">
        <v>26581</v>
      </c>
      <c r="J211" s="600">
        <f t="shared" si="10"/>
        <v>7448</v>
      </c>
      <c r="K211" s="600">
        <f t="shared" si="11"/>
        <v>0</v>
      </c>
      <c r="S211" s="600">
        <f t="shared" si="14"/>
        <v>372134</v>
      </c>
    </row>
    <row r="212" spans="3:20" ht="15" hidden="1">
      <c r="C212" s="340">
        <v>3</v>
      </c>
      <c r="D212" s="674">
        <v>144492</v>
      </c>
      <c r="E212" s="349">
        <v>42825</v>
      </c>
      <c r="F212" s="279" t="s">
        <v>736</v>
      </c>
      <c r="G212" s="348" t="s">
        <v>843</v>
      </c>
      <c r="H212" s="340">
        <v>3</v>
      </c>
      <c r="I212" s="340">
        <v>147441</v>
      </c>
      <c r="J212" s="600">
        <f t="shared" ref="J212:J281" si="15">I212*H212-D212*C212</f>
        <v>8847</v>
      </c>
      <c r="K212" s="600">
        <f t="shared" ref="K212:K281" si="16">IF(J212&gt;50000,1,0)</f>
        <v>0</v>
      </c>
      <c r="S212" s="600">
        <f t="shared" si="14"/>
        <v>442323</v>
      </c>
    </row>
    <row r="213" spans="3:20" ht="15" hidden="1">
      <c r="C213" s="340">
        <v>6</v>
      </c>
      <c r="D213" s="674">
        <v>35340</v>
      </c>
      <c r="E213" s="349">
        <v>42825</v>
      </c>
      <c r="F213" s="279" t="s">
        <v>737</v>
      </c>
      <c r="G213" s="348" t="s">
        <v>843</v>
      </c>
      <c r="H213" s="340">
        <v>6</v>
      </c>
      <c r="I213" s="340">
        <v>36061</v>
      </c>
      <c r="J213" s="600">
        <f>I213*H213-D213*C213</f>
        <v>4326</v>
      </c>
      <c r="K213" s="600">
        <f>IF(J213&gt;50000,1,0)</f>
        <v>0</v>
      </c>
      <c r="S213" s="600">
        <f t="shared" si="14"/>
        <v>216366</v>
      </c>
    </row>
    <row r="214" spans="3:20" ht="15" hidden="1">
      <c r="C214" s="340">
        <v>10</v>
      </c>
      <c r="D214" s="674">
        <v>35340</v>
      </c>
      <c r="E214" s="349">
        <v>42825</v>
      </c>
      <c r="F214" s="279" t="s">
        <v>737</v>
      </c>
      <c r="G214" s="348" t="s">
        <v>843</v>
      </c>
      <c r="H214" s="340">
        <v>10</v>
      </c>
      <c r="I214" s="340">
        <v>36061</v>
      </c>
      <c r="J214" s="600">
        <f t="shared" si="15"/>
        <v>7210</v>
      </c>
      <c r="K214" s="600">
        <f t="shared" si="16"/>
        <v>0</v>
      </c>
      <c r="S214" s="600">
        <f t="shared" si="14"/>
        <v>360610</v>
      </c>
    </row>
    <row r="215" spans="3:20" ht="15" hidden="1">
      <c r="C215" s="340">
        <v>6</v>
      </c>
      <c r="D215" s="674">
        <v>36114</v>
      </c>
      <c r="E215" s="349">
        <v>42825</v>
      </c>
      <c r="F215" s="279" t="s">
        <v>739</v>
      </c>
      <c r="G215" s="348" t="s">
        <v>843</v>
      </c>
      <c r="H215" s="340">
        <v>6</v>
      </c>
      <c r="I215" s="340">
        <v>36851</v>
      </c>
      <c r="J215" s="600">
        <f t="shared" si="15"/>
        <v>4422</v>
      </c>
      <c r="K215" s="600">
        <f t="shared" si="16"/>
        <v>0</v>
      </c>
      <c r="S215" s="600">
        <f t="shared" si="14"/>
        <v>221106</v>
      </c>
    </row>
    <row r="216" spans="3:20" ht="15" hidden="1">
      <c r="C216" s="340">
        <v>3</v>
      </c>
      <c r="D216" s="674">
        <v>216090</v>
      </c>
      <c r="E216" s="349">
        <v>42825</v>
      </c>
      <c r="F216" s="279" t="s">
        <v>740</v>
      </c>
      <c r="G216" s="348" t="s">
        <v>843</v>
      </c>
      <c r="H216" s="340">
        <v>3</v>
      </c>
      <c r="I216" s="340">
        <v>220500</v>
      </c>
      <c r="J216" s="600">
        <f t="shared" si="15"/>
        <v>13230</v>
      </c>
      <c r="K216" s="600">
        <f t="shared" si="16"/>
        <v>0</v>
      </c>
      <c r="S216" s="600">
        <f t="shared" si="14"/>
        <v>661500</v>
      </c>
    </row>
    <row r="217" spans="3:20" ht="15">
      <c r="C217" s="340">
        <v>38</v>
      </c>
      <c r="D217" s="674">
        <v>130396</v>
      </c>
      <c r="E217" s="349">
        <v>42825</v>
      </c>
      <c r="F217" s="279" t="s">
        <v>699</v>
      </c>
      <c r="G217" s="348" t="s">
        <v>843</v>
      </c>
      <c r="H217" s="340">
        <v>38</v>
      </c>
      <c r="I217" s="340">
        <v>133057</v>
      </c>
      <c r="J217" s="600">
        <f t="shared" si="15"/>
        <v>101118</v>
      </c>
      <c r="K217" s="600">
        <f>IF(J217&gt;100000,1,0)</f>
        <v>1</v>
      </c>
      <c r="S217" s="600">
        <f t="shared" si="14"/>
        <v>5056166</v>
      </c>
      <c r="T217" s="600">
        <f>ROUND(C217*D217,0)</f>
        <v>4955048</v>
      </c>
    </row>
    <row r="218" spans="3:20" ht="15" hidden="1">
      <c r="C218" s="340">
        <v>38</v>
      </c>
      <c r="D218" s="674">
        <v>41113</v>
      </c>
      <c r="E218" s="349">
        <v>42825</v>
      </c>
      <c r="F218" s="279" t="s">
        <v>851</v>
      </c>
      <c r="G218" s="348" t="s">
        <v>843</v>
      </c>
      <c r="H218" s="340">
        <v>38</v>
      </c>
      <c r="I218" s="340">
        <v>41952</v>
      </c>
      <c r="J218" s="600">
        <f t="shared" si="15"/>
        <v>31882</v>
      </c>
      <c r="K218" s="600">
        <f t="shared" si="16"/>
        <v>0</v>
      </c>
      <c r="S218" s="600">
        <f t="shared" si="14"/>
        <v>1594176</v>
      </c>
    </row>
    <row r="219" spans="3:20" ht="15" hidden="1">
      <c r="C219" s="340">
        <v>56</v>
      </c>
      <c r="D219" s="674">
        <v>78670</v>
      </c>
      <c r="E219" s="349">
        <v>42825</v>
      </c>
      <c r="F219" s="279" t="s">
        <v>734</v>
      </c>
      <c r="G219" s="348" t="s">
        <v>843</v>
      </c>
      <c r="H219" s="340">
        <v>56</v>
      </c>
      <c r="I219" s="340">
        <v>80276</v>
      </c>
      <c r="J219" s="600">
        <f t="shared" si="15"/>
        <v>89936</v>
      </c>
      <c r="K219" s="600">
        <f>IF(J219&gt;100000,1,0)</f>
        <v>0</v>
      </c>
      <c r="S219" s="600">
        <f t="shared" si="14"/>
        <v>4495456</v>
      </c>
    </row>
    <row r="220" spans="3:20" ht="15" hidden="1">
      <c r="C220" s="340">
        <v>8</v>
      </c>
      <c r="D220" s="674">
        <v>37367</v>
      </c>
      <c r="E220" s="349">
        <v>42825</v>
      </c>
      <c r="F220" s="279" t="s">
        <v>679</v>
      </c>
      <c r="G220" s="348" t="s">
        <v>843</v>
      </c>
      <c r="H220" s="340">
        <v>8</v>
      </c>
      <c r="I220" s="340">
        <v>38130</v>
      </c>
      <c r="J220" s="600">
        <f>I220*H220-D220*C220</f>
        <v>6104</v>
      </c>
      <c r="K220" s="600">
        <f>IF(J220&gt;50000,1,0)</f>
        <v>0</v>
      </c>
      <c r="S220" s="600">
        <f t="shared" si="14"/>
        <v>305040</v>
      </c>
    </row>
    <row r="221" spans="3:20" ht="15" hidden="1">
      <c r="C221" s="340">
        <v>14</v>
      </c>
      <c r="D221" s="674">
        <v>37367</v>
      </c>
      <c r="E221" s="349">
        <v>42825</v>
      </c>
      <c r="F221" s="279" t="s">
        <v>679</v>
      </c>
      <c r="G221" s="348" t="s">
        <v>843</v>
      </c>
      <c r="H221" s="340">
        <v>14</v>
      </c>
      <c r="I221" s="340">
        <v>38130</v>
      </c>
      <c r="J221" s="600">
        <f t="shared" si="15"/>
        <v>10682</v>
      </c>
      <c r="K221" s="600">
        <f t="shared" si="16"/>
        <v>0</v>
      </c>
      <c r="S221" s="600">
        <f t="shared" si="14"/>
        <v>533820</v>
      </c>
    </row>
    <row r="222" spans="3:20" ht="15" hidden="1">
      <c r="C222" s="340">
        <v>12</v>
      </c>
      <c r="D222" s="674">
        <v>34679</v>
      </c>
      <c r="E222" s="349">
        <v>42825</v>
      </c>
      <c r="F222" s="279" t="s">
        <v>678</v>
      </c>
      <c r="G222" s="348" t="s">
        <v>843</v>
      </c>
      <c r="H222" s="340">
        <v>12</v>
      </c>
      <c r="I222" s="340">
        <v>35387</v>
      </c>
      <c r="J222" s="600">
        <f>I222*H222-D222*C222</f>
        <v>8496</v>
      </c>
      <c r="K222" s="600">
        <f>IF(J222&gt;50000,1,0)</f>
        <v>0</v>
      </c>
      <c r="S222" s="600">
        <f t="shared" si="14"/>
        <v>424644</v>
      </c>
    </row>
    <row r="223" spans="3:20" ht="15" hidden="1">
      <c r="C223" s="340">
        <v>21</v>
      </c>
      <c r="D223" s="674">
        <v>34679</v>
      </c>
      <c r="E223" s="349">
        <v>42825</v>
      </c>
      <c r="F223" s="279" t="s">
        <v>678</v>
      </c>
      <c r="G223" s="348" t="s">
        <v>843</v>
      </c>
      <c r="H223" s="340">
        <v>21</v>
      </c>
      <c r="I223" s="340">
        <v>35387</v>
      </c>
      <c r="J223" s="600">
        <f t="shared" si="15"/>
        <v>14868</v>
      </c>
      <c r="K223" s="600">
        <f t="shared" si="16"/>
        <v>0</v>
      </c>
      <c r="S223" s="600">
        <f t="shared" si="14"/>
        <v>743127</v>
      </c>
    </row>
    <row r="224" spans="3:20" ht="15" hidden="1">
      <c r="C224" s="340">
        <v>20</v>
      </c>
      <c r="D224" s="674">
        <v>75821</v>
      </c>
      <c r="E224" s="349">
        <v>42825</v>
      </c>
      <c r="F224" s="279" t="s">
        <v>852</v>
      </c>
      <c r="G224" s="348" t="s">
        <v>843</v>
      </c>
      <c r="H224" s="340">
        <v>20</v>
      </c>
      <c r="I224" s="340">
        <v>77368</v>
      </c>
      <c r="J224" s="600">
        <f t="shared" si="15"/>
        <v>30940</v>
      </c>
      <c r="K224" s="600">
        <f t="shared" si="16"/>
        <v>0</v>
      </c>
      <c r="S224" s="600">
        <f t="shared" si="14"/>
        <v>1547360</v>
      </c>
    </row>
    <row r="225" spans="3:20" ht="15" hidden="1">
      <c r="C225" s="340">
        <v>8</v>
      </c>
      <c r="D225" s="674">
        <v>41340</v>
      </c>
      <c r="E225" s="349">
        <v>42825</v>
      </c>
      <c r="F225" s="279" t="s">
        <v>741</v>
      </c>
      <c r="G225" s="348" t="s">
        <v>843</v>
      </c>
      <c r="H225" s="340">
        <v>8</v>
      </c>
      <c r="I225" s="340">
        <v>42184</v>
      </c>
      <c r="J225" s="600">
        <f>I225*H225-D225*C225</f>
        <v>6752</v>
      </c>
      <c r="K225" s="600">
        <f>IF(J225&gt;50000,1,0)</f>
        <v>0</v>
      </c>
      <c r="S225" s="600">
        <f t="shared" si="14"/>
        <v>337472</v>
      </c>
    </row>
    <row r="226" spans="3:20" ht="15" hidden="1">
      <c r="C226" s="340">
        <v>6</v>
      </c>
      <c r="D226" s="674">
        <v>41340</v>
      </c>
      <c r="E226" s="349">
        <v>42825</v>
      </c>
      <c r="F226" s="279" t="s">
        <v>741</v>
      </c>
      <c r="G226" s="348" t="s">
        <v>843</v>
      </c>
      <c r="H226" s="340">
        <v>6</v>
      </c>
      <c r="I226" s="340">
        <v>42184</v>
      </c>
      <c r="J226" s="600">
        <f t="shared" si="15"/>
        <v>5064</v>
      </c>
      <c r="K226" s="600">
        <f t="shared" si="16"/>
        <v>0</v>
      </c>
      <c r="S226" s="600">
        <f t="shared" si="14"/>
        <v>253104</v>
      </c>
    </row>
    <row r="227" spans="3:20" ht="15" hidden="1">
      <c r="C227" s="340">
        <v>32</v>
      </c>
      <c r="D227" s="674">
        <v>24752</v>
      </c>
      <c r="E227" s="349">
        <v>42825</v>
      </c>
      <c r="F227" s="279" t="s">
        <v>683</v>
      </c>
      <c r="G227" s="348" t="s">
        <v>843</v>
      </c>
      <c r="H227" s="340">
        <v>32</v>
      </c>
      <c r="I227" s="340">
        <v>25257</v>
      </c>
      <c r="J227" s="600">
        <f>I227*H227-D227*C227</f>
        <v>16160</v>
      </c>
      <c r="K227" s="600">
        <f>IF(J227&gt;50000,1,0)</f>
        <v>0</v>
      </c>
      <c r="S227" s="600">
        <f t="shared" si="14"/>
        <v>808224</v>
      </c>
    </row>
    <row r="228" spans="3:20" ht="15" hidden="1">
      <c r="C228" s="340">
        <v>62</v>
      </c>
      <c r="D228" s="674">
        <v>24752</v>
      </c>
      <c r="E228" s="349">
        <v>42825</v>
      </c>
      <c r="F228" s="279" t="s">
        <v>683</v>
      </c>
      <c r="G228" s="348" t="s">
        <v>843</v>
      </c>
      <c r="H228" s="340">
        <v>62</v>
      </c>
      <c r="I228" s="340">
        <v>25257</v>
      </c>
      <c r="J228" s="600">
        <f t="shared" si="15"/>
        <v>31310</v>
      </c>
      <c r="K228" s="600">
        <f t="shared" si="16"/>
        <v>0</v>
      </c>
      <c r="S228" s="600">
        <f t="shared" si="14"/>
        <v>1565934</v>
      </c>
    </row>
    <row r="229" spans="3:20" ht="15" hidden="1">
      <c r="C229" s="340">
        <v>10</v>
      </c>
      <c r="D229" s="674">
        <v>26300</v>
      </c>
      <c r="E229" s="349">
        <v>42825</v>
      </c>
      <c r="F229" s="279" t="s">
        <v>814</v>
      </c>
      <c r="G229" s="348" t="s">
        <v>843</v>
      </c>
      <c r="H229" s="340">
        <v>10</v>
      </c>
      <c r="I229" s="340">
        <v>26837</v>
      </c>
      <c r="J229" s="600">
        <f t="shared" si="15"/>
        <v>5370</v>
      </c>
      <c r="K229" s="600">
        <f t="shared" si="16"/>
        <v>0</v>
      </c>
      <c r="S229" s="600">
        <f t="shared" si="14"/>
        <v>268370</v>
      </c>
    </row>
    <row r="230" spans="3:20" ht="15" hidden="1">
      <c r="C230" s="340">
        <v>16</v>
      </c>
      <c r="D230" s="674">
        <v>45701</v>
      </c>
      <c r="E230" s="349">
        <v>42825</v>
      </c>
      <c r="F230" s="279" t="s">
        <v>733</v>
      </c>
      <c r="G230" s="348" t="s">
        <v>843</v>
      </c>
      <c r="H230" s="340">
        <v>16</v>
      </c>
      <c r="I230" s="340">
        <v>46634</v>
      </c>
      <c r="J230" s="600">
        <f>I230*H230-D230*C230</f>
        <v>14928</v>
      </c>
      <c r="K230" s="600">
        <f>IF(J230&gt;50000,1,0)</f>
        <v>0</v>
      </c>
      <c r="S230" s="600">
        <f t="shared" si="14"/>
        <v>746144</v>
      </c>
    </row>
    <row r="231" spans="3:20" ht="15" hidden="1">
      <c r="C231" s="340">
        <v>4</v>
      </c>
      <c r="D231" s="674">
        <v>45701</v>
      </c>
      <c r="E231" s="349">
        <v>42825</v>
      </c>
      <c r="F231" s="279" t="s">
        <v>733</v>
      </c>
      <c r="G231" s="348" t="s">
        <v>843</v>
      </c>
      <c r="H231" s="340">
        <v>4</v>
      </c>
      <c r="I231" s="340">
        <v>46634</v>
      </c>
      <c r="J231" s="600">
        <f t="shared" si="15"/>
        <v>3732</v>
      </c>
      <c r="K231" s="600">
        <f t="shared" si="16"/>
        <v>0</v>
      </c>
      <c r="S231" s="600">
        <f t="shared" si="14"/>
        <v>186536</v>
      </c>
    </row>
    <row r="232" spans="3:20" ht="15" hidden="1">
      <c r="C232" s="340">
        <v>55</v>
      </c>
      <c r="D232" s="674">
        <v>10865</v>
      </c>
      <c r="E232" s="349">
        <v>42825</v>
      </c>
      <c r="F232" s="279" t="s">
        <v>755</v>
      </c>
      <c r="G232" s="348" t="s">
        <v>843</v>
      </c>
      <c r="H232" s="340">
        <v>55</v>
      </c>
      <c r="I232" s="340">
        <v>11087</v>
      </c>
      <c r="J232" s="600">
        <f t="shared" si="15"/>
        <v>12210</v>
      </c>
      <c r="K232" s="600">
        <f t="shared" si="16"/>
        <v>0</v>
      </c>
      <c r="S232" s="600">
        <f t="shared" si="14"/>
        <v>609785</v>
      </c>
    </row>
    <row r="233" spans="3:20" ht="15" hidden="1">
      <c r="C233" s="340">
        <v>78</v>
      </c>
      <c r="D233" s="674">
        <v>19889</v>
      </c>
      <c r="E233" s="349">
        <v>42825</v>
      </c>
      <c r="F233" s="279" t="s">
        <v>756</v>
      </c>
      <c r="G233" s="348" t="s">
        <v>843</v>
      </c>
      <c r="H233" s="340">
        <v>78</v>
      </c>
      <c r="I233" s="340">
        <v>20295</v>
      </c>
      <c r="J233" s="600">
        <f t="shared" si="15"/>
        <v>31668</v>
      </c>
      <c r="K233" s="600">
        <f t="shared" si="16"/>
        <v>0</v>
      </c>
      <c r="S233" s="600">
        <f t="shared" si="14"/>
        <v>1583010</v>
      </c>
    </row>
    <row r="234" spans="3:20" ht="15" hidden="1">
      <c r="C234" s="340">
        <v>4</v>
      </c>
      <c r="D234" s="674">
        <v>81237</v>
      </c>
      <c r="E234" s="349">
        <v>42825</v>
      </c>
      <c r="F234" s="279" t="s">
        <v>713</v>
      </c>
      <c r="G234" s="348" t="s">
        <v>843</v>
      </c>
      <c r="H234" s="340">
        <v>4</v>
      </c>
      <c r="I234" s="340">
        <v>82895</v>
      </c>
      <c r="J234" s="600">
        <f t="shared" si="15"/>
        <v>6632</v>
      </c>
      <c r="K234" s="600">
        <f t="shared" si="16"/>
        <v>0</v>
      </c>
      <c r="S234" s="600">
        <f t="shared" si="14"/>
        <v>331580</v>
      </c>
    </row>
    <row r="235" spans="3:20" ht="15" hidden="1">
      <c r="C235" s="340">
        <v>8</v>
      </c>
      <c r="D235" s="674">
        <v>140372</v>
      </c>
      <c r="E235" s="349">
        <v>42825</v>
      </c>
      <c r="F235" s="279" t="s">
        <v>752</v>
      </c>
      <c r="G235" s="348" t="s">
        <v>843</v>
      </c>
      <c r="H235" s="340">
        <v>8</v>
      </c>
      <c r="I235" s="340">
        <v>143237</v>
      </c>
      <c r="J235" s="600">
        <f t="shared" si="15"/>
        <v>22920</v>
      </c>
      <c r="K235" s="600">
        <f t="shared" si="16"/>
        <v>0</v>
      </c>
      <c r="S235" s="600">
        <f t="shared" si="14"/>
        <v>1145896</v>
      </c>
    </row>
    <row r="236" spans="3:20" ht="15">
      <c r="C236" s="340">
        <v>495</v>
      </c>
      <c r="D236" s="674">
        <v>16200</v>
      </c>
      <c r="E236" s="349">
        <v>42825</v>
      </c>
      <c r="F236" s="279" t="s">
        <v>754</v>
      </c>
      <c r="G236" s="348" t="s">
        <v>843</v>
      </c>
      <c r="H236" s="340">
        <v>495</v>
      </c>
      <c r="I236" s="340">
        <v>16590</v>
      </c>
      <c r="J236" s="600">
        <f t="shared" si="15"/>
        <v>193050</v>
      </c>
      <c r="K236" s="600">
        <f>IF(J236&gt;100000,1,0)</f>
        <v>1</v>
      </c>
      <c r="S236" s="600">
        <f t="shared" si="14"/>
        <v>8212050</v>
      </c>
      <c r="T236" s="600">
        <f>ROUND(C236*D236,0)</f>
        <v>8019000</v>
      </c>
    </row>
    <row r="237" spans="3:20" ht="15">
      <c r="C237" s="340">
        <v>230</v>
      </c>
      <c r="D237" s="674">
        <v>65300</v>
      </c>
      <c r="E237" s="349">
        <v>42825</v>
      </c>
      <c r="F237" s="279" t="s">
        <v>757</v>
      </c>
      <c r="G237" s="348" t="s">
        <v>843</v>
      </c>
      <c r="H237" s="340">
        <v>230</v>
      </c>
      <c r="I237" s="340">
        <v>66812</v>
      </c>
      <c r="J237" s="600">
        <f t="shared" si="15"/>
        <v>347760</v>
      </c>
      <c r="K237" s="600">
        <f>IF(J237&gt;100000,1,0)</f>
        <v>1</v>
      </c>
      <c r="S237" s="600">
        <f t="shared" si="14"/>
        <v>15366760</v>
      </c>
      <c r="T237" s="600">
        <f>ROUND(C237*D237,0)</f>
        <v>15019000</v>
      </c>
    </row>
    <row r="238" spans="3:20" ht="15" hidden="1">
      <c r="C238" s="340">
        <v>80</v>
      </c>
      <c r="D238" s="674">
        <v>39735</v>
      </c>
      <c r="E238" s="349">
        <v>42825</v>
      </c>
      <c r="F238" s="279" t="s">
        <v>665</v>
      </c>
      <c r="G238" s="348" t="s">
        <v>843</v>
      </c>
      <c r="H238" s="340">
        <v>80</v>
      </c>
      <c r="I238" s="340">
        <v>40546</v>
      </c>
      <c r="J238" s="600">
        <f t="shared" si="15"/>
        <v>64880</v>
      </c>
      <c r="K238" s="600">
        <f>IF(J238&gt;100000,1,0)</f>
        <v>0</v>
      </c>
      <c r="S238" s="600">
        <f t="shared" si="14"/>
        <v>3243680</v>
      </c>
    </row>
    <row r="239" spans="3:20" ht="15" hidden="1">
      <c r="C239" s="340">
        <v>10</v>
      </c>
      <c r="D239" s="674">
        <v>78500</v>
      </c>
      <c r="E239" s="349">
        <v>42825</v>
      </c>
      <c r="F239" s="279" t="s">
        <v>790</v>
      </c>
      <c r="G239" s="348" t="s">
        <v>843</v>
      </c>
      <c r="H239" s="340">
        <v>10</v>
      </c>
      <c r="I239" s="340">
        <v>80102</v>
      </c>
      <c r="J239" s="600">
        <f t="shared" si="15"/>
        <v>16020</v>
      </c>
      <c r="K239" s="600">
        <f t="shared" si="16"/>
        <v>0</v>
      </c>
      <c r="S239" s="600">
        <f t="shared" si="14"/>
        <v>801020</v>
      </c>
    </row>
    <row r="240" spans="3:20" ht="15" hidden="1">
      <c r="C240" s="340">
        <v>20</v>
      </c>
      <c r="D240" s="674">
        <v>42454</v>
      </c>
      <c r="E240" s="349">
        <v>42825</v>
      </c>
      <c r="F240" s="279" t="s">
        <v>853</v>
      </c>
      <c r="G240" s="348" t="s">
        <v>843</v>
      </c>
      <c r="H240" s="340">
        <v>20</v>
      </c>
      <c r="I240" s="340">
        <v>43320</v>
      </c>
      <c r="J240" s="600">
        <f t="shared" si="15"/>
        <v>17320</v>
      </c>
      <c r="K240" s="600">
        <f t="shared" si="16"/>
        <v>0</v>
      </c>
      <c r="S240" s="600">
        <f t="shared" si="14"/>
        <v>866400</v>
      </c>
    </row>
    <row r="241" spans="3:19" ht="15" hidden="1">
      <c r="C241" s="340">
        <v>28</v>
      </c>
      <c r="D241" s="674">
        <v>43982</v>
      </c>
      <c r="E241" s="349">
        <v>42825</v>
      </c>
      <c r="F241" s="279" t="s">
        <v>733</v>
      </c>
      <c r="G241" s="348" t="s">
        <v>843</v>
      </c>
      <c r="H241" s="340">
        <v>28</v>
      </c>
      <c r="I241" s="340">
        <v>44880</v>
      </c>
      <c r="J241" s="600">
        <f t="shared" si="15"/>
        <v>25144</v>
      </c>
      <c r="K241" s="600">
        <f t="shared" si="16"/>
        <v>0</v>
      </c>
      <c r="S241" s="600">
        <f t="shared" si="14"/>
        <v>1256640</v>
      </c>
    </row>
    <row r="242" spans="3:19" ht="15" hidden="1">
      <c r="C242" s="340">
        <v>12</v>
      </c>
      <c r="D242" s="674">
        <v>49660</v>
      </c>
      <c r="E242" s="349">
        <v>42825</v>
      </c>
      <c r="F242" s="279" t="s">
        <v>789</v>
      </c>
      <c r="G242" s="348" t="s">
        <v>843</v>
      </c>
      <c r="H242" s="340">
        <v>12</v>
      </c>
      <c r="I242" s="340">
        <v>50673</v>
      </c>
      <c r="J242" s="600">
        <f t="shared" si="15"/>
        <v>12156</v>
      </c>
      <c r="K242" s="600">
        <f t="shared" si="16"/>
        <v>0</v>
      </c>
      <c r="S242" s="600">
        <f t="shared" si="14"/>
        <v>608076</v>
      </c>
    </row>
    <row r="243" spans="3:19" ht="15" hidden="1">
      <c r="C243" s="340">
        <v>12</v>
      </c>
      <c r="D243" s="674">
        <v>54883</v>
      </c>
      <c r="E243" s="349">
        <v>42825</v>
      </c>
      <c r="F243" s="279" t="s">
        <v>785</v>
      </c>
      <c r="G243" s="348" t="s">
        <v>843</v>
      </c>
      <c r="H243" s="340">
        <v>12</v>
      </c>
      <c r="I243" s="340">
        <v>56003</v>
      </c>
      <c r="J243" s="600">
        <f t="shared" si="15"/>
        <v>13440</v>
      </c>
      <c r="K243" s="600">
        <f t="shared" si="16"/>
        <v>0</v>
      </c>
      <c r="S243" s="600">
        <f t="shared" si="14"/>
        <v>672036</v>
      </c>
    </row>
    <row r="244" spans="3:19" ht="15" hidden="1">
      <c r="C244" s="340">
        <v>10</v>
      </c>
      <c r="D244" s="674">
        <v>52044</v>
      </c>
      <c r="E244" s="349">
        <v>42825</v>
      </c>
      <c r="F244" s="279" t="s">
        <v>786</v>
      </c>
      <c r="G244" s="348" t="s">
        <v>843</v>
      </c>
      <c r="H244" s="340">
        <v>10</v>
      </c>
      <c r="I244" s="340">
        <v>53105</v>
      </c>
      <c r="J244" s="600">
        <f t="shared" si="15"/>
        <v>10610</v>
      </c>
      <c r="K244" s="600">
        <f t="shared" si="16"/>
        <v>0</v>
      </c>
      <c r="S244" s="600">
        <f t="shared" si="14"/>
        <v>531050</v>
      </c>
    </row>
    <row r="245" spans="3:19" ht="15" hidden="1">
      <c r="C245" s="340">
        <v>100</v>
      </c>
      <c r="D245" s="674">
        <v>42608</v>
      </c>
      <c r="E245" s="349">
        <v>42825</v>
      </c>
      <c r="F245" s="279" t="s">
        <v>787</v>
      </c>
      <c r="G245" s="348" t="s">
        <v>843</v>
      </c>
      <c r="H245" s="340">
        <v>100</v>
      </c>
      <c r="I245" s="340">
        <v>43472</v>
      </c>
      <c r="J245" s="600">
        <f t="shared" si="15"/>
        <v>86400</v>
      </c>
      <c r="K245" s="600">
        <f>IF(J245&gt;100000,1,0)</f>
        <v>0</v>
      </c>
      <c r="S245" s="600">
        <f t="shared" si="14"/>
        <v>4347200</v>
      </c>
    </row>
    <row r="246" spans="3:19" ht="15" hidden="1">
      <c r="C246" s="340">
        <v>26</v>
      </c>
      <c r="D246" s="674">
        <v>88471</v>
      </c>
      <c r="E246" s="349">
        <v>42825</v>
      </c>
      <c r="F246" s="279" t="s">
        <v>788</v>
      </c>
      <c r="G246" s="348" t="s">
        <v>843</v>
      </c>
      <c r="H246" s="340">
        <v>26</v>
      </c>
      <c r="I246" s="340">
        <v>90277</v>
      </c>
      <c r="J246" s="600">
        <f t="shared" si="15"/>
        <v>46956</v>
      </c>
      <c r="K246" s="600">
        <f t="shared" si="16"/>
        <v>0</v>
      </c>
      <c r="S246" s="600">
        <f t="shared" si="14"/>
        <v>2347202</v>
      </c>
    </row>
    <row r="247" spans="3:19" ht="15" hidden="1">
      <c r="C247" s="340">
        <v>6</v>
      </c>
      <c r="D247" s="674">
        <v>41341</v>
      </c>
      <c r="E247" s="349">
        <v>42825</v>
      </c>
      <c r="F247" s="279" t="s">
        <v>741</v>
      </c>
      <c r="G247" s="348" t="s">
        <v>843</v>
      </c>
      <c r="H247" s="340">
        <v>6</v>
      </c>
      <c r="I247" s="340">
        <v>42185</v>
      </c>
      <c r="J247" s="600">
        <f t="shared" si="15"/>
        <v>5064</v>
      </c>
      <c r="K247" s="600">
        <f t="shared" si="16"/>
        <v>0</v>
      </c>
      <c r="S247" s="600">
        <f t="shared" si="14"/>
        <v>253110</v>
      </c>
    </row>
    <row r="248" spans="3:19" ht="15" hidden="1">
      <c r="C248" s="340">
        <v>246</v>
      </c>
      <c r="D248" s="674">
        <v>17250</v>
      </c>
      <c r="E248" s="349">
        <v>42825</v>
      </c>
      <c r="F248" s="279" t="s">
        <v>758</v>
      </c>
      <c r="G248" s="348" t="s">
        <v>843</v>
      </c>
      <c r="H248" s="340">
        <v>246</v>
      </c>
      <c r="I248" s="340">
        <v>17602</v>
      </c>
      <c r="J248" s="600">
        <f t="shared" si="15"/>
        <v>86592</v>
      </c>
      <c r="K248" s="600">
        <f>IF(J248&gt;100000,1,0)</f>
        <v>0</v>
      </c>
      <c r="S248" s="600">
        <f t="shared" si="14"/>
        <v>4330092</v>
      </c>
    </row>
    <row r="249" spans="3:19" ht="15" hidden="1">
      <c r="C249" s="340">
        <v>32</v>
      </c>
      <c r="D249" s="674">
        <v>44442</v>
      </c>
      <c r="E249" s="349">
        <v>42825</v>
      </c>
      <c r="F249" s="279" t="s">
        <v>759</v>
      </c>
      <c r="G249" s="348" t="s">
        <v>843</v>
      </c>
      <c r="H249" s="340">
        <v>32</v>
      </c>
      <c r="I249" s="340">
        <v>45349</v>
      </c>
      <c r="J249" s="600">
        <f t="shared" si="15"/>
        <v>29024</v>
      </c>
      <c r="K249" s="600">
        <f t="shared" si="16"/>
        <v>0</v>
      </c>
      <c r="S249" s="600">
        <f t="shared" si="14"/>
        <v>1451168</v>
      </c>
    </row>
    <row r="250" spans="3:19" ht="15" hidden="1">
      <c r="C250" s="340">
        <v>8</v>
      </c>
      <c r="D250" s="674">
        <v>24338</v>
      </c>
      <c r="E250" s="349">
        <v>42825</v>
      </c>
      <c r="F250" s="279" t="s">
        <v>760</v>
      </c>
      <c r="G250" s="348" t="s">
        <v>843</v>
      </c>
      <c r="H250" s="340">
        <v>8</v>
      </c>
      <c r="I250" s="340">
        <v>24835</v>
      </c>
      <c r="J250" s="600">
        <f t="shared" si="15"/>
        <v>3976</v>
      </c>
      <c r="K250" s="600">
        <f t="shared" si="16"/>
        <v>0</v>
      </c>
      <c r="S250" s="600">
        <f t="shared" si="14"/>
        <v>198680</v>
      </c>
    </row>
    <row r="251" spans="3:19" ht="15" hidden="1">
      <c r="C251" s="340">
        <v>36</v>
      </c>
      <c r="D251" s="674">
        <v>31227</v>
      </c>
      <c r="E251" s="349">
        <v>42825</v>
      </c>
      <c r="F251" s="279" t="s">
        <v>673</v>
      </c>
      <c r="G251" s="348" t="s">
        <v>843</v>
      </c>
      <c r="H251" s="340">
        <v>36</v>
      </c>
      <c r="I251" s="340">
        <v>31864</v>
      </c>
      <c r="J251" s="600">
        <f t="shared" si="15"/>
        <v>22932</v>
      </c>
      <c r="K251" s="600">
        <f t="shared" si="16"/>
        <v>0</v>
      </c>
      <c r="S251" s="600">
        <f t="shared" si="14"/>
        <v>1147104</v>
      </c>
    </row>
    <row r="252" spans="3:19" ht="15" hidden="1">
      <c r="C252" s="340">
        <v>36</v>
      </c>
      <c r="D252" s="674">
        <v>20357</v>
      </c>
      <c r="E252" s="349">
        <v>42825</v>
      </c>
      <c r="F252" s="279" t="s">
        <v>764</v>
      </c>
      <c r="G252" s="348" t="s">
        <v>843</v>
      </c>
      <c r="H252" s="340">
        <v>36</v>
      </c>
      <c r="I252" s="340">
        <v>20772</v>
      </c>
      <c r="J252" s="600">
        <f t="shared" si="15"/>
        <v>14940</v>
      </c>
      <c r="K252" s="600">
        <f t="shared" si="16"/>
        <v>0</v>
      </c>
      <c r="S252" s="600">
        <f t="shared" si="14"/>
        <v>747792</v>
      </c>
    </row>
    <row r="253" spans="3:19" ht="15" hidden="1">
      <c r="C253" s="340">
        <v>36</v>
      </c>
      <c r="D253" s="674">
        <v>20682</v>
      </c>
      <c r="E253" s="349">
        <v>42825</v>
      </c>
      <c r="F253" s="279" t="s">
        <v>765</v>
      </c>
      <c r="G253" s="348" t="s">
        <v>843</v>
      </c>
      <c r="H253" s="340">
        <v>36</v>
      </c>
      <c r="I253" s="340">
        <v>21104</v>
      </c>
      <c r="J253" s="600">
        <f t="shared" si="15"/>
        <v>15192</v>
      </c>
      <c r="K253" s="600">
        <f t="shared" si="16"/>
        <v>0</v>
      </c>
      <c r="S253" s="600">
        <f t="shared" si="14"/>
        <v>759744</v>
      </c>
    </row>
    <row r="254" spans="3:19" ht="15" hidden="1">
      <c r="C254" s="340">
        <v>6</v>
      </c>
      <c r="D254" s="674">
        <v>20840</v>
      </c>
      <c r="E254" s="349">
        <v>42825</v>
      </c>
      <c r="F254" s="279" t="s">
        <v>800</v>
      </c>
      <c r="G254" s="348" t="s">
        <v>843</v>
      </c>
      <c r="H254" s="340">
        <v>6</v>
      </c>
      <c r="I254" s="340">
        <v>21265</v>
      </c>
      <c r="J254" s="600">
        <f t="shared" si="15"/>
        <v>2550</v>
      </c>
      <c r="K254" s="600">
        <f t="shared" si="16"/>
        <v>0</v>
      </c>
      <c r="S254" s="600">
        <f t="shared" si="14"/>
        <v>127590</v>
      </c>
    </row>
    <row r="255" spans="3:19" ht="15" hidden="1">
      <c r="C255" s="340">
        <v>36</v>
      </c>
      <c r="D255" s="674">
        <v>48271</v>
      </c>
      <c r="E255" s="349">
        <v>42825</v>
      </c>
      <c r="F255" s="279" t="s">
        <v>766</v>
      </c>
      <c r="G255" s="348" t="s">
        <v>843</v>
      </c>
      <c r="H255" s="340">
        <v>36</v>
      </c>
      <c r="I255" s="340">
        <v>49256</v>
      </c>
      <c r="J255" s="600">
        <f t="shared" si="15"/>
        <v>35460</v>
      </c>
      <c r="K255" s="600">
        <f t="shared" si="16"/>
        <v>0</v>
      </c>
      <c r="S255" s="600">
        <f t="shared" si="14"/>
        <v>1773216</v>
      </c>
    </row>
    <row r="256" spans="3:19" ht="15" hidden="1">
      <c r="C256" s="340">
        <v>48</v>
      </c>
      <c r="D256" s="674">
        <v>36447</v>
      </c>
      <c r="E256" s="349">
        <v>42825</v>
      </c>
      <c r="F256" s="279" t="s">
        <v>769</v>
      </c>
      <c r="G256" s="348" t="s">
        <v>843</v>
      </c>
      <c r="H256" s="340">
        <v>48</v>
      </c>
      <c r="I256" s="340">
        <v>37191</v>
      </c>
      <c r="J256" s="600">
        <f t="shared" si="15"/>
        <v>35712</v>
      </c>
      <c r="K256" s="600">
        <f t="shared" si="16"/>
        <v>0</v>
      </c>
      <c r="S256" s="600">
        <f t="shared" si="14"/>
        <v>1785168</v>
      </c>
    </row>
    <row r="257" spans="3:19" ht="15" hidden="1">
      <c r="C257" s="340">
        <v>24</v>
      </c>
      <c r="D257" s="674">
        <v>24628</v>
      </c>
      <c r="E257" s="349">
        <v>42825</v>
      </c>
      <c r="F257" s="279" t="s">
        <v>772</v>
      </c>
      <c r="G257" s="348" t="s">
        <v>843</v>
      </c>
      <c r="H257" s="340">
        <v>24</v>
      </c>
      <c r="I257" s="340">
        <v>25131</v>
      </c>
      <c r="J257" s="600">
        <f t="shared" si="15"/>
        <v>12072</v>
      </c>
      <c r="K257" s="600">
        <f t="shared" si="16"/>
        <v>0</v>
      </c>
      <c r="S257" s="600">
        <f t="shared" si="14"/>
        <v>603144</v>
      </c>
    </row>
    <row r="258" spans="3:19" ht="15" hidden="1">
      <c r="C258" s="340">
        <v>36</v>
      </c>
      <c r="D258" s="674">
        <v>45869</v>
      </c>
      <c r="E258" s="349">
        <v>42825</v>
      </c>
      <c r="F258" s="279" t="s">
        <v>766</v>
      </c>
      <c r="G258" s="348" t="s">
        <v>843</v>
      </c>
      <c r="H258" s="340">
        <v>36</v>
      </c>
      <c r="I258" s="340">
        <v>46805</v>
      </c>
      <c r="J258" s="600">
        <f t="shared" si="15"/>
        <v>33696</v>
      </c>
      <c r="K258" s="600">
        <f t="shared" si="16"/>
        <v>0</v>
      </c>
      <c r="S258" s="600">
        <f t="shared" ref="S258:S290" si="17">ROUND(H258*I258,0)</f>
        <v>1684980</v>
      </c>
    </row>
    <row r="259" spans="3:19" ht="15" hidden="1">
      <c r="C259" s="340">
        <v>16</v>
      </c>
      <c r="D259" s="674">
        <v>29746</v>
      </c>
      <c r="E259" s="349">
        <v>42825</v>
      </c>
      <c r="F259" s="279" t="s">
        <v>761</v>
      </c>
      <c r="G259" s="348" t="s">
        <v>843</v>
      </c>
      <c r="H259" s="340">
        <v>16</v>
      </c>
      <c r="I259" s="340">
        <v>30353</v>
      </c>
      <c r="J259" s="600">
        <f t="shared" si="15"/>
        <v>9712</v>
      </c>
      <c r="K259" s="600">
        <f t="shared" si="16"/>
        <v>0</v>
      </c>
      <c r="S259" s="600">
        <f t="shared" si="17"/>
        <v>485648</v>
      </c>
    </row>
    <row r="260" spans="3:19" ht="15" hidden="1">
      <c r="C260" s="340">
        <v>48</v>
      </c>
      <c r="D260" s="674">
        <v>35663</v>
      </c>
      <c r="E260" s="349">
        <v>42825</v>
      </c>
      <c r="F260" s="279" t="s">
        <v>762</v>
      </c>
      <c r="G260" s="348" t="s">
        <v>843</v>
      </c>
      <c r="H260" s="340">
        <v>48</v>
      </c>
      <c r="I260" s="340">
        <v>36391</v>
      </c>
      <c r="J260" s="600">
        <f t="shared" si="15"/>
        <v>34944</v>
      </c>
      <c r="K260" s="600">
        <f t="shared" si="16"/>
        <v>0</v>
      </c>
      <c r="S260" s="600">
        <f t="shared" si="17"/>
        <v>1746768</v>
      </c>
    </row>
    <row r="261" spans="3:19" ht="15" hidden="1">
      <c r="C261" s="340">
        <v>48</v>
      </c>
      <c r="D261" s="674">
        <v>40351</v>
      </c>
      <c r="E261" s="349">
        <v>42825</v>
      </c>
      <c r="F261" s="279" t="s">
        <v>763</v>
      </c>
      <c r="G261" s="348" t="s">
        <v>843</v>
      </c>
      <c r="H261" s="340">
        <v>48</v>
      </c>
      <c r="I261" s="340">
        <v>41174</v>
      </c>
      <c r="J261" s="600">
        <f t="shared" si="15"/>
        <v>39504</v>
      </c>
      <c r="K261" s="600">
        <f t="shared" si="16"/>
        <v>0</v>
      </c>
      <c r="S261" s="600">
        <f t="shared" si="17"/>
        <v>1976352</v>
      </c>
    </row>
    <row r="262" spans="3:19" ht="15" hidden="1">
      <c r="C262" s="340">
        <v>30</v>
      </c>
      <c r="D262" s="674">
        <v>33167</v>
      </c>
      <c r="E262" s="349">
        <v>42825</v>
      </c>
      <c r="F262" s="279" t="s">
        <v>767</v>
      </c>
      <c r="G262" s="348" t="s">
        <v>843</v>
      </c>
      <c r="H262" s="340">
        <v>30</v>
      </c>
      <c r="I262" s="340">
        <v>33844</v>
      </c>
      <c r="J262" s="600">
        <f t="shared" si="15"/>
        <v>20310</v>
      </c>
      <c r="K262" s="600">
        <f t="shared" si="16"/>
        <v>0</v>
      </c>
      <c r="S262" s="600">
        <f t="shared" si="17"/>
        <v>1015320</v>
      </c>
    </row>
    <row r="263" spans="3:19" ht="15" hidden="1">
      <c r="C263" s="340">
        <v>24</v>
      </c>
      <c r="D263" s="674">
        <v>19834</v>
      </c>
      <c r="E263" s="349">
        <v>42825</v>
      </c>
      <c r="F263" s="279" t="s">
        <v>673</v>
      </c>
      <c r="G263" s="348" t="s">
        <v>843</v>
      </c>
      <c r="H263" s="340">
        <v>24</v>
      </c>
      <c r="I263" s="340">
        <v>20239</v>
      </c>
      <c r="J263" s="600">
        <f t="shared" si="15"/>
        <v>9720</v>
      </c>
      <c r="K263" s="600">
        <f t="shared" si="16"/>
        <v>0</v>
      </c>
      <c r="S263" s="600">
        <f t="shared" si="17"/>
        <v>485736</v>
      </c>
    </row>
    <row r="264" spans="3:19" ht="15" hidden="1">
      <c r="C264" s="340">
        <v>24</v>
      </c>
      <c r="D264" s="674">
        <v>27705</v>
      </c>
      <c r="E264" s="349">
        <v>42825</v>
      </c>
      <c r="F264" s="279" t="s">
        <v>770</v>
      </c>
      <c r="G264" s="348" t="s">
        <v>843</v>
      </c>
      <c r="H264" s="340">
        <v>24</v>
      </c>
      <c r="I264" s="340">
        <v>28270</v>
      </c>
      <c r="J264" s="600">
        <f t="shared" si="15"/>
        <v>13560</v>
      </c>
      <c r="K264" s="600">
        <f t="shared" si="16"/>
        <v>0</v>
      </c>
      <c r="S264" s="600">
        <f t="shared" si="17"/>
        <v>678480</v>
      </c>
    </row>
    <row r="265" spans="3:19" ht="15" hidden="1">
      <c r="C265" s="340">
        <v>24</v>
      </c>
      <c r="D265" s="674">
        <v>23657</v>
      </c>
      <c r="E265" s="349">
        <v>42825</v>
      </c>
      <c r="F265" s="279" t="s">
        <v>771</v>
      </c>
      <c r="G265" s="348" t="s">
        <v>843</v>
      </c>
      <c r="H265" s="340">
        <v>24</v>
      </c>
      <c r="I265" s="340">
        <v>24140</v>
      </c>
      <c r="J265" s="600">
        <f t="shared" si="15"/>
        <v>11592</v>
      </c>
      <c r="K265" s="600">
        <f t="shared" si="16"/>
        <v>0</v>
      </c>
      <c r="S265" s="600">
        <f t="shared" si="17"/>
        <v>579360</v>
      </c>
    </row>
    <row r="266" spans="3:19" ht="15" hidden="1">
      <c r="C266" s="340">
        <v>12</v>
      </c>
      <c r="D266" s="674">
        <v>21761</v>
      </c>
      <c r="E266" s="349">
        <v>42825</v>
      </c>
      <c r="F266" s="279" t="s">
        <v>680</v>
      </c>
      <c r="G266" s="348" t="s">
        <v>843</v>
      </c>
      <c r="H266" s="340">
        <v>12</v>
      </c>
      <c r="I266" s="340">
        <v>22205</v>
      </c>
      <c r="J266" s="600">
        <f t="shared" si="15"/>
        <v>5328</v>
      </c>
      <c r="K266" s="600">
        <f t="shared" si="16"/>
        <v>0</v>
      </c>
      <c r="S266" s="600">
        <f t="shared" si="17"/>
        <v>266460</v>
      </c>
    </row>
    <row r="267" spans="3:19" ht="15" hidden="1">
      <c r="C267" s="340">
        <v>36</v>
      </c>
      <c r="D267" s="674">
        <v>13106</v>
      </c>
      <c r="E267" s="349">
        <v>42825</v>
      </c>
      <c r="F267" s="279" t="s">
        <v>773</v>
      </c>
      <c r="G267" s="348" t="s">
        <v>843</v>
      </c>
      <c r="H267" s="340">
        <v>36</v>
      </c>
      <c r="I267" s="340">
        <v>13373</v>
      </c>
      <c r="J267" s="600">
        <f t="shared" si="15"/>
        <v>9612</v>
      </c>
      <c r="K267" s="600">
        <f t="shared" si="16"/>
        <v>0</v>
      </c>
      <c r="S267" s="600">
        <f t="shared" si="17"/>
        <v>481428</v>
      </c>
    </row>
    <row r="268" spans="3:19" ht="15" hidden="1">
      <c r="C268" s="340">
        <v>48</v>
      </c>
      <c r="D268" s="674">
        <v>7667</v>
      </c>
      <c r="E268" s="349">
        <v>42825</v>
      </c>
      <c r="F268" s="279" t="s">
        <v>774</v>
      </c>
      <c r="G268" s="348" t="s">
        <v>843</v>
      </c>
      <c r="H268" s="340">
        <v>48</v>
      </c>
      <c r="I268" s="340">
        <v>7823</v>
      </c>
      <c r="J268" s="600">
        <f t="shared" si="15"/>
        <v>7488</v>
      </c>
      <c r="K268" s="600">
        <f t="shared" si="16"/>
        <v>0</v>
      </c>
      <c r="S268" s="600">
        <f t="shared" si="17"/>
        <v>375504</v>
      </c>
    </row>
    <row r="269" spans="3:19" ht="15" hidden="1">
      <c r="C269" s="340">
        <v>3</v>
      </c>
      <c r="D269" s="674">
        <v>15212</v>
      </c>
      <c r="E269" s="349">
        <v>42825</v>
      </c>
      <c r="F269" s="279" t="s">
        <v>727</v>
      </c>
      <c r="G269" s="348" t="s">
        <v>843</v>
      </c>
      <c r="H269" s="340">
        <v>3</v>
      </c>
      <c r="I269" s="340">
        <v>15522</v>
      </c>
      <c r="J269" s="600">
        <f t="shared" si="15"/>
        <v>930</v>
      </c>
      <c r="K269" s="600">
        <f t="shared" si="16"/>
        <v>0</v>
      </c>
      <c r="S269" s="600">
        <f t="shared" si="17"/>
        <v>46566</v>
      </c>
    </row>
    <row r="270" spans="3:19" ht="15" hidden="1">
      <c r="C270" s="340">
        <v>24</v>
      </c>
      <c r="D270" s="674">
        <v>7804</v>
      </c>
      <c r="E270" s="349">
        <v>42825</v>
      </c>
      <c r="F270" s="279" t="s">
        <v>775</v>
      </c>
      <c r="G270" s="348" t="s">
        <v>843</v>
      </c>
      <c r="H270" s="340">
        <v>24</v>
      </c>
      <c r="I270" s="340">
        <v>7963</v>
      </c>
      <c r="J270" s="600">
        <f t="shared" si="15"/>
        <v>3816</v>
      </c>
      <c r="K270" s="600">
        <f t="shared" si="16"/>
        <v>0</v>
      </c>
      <c r="S270" s="600">
        <f t="shared" si="17"/>
        <v>191112</v>
      </c>
    </row>
    <row r="271" spans="3:19" ht="15" hidden="1">
      <c r="C271" s="340">
        <v>24</v>
      </c>
      <c r="D271" s="674">
        <v>11341</v>
      </c>
      <c r="E271" s="349">
        <v>42825</v>
      </c>
      <c r="F271" s="279" t="s">
        <v>776</v>
      </c>
      <c r="G271" s="348" t="s">
        <v>843</v>
      </c>
      <c r="H271" s="340">
        <v>24</v>
      </c>
      <c r="I271" s="340">
        <v>11572</v>
      </c>
      <c r="J271" s="600">
        <f t="shared" si="15"/>
        <v>5544</v>
      </c>
      <c r="K271" s="600">
        <f t="shared" si="16"/>
        <v>0</v>
      </c>
      <c r="S271" s="600">
        <f t="shared" si="17"/>
        <v>277728</v>
      </c>
    </row>
    <row r="272" spans="3:19" ht="15" hidden="1">
      <c r="C272" s="340">
        <v>16</v>
      </c>
      <c r="D272" s="674">
        <v>10507</v>
      </c>
      <c r="E272" s="349">
        <v>42825</v>
      </c>
      <c r="F272" s="279" t="s">
        <v>777</v>
      </c>
      <c r="G272" s="348" t="s">
        <v>843</v>
      </c>
      <c r="H272" s="340">
        <v>16</v>
      </c>
      <c r="I272" s="340">
        <v>10721</v>
      </c>
      <c r="J272" s="600">
        <f t="shared" si="15"/>
        <v>3424</v>
      </c>
      <c r="K272" s="600">
        <f t="shared" si="16"/>
        <v>0</v>
      </c>
      <c r="S272" s="600">
        <f t="shared" si="17"/>
        <v>171536</v>
      </c>
    </row>
    <row r="273" spans="3:19" ht="15" hidden="1">
      <c r="C273" s="340">
        <v>16</v>
      </c>
      <c r="D273" s="674">
        <v>8229</v>
      </c>
      <c r="E273" s="349">
        <v>42825</v>
      </c>
      <c r="F273" s="279" t="s">
        <v>778</v>
      </c>
      <c r="G273" s="348" t="s">
        <v>843</v>
      </c>
      <c r="H273" s="340">
        <v>16</v>
      </c>
      <c r="I273" s="340">
        <v>8397</v>
      </c>
      <c r="J273" s="600">
        <f t="shared" si="15"/>
        <v>2688</v>
      </c>
      <c r="K273" s="600">
        <f t="shared" si="16"/>
        <v>0</v>
      </c>
      <c r="S273" s="600">
        <f t="shared" si="17"/>
        <v>134352</v>
      </c>
    </row>
    <row r="274" spans="3:19" ht="15" hidden="1">
      <c r="C274" s="340">
        <v>12</v>
      </c>
      <c r="D274" s="674">
        <v>18973</v>
      </c>
      <c r="E274" s="349">
        <v>42825</v>
      </c>
      <c r="F274" s="279" t="s">
        <v>779</v>
      </c>
      <c r="G274" s="348" t="s">
        <v>843</v>
      </c>
      <c r="H274" s="340">
        <v>12</v>
      </c>
      <c r="I274" s="340">
        <v>19360</v>
      </c>
      <c r="J274" s="600">
        <f t="shared" si="15"/>
        <v>4644</v>
      </c>
      <c r="K274" s="600">
        <f t="shared" si="16"/>
        <v>0</v>
      </c>
      <c r="S274" s="600">
        <f t="shared" si="17"/>
        <v>232320</v>
      </c>
    </row>
    <row r="275" spans="3:19" ht="15" hidden="1">
      <c r="C275" s="340">
        <v>18</v>
      </c>
      <c r="D275" s="674">
        <v>7838</v>
      </c>
      <c r="E275" s="349">
        <v>42825</v>
      </c>
      <c r="F275" s="279" t="s">
        <v>780</v>
      </c>
      <c r="G275" s="348" t="s">
        <v>843</v>
      </c>
      <c r="H275" s="340">
        <v>18</v>
      </c>
      <c r="I275" s="340">
        <v>7998</v>
      </c>
      <c r="J275" s="600">
        <f t="shared" si="15"/>
        <v>2880</v>
      </c>
      <c r="K275" s="600">
        <f t="shared" si="16"/>
        <v>0</v>
      </c>
      <c r="S275" s="600">
        <f t="shared" si="17"/>
        <v>143964</v>
      </c>
    </row>
    <row r="276" spans="3:19" ht="15" hidden="1">
      <c r="C276" s="340">
        <v>24</v>
      </c>
      <c r="D276" s="674">
        <v>22519</v>
      </c>
      <c r="E276" s="349">
        <v>42825</v>
      </c>
      <c r="F276" s="279" t="s">
        <v>781</v>
      </c>
      <c r="G276" s="348" t="s">
        <v>843</v>
      </c>
      <c r="H276" s="340">
        <v>24</v>
      </c>
      <c r="I276" s="340">
        <v>22979</v>
      </c>
      <c r="J276" s="600">
        <f t="shared" si="15"/>
        <v>11040</v>
      </c>
      <c r="K276" s="600">
        <f t="shared" si="16"/>
        <v>0</v>
      </c>
      <c r="S276" s="600">
        <f t="shared" si="17"/>
        <v>551496</v>
      </c>
    </row>
    <row r="277" spans="3:19" ht="15" hidden="1">
      <c r="C277" s="340">
        <v>12</v>
      </c>
      <c r="D277" s="674">
        <v>20041</v>
      </c>
      <c r="E277" s="349">
        <v>42825</v>
      </c>
      <c r="F277" s="279" t="s">
        <v>782</v>
      </c>
      <c r="G277" s="348" t="s">
        <v>843</v>
      </c>
      <c r="H277" s="340">
        <v>12</v>
      </c>
      <c r="I277" s="340">
        <v>20450</v>
      </c>
      <c r="J277" s="600">
        <f t="shared" si="15"/>
        <v>4908</v>
      </c>
      <c r="K277" s="600">
        <f t="shared" si="16"/>
        <v>0</v>
      </c>
      <c r="S277" s="600">
        <f t="shared" si="17"/>
        <v>245400</v>
      </c>
    </row>
    <row r="278" spans="3:19" ht="15" hidden="1">
      <c r="C278" s="340">
        <v>24</v>
      </c>
      <c r="D278" s="674">
        <v>11841</v>
      </c>
      <c r="E278" s="349">
        <v>42825</v>
      </c>
      <c r="F278" s="279" t="s">
        <v>783</v>
      </c>
      <c r="G278" s="348" t="s">
        <v>843</v>
      </c>
      <c r="H278" s="340">
        <v>24</v>
      </c>
      <c r="I278" s="340">
        <v>12083</v>
      </c>
      <c r="J278" s="600">
        <f t="shared" si="15"/>
        <v>5808</v>
      </c>
      <c r="K278" s="600">
        <f t="shared" si="16"/>
        <v>0</v>
      </c>
      <c r="S278" s="600">
        <f t="shared" si="17"/>
        <v>289992</v>
      </c>
    </row>
    <row r="279" spans="3:19" ht="15" hidden="1">
      <c r="C279" s="340">
        <v>40</v>
      </c>
      <c r="D279" s="674">
        <v>61491</v>
      </c>
      <c r="E279" s="349">
        <v>42825</v>
      </c>
      <c r="F279" s="279" t="s">
        <v>703</v>
      </c>
      <c r="G279" s="348" t="s">
        <v>843</v>
      </c>
      <c r="H279" s="340">
        <v>40</v>
      </c>
      <c r="I279" s="340">
        <v>62746</v>
      </c>
      <c r="J279" s="600">
        <f>I279*H279-D279*C279</f>
        <v>50200</v>
      </c>
      <c r="K279" s="600">
        <f>IF(J279&gt;100000,1,0)</f>
        <v>0</v>
      </c>
      <c r="S279" s="600">
        <f t="shared" si="17"/>
        <v>2509840</v>
      </c>
    </row>
    <row r="280" spans="3:19" ht="15" hidden="1">
      <c r="C280" s="340">
        <v>15</v>
      </c>
      <c r="D280" s="674">
        <v>63708</v>
      </c>
      <c r="E280" s="349">
        <v>42825</v>
      </c>
      <c r="F280" s="279" t="s">
        <v>707</v>
      </c>
      <c r="G280" s="348" t="s">
        <v>843</v>
      </c>
      <c r="H280" s="340">
        <v>15</v>
      </c>
      <c r="I280" s="340">
        <v>65008</v>
      </c>
      <c r="J280" s="600">
        <f t="shared" si="15"/>
        <v>19500</v>
      </c>
      <c r="K280" s="600">
        <f t="shared" si="16"/>
        <v>0</v>
      </c>
      <c r="S280" s="600">
        <f t="shared" si="17"/>
        <v>975120</v>
      </c>
    </row>
    <row r="281" spans="3:19" ht="15" hidden="1">
      <c r="C281" s="340">
        <v>20</v>
      </c>
      <c r="D281" s="674">
        <v>71765</v>
      </c>
      <c r="E281" s="349">
        <v>42825</v>
      </c>
      <c r="F281" s="279" t="s">
        <v>708</v>
      </c>
      <c r="G281" s="348" t="s">
        <v>843</v>
      </c>
      <c r="H281" s="340">
        <v>20</v>
      </c>
      <c r="I281" s="340">
        <v>73230</v>
      </c>
      <c r="J281" s="600">
        <f t="shared" si="15"/>
        <v>29300</v>
      </c>
      <c r="K281" s="600">
        <f t="shared" si="16"/>
        <v>0</v>
      </c>
      <c r="S281" s="600">
        <f t="shared" si="17"/>
        <v>1464600</v>
      </c>
    </row>
    <row r="282" spans="3:19" ht="15" hidden="1">
      <c r="C282" s="340">
        <v>30</v>
      </c>
      <c r="D282" s="674">
        <v>84069</v>
      </c>
      <c r="E282" s="349">
        <v>42825</v>
      </c>
      <c r="F282" s="279" t="s">
        <v>791</v>
      </c>
      <c r="G282" s="348" t="s">
        <v>843</v>
      </c>
      <c r="H282" s="340">
        <v>30</v>
      </c>
      <c r="I282" s="340">
        <v>85785</v>
      </c>
      <c r="J282" s="600">
        <f t="shared" ref="J282:J289" si="18">I282*H282-D282*C282</f>
        <v>51480</v>
      </c>
      <c r="K282" s="600">
        <f>IF(J282&gt;100000,1,0)</f>
        <v>0</v>
      </c>
      <c r="S282" s="600">
        <f t="shared" si="17"/>
        <v>2573550</v>
      </c>
    </row>
    <row r="283" spans="3:19" ht="15" hidden="1">
      <c r="C283" s="340">
        <v>6</v>
      </c>
      <c r="D283" s="674">
        <v>36740</v>
      </c>
      <c r="E283" s="349">
        <v>42825</v>
      </c>
      <c r="F283" s="279" t="s">
        <v>784</v>
      </c>
      <c r="G283" s="348" t="s">
        <v>843</v>
      </c>
      <c r="H283" s="340">
        <v>6</v>
      </c>
      <c r="I283" s="340">
        <v>37490</v>
      </c>
      <c r="J283" s="600">
        <f t="shared" si="18"/>
        <v>4500</v>
      </c>
      <c r="K283" s="600">
        <f t="shared" ref="K283:K289" si="19">IF(J283&gt;50000,1,0)</f>
        <v>0</v>
      </c>
      <c r="S283" s="600">
        <f t="shared" si="17"/>
        <v>224940</v>
      </c>
    </row>
    <row r="284" spans="3:19" ht="15" hidden="1">
      <c r="C284" s="340">
        <v>8</v>
      </c>
      <c r="D284" s="674">
        <v>147559</v>
      </c>
      <c r="E284" s="349">
        <v>42825</v>
      </c>
      <c r="F284" s="279" t="s">
        <v>792</v>
      </c>
      <c r="G284" s="348" t="s">
        <v>843</v>
      </c>
      <c r="H284" s="340">
        <v>8</v>
      </c>
      <c r="I284" s="340">
        <v>150570</v>
      </c>
      <c r="J284" s="600">
        <f t="shared" si="18"/>
        <v>24088</v>
      </c>
      <c r="K284" s="600">
        <f t="shared" si="19"/>
        <v>0</v>
      </c>
      <c r="S284" s="600">
        <f t="shared" si="17"/>
        <v>1204560</v>
      </c>
    </row>
    <row r="285" spans="3:19" ht="15" hidden="1">
      <c r="C285" s="340">
        <v>20</v>
      </c>
      <c r="D285" s="674">
        <v>101418</v>
      </c>
      <c r="E285" s="349">
        <v>42825</v>
      </c>
      <c r="F285" s="279" t="s">
        <v>747</v>
      </c>
      <c r="G285" s="348" t="s">
        <v>843</v>
      </c>
      <c r="H285" s="340">
        <v>20</v>
      </c>
      <c r="I285" s="340">
        <v>103488</v>
      </c>
      <c r="J285" s="600">
        <f t="shared" si="18"/>
        <v>41400</v>
      </c>
      <c r="K285" s="600">
        <f t="shared" si="19"/>
        <v>0</v>
      </c>
      <c r="S285" s="600">
        <f t="shared" si="17"/>
        <v>2069760</v>
      </c>
    </row>
    <row r="286" spans="3:19" ht="15" hidden="1">
      <c r="C286" s="340">
        <v>12</v>
      </c>
      <c r="D286" s="674">
        <v>41816</v>
      </c>
      <c r="E286" s="349">
        <v>42825</v>
      </c>
      <c r="F286" s="279" t="s">
        <v>665</v>
      </c>
      <c r="G286" s="348" t="s">
        <v>843</v>
      </c>
      <c r="H286" s="340">
        <v>12</v>
      </c>
      <c r="I286" s="340">
        <v>42669</v>
      </c>
      <c r="J286" s="600">
        <f t="shared" si="18"/>
        <v>10236</v>
      </c>
      <c r="K286" s="600">
        <f t="shared" si="19"/>
        <v>0</v>
      </c>
      <c r="S286" s="600">
        <f t="shared" si="17"/>
        <v>512028</v>
      </c>
    </row>
    <row r="287" spans="3:19" ht="15" hidden="1">
      <c r="C287" s="340">
        <v>14</v>
      </c>
      <c r="D287" s="674">
        <v>48000</v>
      </c>
      <c r="E287" s="349">
        <v>42825</v>
      </c>
      <c r="F287" s="279" t="s">
        <v>793</v>
      </c>
      <c r="G287" s="348" t="s">
        <v>843</v>
      </c>
      <c r="H287" s="340">
        <v>14</v>
      </c>
      <c r="I287" s="340">
        <v>48980</v>
      </c>
      <c r="J287" s="600">
        <f t="shared" si="18"/>
        <v>13720</v>
      </c>
      <c r="K287" s="600">
        <f t="shared" si="19"/>
        <v>0</v>
      </c>
      <c r="S287" s="600">
        <f t="shared" si="17"/>
        <v>685720</v>
      </c>
    </row>
    <row r="288" spans="3:19" ht="15" hidden="1">
      <c r="C288" s="340">
        <v>4</v>
      </c>
      <c r="D288" s="674">
        <v>160236</v>
      </c>
      <c r="E288" s="349">
        <v>42825</v>
      </c>
      <c r="F288" s="279" t="s">
        <v>794</v>
      </c>
      <c r="G288" s="348" t="s">
        <v>843</v>
      </c>
      <c r="H288" s="340">
        <v>4</v>
      </c>
      <c r="I288" s="340">
        <v>163506</v>
      </c>
      <c r="J288" s="600">
        <f t="shared" si="18"/>
        <v>13080</v>
      </c>
      <c r="K288" s="600">
        <f t="shared" si="19"/>
        <v>0</v>
      </c>
      <c r="S288" s="600">
        <f t="shared" si="17"/>
        <v>654024</v>
      </c>
    </row>
    <row r="289" spans="3:20" ht="15" hidden="1">
      <c r="C289" s="340">
        <v>4</v>
      </c>
      <c r="D289" s="674">
        <v>210369</v>
      </c>
      <c r="E289" s="349">
        <v>42825</v>
      </c>
      <c r="F289" s="279" t="s">
        <v>795</v>
      </c>
      <c r="G289" s="348" t="s">
        <v>843</v>
      </c>
      <c r="H289" s="340">
        <v>4</v>
      </c>
      <c r="I289" s="340">
        <v>214662</v>
      </c>
      <c r="J289" s="600">
        <f t="shared" si="18"/>
        <v>17172</v>
      </c>
      <c r="K289" s="600">
        <f t="shared" si="19"/>
        <v>0</v>
      </c>
      <c r="S289" s="600">
        <f t="shared" si="17"/>
        <v>858648</v>
      </c>
    </row>
    <row r="290" spans="3:20" ht="15">
      <c r="C290" s="559">
        <v>25400</v>
      </c>
      <c r="D290" s="559">
        <v>8300</v>
      </c>
      <c r="E290" s="612">
        <v>42825</v>
      </c>
      <c r="F290" s="613" t="s">
        <v>422</v>
      </c>
      <c r="G290" s="348" t="s">
        <v>906</v>
      </c>
      <c r="H290" s="559">
        <v>25400</v>
      </c>
      <c r="I290" s="559">
        <v>8400</v>
      </c>
      <c r="J290" s="600">
        <f>I290*H290-D290*C290</f>
        <v>2540000</v>
      </c>
      <c r="K290" s="600">
        <v>0</v>
      </c>
      <c r="S290" s="600">
        <f t="shared" si="17"/>
        <v>213360000</v>
      </c>
      <c r="T290" s="600"/>
    </row>
    <row r="291" spans="3:20">
      <c r="S291" s="622">
        <f>SUM(S2:S290)</f>
        <v>2439171092</v>
      </c>
      <c r="T291" s="600"/>
    </row>
  </sheetData>
  <autoFilter ref="A1:P289">
    <filterColumn colId="3">
      <customFilters>
        <customFilter operator="notEqual" val=" "/>
      </customFilters>
    </filterColumn>
    <filterColumn colId="4">
      <filters>
        <dateGroupItem year="2017" month="3" dateTimeGrouping="month"/>
      </filters>
    </filterColumn>
    <filterColumn colId="10">
      <filters>
        <filter val="1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3" customWidth="1"/>
    <col min="2" max="2" width="11.140625" style="623" customWidth="1"/>
    <col min="3" max="3" width="37.7109375" style="623" customWidth="1"/>
    <col min="4" max="4" width="10.140625" style="623" customWidth="1"/>
    <col min="5" max="5" width="14.140625" style="623" customWidth="1"/>
    <col min="6" max="6" width="18.140625" style="623"/>
    <col min="7" max="7" width="13" style="623" customWidth="1"/>
    <col min="8" max="8" width="5.85546875" style="623" customWidth="1"/>
    <col min="9" max="9" width="10.5703125" style="623" customWidth="1"/>
    <col min="10" max="10" width="40.85546875" style="623" customWidth="1"/>
    <col min="11" max="11" width="10.140625" style="623" customWidth="1"/>
    <col min="12" max="12" width="16.140625" style="623" customWidth="1"/>
    <col min="13" max="13" width="15.7109375" style="623" customWidth="1"/>
    <col min="14" max="14" width="12" style="623" customWidth="1"/>
    <col min="15" max="16384" width="18.140625" style="623"/>
  </cols>
  <sheetData>
    <row r="1" spans="1:14" ht="23.25" customHeight="1">
      <c r="A1" s="908" t="s">
        <v>859</v>
      </c>
      <c r="B1" s="908"/>
      <c r="C1" s="908"/>
      <c r="D1" s="908"/>
      <c r="E1" s="908"/>
      <c r="F1" s="908"/>
      <c r="G1" s="908"/>
      <c r="H1" s="908"/>
      <c r="I1" s="908"/>
      <c r="J1" s="908"/>
      <c r="K1" s="908"/>
      <c r="L1" s="908"/>
      <c r="M1" s="908"/>
      <c r="N1" s="908"/>
    </row>
    <row r="2" spans="1:14" s="624" customFormat="1" ht="18" customHeight="1">
      <c r="A2" s="907" t="s">
        <v>857</v>
      </c>
      <c r="B2" s="907"/>
      <c r="C2" s="907"/>
      <c r="D2" s="907"/>
      <c r="E2" s="907"/>
      <c r="F2" s="907"/>
      <c r="G2" s="907"/>
      <c r="H2" s="907" t="s">
        <v>858</v>
      </c>
      <c r="I2" s="907"/>
      <c r="J2" s="907"/>
      <c r="K2" s="907"/>
      <c r="L2" s="907"/>
      <c r="M2" s="907"/>
      <c r="N2" s="907"/>
    </row>
    <row r="3" spans="1:14" s="624" customFormat="1" ht="18" customHeight="1">
      <c r="A3" s="625" t="s">
        <v>33</v>
      </c>
      <c r="B3" s="625" t="s">
        <v>861</v>
      </c>
      <c r="C3" s="625" t="s">
        <v>860</v>
      </c>
      <c r="D3" s="625" t="s">
        <v>854</v>
      </c>
      <c r="E3" s="625" t="s">
        <v>864</v>
      </c>
      <c r="F3" s="625" t="s">
        <v>855</v>
      </c>
      <c r="G3" s="625" t="s">
        <v>856</v>
      </c>
      <c r="H3" s="625" t="s">
        <v>33</v>
      </c>
      <c r="I3" s="625" t="s">
        <v>861</v>
      </c>
      <c r="J3" s="625" t="s">
        <v>860</v>
      </c>
      <c r="K3" s="625" t="s">
        <v>854</v>
      </c>
      <c r="L3" s="625" t="s">
        <v>864</v>
      </c>
      <c r="M3" s="625" t="s">
        <v>855</v>
      </c>
      <c r="N3" s="625" t="s">
        <v>856</v>
      </c>
    </row>
    <row r="4" spans="1:14" ht="18" customHeight="1">
      <c r="A4" s="626">
        <f t="shared" ref="A4:A35" si="0">IF(D4&lt;&gt;"",ROW()-3,"")</f>
        <v>1</v>
      </c>
      <c r="B4" s="637">
        <v>42769</v>
      </c>
      <c r="C4" s="639" t="s">
        <v>576</v>
      </c>
      <c r="D4" s="627" t="s">
        <v>573</v>
      </c>
      <c r="E4" s="642" t="s">
        <v>574</v>
      </c>
      <c r="F4" s="628">
        <f>G4*10</f>
        <v>918980</v>
      </c>
      <c r="G4" s="628">
        <v>91898</v>
      </c>
      <c r="H4" s="626">
        <f>IF(K4&lt;&gt;"",ROW()-3,"")</f>
        <v>1</v>
      </c>
      <c r="I4" s="637">
        <v>42739</v>
      </c>
      <c r="J4" s="629" t="s">
        <v>310</v>
      </c>
      <c r="K4" s="627" t="s">
        <v>529</v>
      </c>
      <c r="L4" s="642" t="s">
        <v>863</v>
      </c>
      <c r="M4" s="628">
        <v>36616000</v>
      </c>
      <c r="N4" s="628">
        <v>3661600</v>
      </c>
    </row>
    <row r="5" spans="1:14" ht="18" customHeight="1">
      <c r="A5" s="626">
        <f t="shared" si="0"/>
        <v>2</v>
      </c>
      <c r="B5" s="638">
        <v>42749</v>
      </c>
      <c r="C5" s="640" t="s">
        <v>291</v>
      </c>
      <c r="D5" s="630" t="s">
        <v>578</v>
      </c>
      <c r="E5" s="642" t="s">
        <v>577</v>
      </c>
      <c r="F5" s="628">
        <f t="shared" ref="F5:F24" si="1">G5*10</f>
        <v>12359700</v>
      </c>
      <c r="G5" s="631">
        <v>1235970</v>
      </c>
      <c r="H5" s="626">
        <f t="shared" ref="H5:H40" si="2">IF(K5&lt;&gt;"",ROW()-3,"")</f>
        <v>2</v>
      </c>
      <c r="I5" s="638">
        <v>42741</v>
      </c>
      <c r="J5" s="632" t="s">
        <v>568</v>
      </c>
      <c r="K5" s="630" t="s">
        <v>530</v>
      </c>
      <c r="L5" s="642" t="s">
        <v>863</v>
      </c>
      <c r="M5" s="628">
        <v>650000</v>
      </c>
      <c r="N5" s="631">
        <v>65000</v>
      </c>
    </row>
    <row r="6" spans="1:14" ht="18" customHeight="1">
      <c r="A6" s="626">
        <f t="shared" si="0"/>
        <v>3</v>
      </c>
      <c r="B6" s="638">
        <v>42781</v>
      </c>
      <c r="C6" s="640" t="s">
        <v>291</v>
      </c>
      <c r="D6" s="630" t="s">
        <v>624</v>
      </c>
      <c r="E6" s="642" t="s">
        <v>577</v>
      </c>
      <c r="F6" s="628">
        <f t="shared" si="1"/>
        <v>7216140</v>
      </c>
      <c r="G6" s="631">
        <v>721614</v>
      </c>
      <c r="H6" s="626">
        <f t="shared" si="2"/>
        <v>3</v>
      </c>
      <c r="I6" s="638">
        <v>42741</v>
      </c>
      <c r="J6" s="632" t="s">
        <v>299</v>
      </c>
      <c r="K6" s="630" t="s">
        <v>531</v>
      </c>
      <c r="L6" s="642" t="s">
        <v>863</v>
      </c>
      <c r="M6" s="628">
        <v>1673000</v>
      </c>
      <c r="N6" s="631">
        <v>167300</v>
      </c>
    </row>
    <row r="7" spans="1:14" ht="18" customHeight="1">
      <c r="A7" s="626">
        <f t="shared" si="0"/>
        <v>4</v>
      </c>
      <c r="B7" s="638">
        <v>42782</v>
      </c>
      <c r="C7" s="640" t="s">
        <v>291</v>
      </c>
      <c r="D7" s="630" t="s">
        <v>628</v>
      </c>
      <c r="E7" s="642" t="s">
        <v>577</v>
      </c>
      <c r="F7" s="628">
        <f t="shared" si="1"/>
        <v>1405200</v>
      </c>
      <c r="G7" s="631">
        <v>140520</v>
      </c>
      <c r="H7" s="626">
        <f t="shared" si="2"/>
        <v>4</v>
      </c>
      <c r="I7" s="638">
        <v>42741</v>
      </c>
      <c r="J7" s="632" t="s">
        <v>468</v>
      </c>
      <c r="K7" s="630" t="s">
        <v>532</v>
      </c>
      <c r="L7" s="642" t="s">
        <v>422</v>
      </c>
      <c r="M7" s="628">
        <v>310800000</v>
      </c>
      <c r="N7" s="631">
        <v>31080000</v>
      </c>
    </row>
    <row r="8" spans="1:14" ht="18" customHeight="1">
      <c r="A8" s="626">
        <f t="shared" si="0"/>
        <v>5</v>
      </c>
      <c r="B8" s="638">
        <v>42794</v>
      </c>
      <c r="C8" s="640" t="s">
        <v>291</v>
      </c>
      <c r="D8" s="630" t="s">
        <v>629</v>
      </c>
      <c r="E8" s="642" t="s">
        <v>577</v>
      </c>
      <c r="F8" s="628">
        <f t="shared" si="1"/>
        <v>1782000</v>
      </c>
      <c r="G8" s="631">
        <v>178200</v>
      </c>
      <c r="H8" s="626">
        <f t="shared" si="2"/>
        <v>5</v>
      </c>
      <c r="I8" s="638">
        <v>42745</v>
      </c>
      <c r="J8" s="632" t="s">
        <v>566</v>
      </c>
      <c r="K8" s="630" t="s">
        <v>533</v>
      </c>
      <c r="L8" s="642" t="s">
        <v>551</v>
      </c>
      <c r="M8" s="628">
        <v>1600000</v>
      </c>
      <c r="N8" s="631">
        <v>160000</v>
      </c>
    </row>
    <row r="9" spans="1:14" ht="18" customHeight="1">
      <c r="A9" s="626">
        <f t="shared" si="0"/>
        <v>6</v>
      </c>
      <c r="B9" s="638">
        <v>42795</v>
      </c>
      <c r="C9" s="640" t="s">
        <v>291</v>
      </c>
      <c r="D9" s="630" t="s">
        <v>631</v>
      </c>
      <c r="E9" s="642" t="s">
        <v>577</v>
      </c>
      <c r="F9" s="628">
        <f t="shared" si="1"/>
        <v>9001860</v>
      </c>
      <c r="G9" s="631">
        <v>900186</v>
      </c>
      <c r="H9" s="626">
        <f t="shared" si="2"/>
        <v>6</v>
      </c>
      <c r="I9" s="638">
        <v>42745</v>
      </c>
      <c r="J9" s="632" t="s">
        <v>300</v>
      </c>
      <c r="K9" s="630" t="s">
        <v>534</v>
      </c>
      <c r="L9" s="642" t="s">
        <v>863</v>
      </c>
      <c r="M9" s="628">
        <v>2409000</v>
      </c>
      <c r="N9" s="631">
        <v>240900</v>
      </c>
    </row>
    <row r="10" spans="1:14" ht="18" customHeight="1">
      <c r="A10" s="626">
        <f t="shared" si="0"/>
        <v>7</v>
      </c>
      <c r="B10" s="638">
        <v>42800</v>
      </c>
      <c r="C10" s="640" t="s">
        <v>291</v>
      </c>
      <c r="D10" s="630" t="s">
        <v>637</v>
      </c>
      <c r="E10" s="642" t="s">
        <v>577</v>
      </c>
      <c r="F10" s="628">
        <f t="shared" si="1"/>
        <v>1387190</v>
      </c>
      <c r="G10" s="631">
        <v>138719</v>
      </c>
      <c r="H10" s="626">
        <f t="shared" si="2"/>
        <v>7</v>
      </c>
      <c r="I10" s="638">
        <v>42747</v>
      </c>
      <c r="J10" s="632" t="s">
        <v>440</v>
      </c>
      <c r="K10" s="630" t="s">
        <v>535</v>
      </c>
      <c r="L10" s="642" t="s">
        <v>862</v>
      </c>
      <c r="M10" s="628">
        <v>4807000</v>
      </c>
      <c r="N10" s="631">
        <v>480700</v>
      </c>
    </row>
    <row r="11" spans="1:14" ht="18" customHeight="1">
      <c r="A11" s="626">
        <f t="shared" si="0"/>
        <v>8</v>
      </c>
      <c r="B11" s="638">
        <v>42796</v>
      </c>
      <c r="C11" s="640" t="s">
        <v>291</v>
      </c>
      <c r="D11" s="630" t="s">
        <v>536</v>
      </c>
      <c r="E11" s="642" t="s">
        <v>577</v>
      </c>
      <c r="F11" s="628">
        <f t="shared" si="1"/>
        <v>1683170</v>
      </c>
      <c r="G11" s="631">
        <v>168317</v>
      </c>
      <c r="H11" s="626">
        <f t="shared" si="2"/>
        <v>8</v>
      </c>
      <c r="I11" s="638">
        <v>42749</v>
      </c>
      <c r="J11" s="632" t="s">
        <v>420</v>
      </c>
      <c r="K11" s="630" t="s">
        <v>536</v>
      </c>
      <c r="L11" s="642" t="s">
        <v>862</v>
      </c>
      <c r="M11" s="628">
        <v>5460000</v>
      </c>
      <c r="N11" s="631">
        <v>546000</v>
      </c>
    </row>
    <row r="12" spans="1:14" ht="18" customHeight="1">
      <c r="A12" s="626">
        <f t="shared" si="0"/>
        <v>9</v>
      </c>
      <c r="B12" s="638">
        <v>42818</v>
      </c>
      <c r="C12" s="640" t="s">
        <v>291</v>
      </c>
      <c r="D12" s="630" t="s">
        <v>639</v>
      </c>
      <c r="E12" s="642" t="s">
        <v>577</v>
      </c>
      <c r="F12" s="628">
        <f t="shared" si="1"/>
        <v>2216260</v>
      </c>
      <c r="G12" s="631">
        <v>221626</v>
      </c>
      <c r="H12" s="626">
        <f t="shared" si="2"/>
        <v>9</v>
      </c>
      <c r="I12" s="638">
        <v>42751</v>
      </c>
      <c r="J12" s="632" t="s">
        <v>299</v>
      </c>
      <c r="K12" s="630" t="s">
        <v>537</v>
      </c>
      <c r="L12" s="642" t="s">
        <v>863</v>
      </c>
      <c r="M12" s="628">
        <v>637900</v>
      </c>
      <c r="N12" s="631">
        <v>63790</v>
      </c>
    </row>
    <row r="13" spans="1:14" ht="18" customHeight="1">
      <c r="A13" s="626">
        <f t="shared" si="0"/>
        <v>10</v>
      </c>
      <c r="B13" s="638">
        <v>42747</v>
      </c>
      <c r="C13" s="640" t="s">
        <v>498</v>
      </c>
      <c r="D13" s="630" t="s">
        <v>655</v>
      </c>
      <c r="E13" s="642" t="s">
        <v>862</v>
      </c>
      <c r="F13" s="628">
        <f t="shared" si="1"/>
        <v>44341020</v>
      </c>
      <c r="G13" s="631">
        <v>4434102</v>
      </c>
      <c r="H13" s="626">
        <f t="shared" si="2"/>
        <v>10</v>
      </c>
      <c r="I13" s="638">
        <v>42753</v>
      </c>
      <c r="J13" s="632" t="s">
        <v>567</v>
      </c>
      <c r="K13" s="630" t="s">
        <v>538</v>
      </c>
      <c r="L13" s="642" t="s">
        <v>551</v>
      </c>
      <c r="M13" s="628">
        <v>2000000</v>
      </c>
      <c r="N13" s="631">
        <v>200000</v>
      </c>
    </row>
    <row r="14" spans="1:14" ht="18" customHeight="1">
      <c r="A14" s="626">
        <f t="shared" si="0"/>
        <v>11</v>
      </c>
      <c r="B14" s="638">
        <v>42739</v>
      </c>
      <c r="C14" s="640" t="s">
        <v>498</v>
      </c>
      <c r="D14" s="630" t="s">
        <v>656</v>
      </c>
      <c r="E14" s="642" t="s">
        <v>863</v>
      </c>
      <c r="F14" s="628">
        <f t="shared" si="1"/>
        <v>340953070</v>
      </c>
      <c r="G14" s="631">
        <v>34095307</v>
      </c>
      <c r="H14" s="626">
        <f t="shared" si="2"/>
        <v>11</v>
      </c>
      <c r="I14" s="638">
        <v>42753</v>
      </c>
      <c r="J14" s="632" t="s">
        <v>412</v>
      </c>
      <c r="K14" s="630" t="s">
        <v>539</v>
      </c>
      <c r="L14" s="642" t="s">
        <v>862</v>
      </c>
      <c r="M14" s="628">
        <v>17850000</v>
      </c>
      <c r="N14" s="631">
        <v>1785000</v>
      </c>
    </row>
    <row r="15" spans="1:14" ht="18" customHeight="1">
      <c r="A15" s="626">
        <f t="shared" si="0"/>
        <v>12</v>
      </c>
      <c r="B15" s="638">
        <v>42755</v>
      </c>
      <c r="C15" s="640" t="s">
        <v>498</v>
      </c>
      <c r="D15" s="630" t="s">
        <v>657</v>
      </c>
      <c r="E15" s="642" t="s">
        <v>863</v>
      </c>
      <c r="F15" s="628">
        <f t="shared" si="1"/>
        <v>252599640</v>
      </c>
      <c r="G15" s="631">
        <v>25259964</v>
      </c>
      <c r="H15" s="626">
        <f t="shared" si="2"/>
        <v>12</v>
      </c>
      <c r="I15" s="638">
        <v>42753</v>
      </c>
      <c r="J15" s="632" t="s">
        <v>566</v>
      </c>
      <c r="K15" s="630" t="s">
        <v>540</v>
      </c>
      <c r="L15" s="642" t="s">
        <v>551</v>
      </c>
      <c r="M15" s="628">
        <v>4600000</v>
      </c>
      <c r="N15" s="631">
        <v>460000</v>
      </c>
    </row>
    <row r="16" spans="1:14" ht="18" customHeight="1">
      <c r="A16" s="626">
        <f t="shared" si="0"/>
        <v>13</v>
      </c>
      <c r="B16" s="638">
        <v>42757</v>
      </c>
      <c r="C16" s="640" t="s">
        <v>498</v>
      </c>
      <c r="D16" s="630" t="s">
        <v>658</v>
      </c>
      <c r="E16" s="642" t="s">
        <v>863</v>
      </c>
      <c r="F16" s="628">
        <f t="shared" si="1"/>
        <v>91485090</v>
      </c>
      <c r="G16" s="631">
        <v>9148509</v>
      </c>
      <c r="H16" s="626">
        <f t="shared" si="2"/>
        <v>13</v>
      </c>
      <c r="I16" s="638">
        <v>42754</v>
      </c>
      <c r="J16" s="632" t="s">
        <v>412</v>
      </c>
      <c r="K16" s="630" t="s">
        <v>541</v>
      </c>
      <c r="L16" s="642" t="s">
        <v>862</v>
      </c>
      <c r="M16" s="628">
        <v>16957500</v>
      </c>
      <c r="N16" s="631">
        <v>1695750</v>
      </c>
    </row>
    <row r="17" spans="1:14" ht="18" customHeight="1">
      <c r="A17" s="626">
        <f t="shared" si="0"/>
        <v>14</v>
      </c>
      <c r="B17" s="638">
        <v>42786</v>
      </c>
      <c r="C17" s="640" t="s">
        <v>498</v>
      </c>
      <c r="D17" s="630" t="s">
        <v>659</v>
      </c>
      <c r="E17" s="642" t="s">
        <v>863</v>
      </c>
      <c r="F17" s="628">
        <f t="shared" si="1"/>
        <v>180916160</v>
      </c>
      <c r="G17" s="631">
        <v>18091616</v>
      </c>
      <c r="H17" s="626">
        <f t="shared" si="2"/>
        <v>14</v>
      </c>
      <c r="I17" s="638">
        <v>42755</v>
      </c>
      <c r="J17" s="632" t="s">
        <v>305</v>
      </c>
      <c r="K17" s="630" t="s">
        <v>542</v>
      </c>
      <c r="L17" s="642" t="s">
        <v>863</v>
      </c>
      <c r="M17" s="628">
        <v>276600000</v>
      </c>
      <c r="N17" s="631">
        <v>27660000</v>
      </c>
    </row>
    <row r="18" spans="1:14" ht="18" customHeight="1">
      <c r="A18" s="626">
        <f t="shared" si="0"/>
        <v>15</v>
      </c>
      <c r="B18" s="638">
        <v>42824</v>
      </c>
      <c r="C18" s="640" t="s">
        <v>576</v>
      </c>
      <c r="D18" s="630" t="s">
        <v>660</v>
      </c>
      <c r="E18" s="642" t="s">
        <v>574</v>
      </c>
      <c r="F18" s="628">
        <f t="shared" si="1"/>
        <v>2464250</v>
      </c>
      <c r="G18" s="631">
        <v>246425</v>
      </c>
      <c r="H18" s="626">
        <f t="shared" si="2"/>
        <v>15</v>
      </c>
      <c r="I18" s="638">
        <v>42755</v>
      </c>
      <c r="J18" s="632" t="s">
        <v>565</v>
      </c>
      <c r="K18" s="630" t="s">
        <v>543</v>
      </c>
      <c r="L18" s="642" t="s">
        <v>863</v>
      </c>
      <c r="M18" s="628">
        <v>3000000</v>
      </c>
      <c r="N18" s="631">
        <v>300000</v>
      </c>
    </row>
    <row r="19" spans="1:14" ht="18" customHeight="1">
      <c r="A19" s="626">
        <f t="shared" si="0"/>
        <v>16</v>
      </c>
      <c r="B19" s="638">
        <v>42825</v>
      </c>
      <c r="C19" s="640" t="s">
        <v>662</v>
      </c>
      <c r="D19" s="630" t="s">
        <v>661</v>
      </c>
      <c r="E19" s="642" t="s">
        <v>574</v>
      </c>
      <c r="F19" s="628">
        <f t="shared" si="1"/>
        <v>4551330</v>
      </c>
      <c r="G19" s="631">
        <v>455133</v>
      </c>
      <c r="H19" s="626">
        <f t="shared" si="2"/>
        <v>16</v>
      </c>
      <c r="I19" s="638">
        <v>42756</v>
      </c>
      <c r="J19" s="632" t="s">
        <v>412</v>
      </c>
      <c r="K19" s="630" t="s">
        <v>560</v>
      </c>
      <c r="L19" s="642" t="s">
        <v>862</v>
      </c>
      <c r="M19" s="628">
        <v>15300000</v>
      </c>
      <c r="N19" s="631">
        <v>1530000</v>
      </c>
    </row>
    <row r="20" spans="1:14" ht="18" customHeight="1">
      <c r="A20" s="626">
        <f t="shared" si="0"/>
        <v>17</v>
      </c>
      <c r="B20" s="638">
        <v>42821</v>
      </c>
      <c r="C20" s="640" t="s">
        <v>385</v>
      </c>
      <c r="D20" s="630" t="s">
        <v>663</v>
      </c>
      <c r="E20" s="642" t="s">
        <v>863</v>
      </c>
      <c r="F20" s="628">
        <f t="shared" si="1"/>
        <v>119340580</v>
      </c>
      <c r="G20" s="631">
        <v>11934058</v>
      </c>
      <c r="H20" s="626">
        <f t="shared" si="2"/>
        <v>17</v>
      </c>
      <c r="I20" s="638">
        <v>42758</v>
      </c>
      <c r="J20" s="632" t="s">
        <v>412</v>
      </c>
      <c r="K20" s="630" t="s">
        <v>561</v>
      </c>
      <c r="L20" s="642" t="s">
        <v>862</v>
      </c>
      <c r="M20" s="628">
        <v>17042500</v>
      </c>
      <c r="N20" s="631">
        <v>1704250</v>
      </c>
    </row>
    <row r="21" spans="1:14" ht="18" customHeight="1">
      <c r="A21" s="626">
        <f t="shared" si="0"/>
        <v>18</v>
      </c>
      <c r="B21" s="638">
        <v>42794</v>
      </c>
      <c r="C21" s="640" t="s">
        <v>385</v>
      </c>
      <c r="D21" s="630" t="s">
        <v>802</v>
      </c>
      <c r="E21" s="642" t="s">
        <v>863</v>
      </c>
      <c r="F21" s="628">
        <f t="shared" si="1"/>
        <v>49435080</v>
      </c>
      <c r="G21" s="631">
        <v>4943508</v>
      </c>
      <c r="H21" s="626">
        <f t="shared" si="2"/>
        <v>18</v>
      </c>
      <c r="I21" s="638">
        <v>42758</v>
      </c>
      <c r="J21" s="632" t="s">
        <v>564</v>
      </c>
      <c r="K21" s="630" t="s">
        <v>562</v>
      </c>
      <c r="L21" s="642" t="s">
        <v>551</v>
      </c>
      <c r="M21" s="628">
        <v>13300000</v>
      </c>
      <c r="N21" s="631">
        <v>1330000</v>
      </c>
    </row>
    <row r="22" spans="1:14" ht="18" customHeight="1">
      <c r="A22" s="626">
        <f t="shared" si="0"/>
        <v>19</v>
      </c>
      <c r="B22" s="638">
        <v>42783</v>
      </c>
      <c r="C22" s="640" t="s">
        <v>468</v>
      </c>
      <c r="D22" s="630" t="s">
        <v>664</v>
      </c>
      <c r="E22" s="642" t="s">
        <v>294</v>
      </c>
      <c r="F22" s="628">
        <f t="shared" si="1"/>
        <v>36008800</v>
      </c>
      <c r="G22" s="631">
        <v>3600880</v>
      </c>
      <c r="H22" s="626">
        <f t="shared" si="2"/>
        <v>19</v>
      </c>
      <c r="I22" s="638">
        <v>42758</v>
      </c>
      <c r="J22" s="632" t="s">
        <v>306</v>
      </c>
      <c r="K22" s="630" t="s">
        <v>563</v>
      </c>
      <c r="L22" s="642" t="s">
        <v>863</v>
      </c>
      <c r="M22" s="628">
        <v>91890083</v>
      </c>
      <c r="N22" s="631">
        <v>9189008</v>
      </c>
    </row>
    <row r="23" spans="1:14" ht="18" customHeight="1">
      <c r="A23" s="626">
        <f t="shared" si="0"/>
        <v>20</v>
      </c>
      <c r="B23" s="638">
        <v>42794</v>
      </c>
      <c r="C23" s="640" t="s">
        <v>468</v>
      </c>
      <c r="D23" s="630" t="s">
        <v>664</v>
      </c>
      <c r="E23" s="642" t="s">
        <v>863</v>
      </c>
      <c r="F23" s="628">
        <f t="shared" si="1"/>
        <v>79264880</v>
      </c>
      <c r="G23" s="631">
        <v>7926488</v>
      </c>
      <c r="H23" s="626">
        <f t="shared" si="2"/>
        <v>20</v>
      </c>
      <c r="I23" s="638">
        <v>42759</v>
      </c>
      <c r="J23" s="632" t="s">
        <v>490</v>
      </c>
      <c r="K23" s="630" t="s">
        <v>580</v>
      </c>
      <c r="L23" s="642" t="s">
        <v>862</v>
      </c>
      <c r="M23" s="628">
        <v>13632557</v>
      </c>
      <c r="N23" s="631">
        <v>1363256</v>
      </c>
    </row>
    <row r="24" spans="1:14" ht="18" customHeight="1">
      <c r="A24" s="626">
        <f t="shared" si="0"/>
        <v>21</v>
      </c>
      <c r="B24" s="638">
        <v>42772</v>
      </c>
      <c r="C24" s="640" t="s">
        <v>468</v>
      </c>
      <c r="D24" s="630" t="s">
        <v>732</v>
      </c>
      <c r="E24" s="642" t="s">
        <v>863</v>
      </c>
      <c r="F24" s="628">
        <f t="shared" si="1"/>
        <v>58092300</v>
      </c>
      <c r="G24" s="631">
        <v>5809230</v>
      </c>
      <c r="H24" s="626">
        <f t="shared" si="2"/>
        <v>21</v>
      </c>
      <c r="I24" s="638">
        <v>42772</v>
      </c>
      <c r="J24" s="632" t="s">
        <v>313</v>
      </c>
      <c r="K24" s="630" t="s">
        <v>581</v>
      </c>
      <c r="L24" s="642" t="s">
        <v>863</v>
      </c>
      <c r="M24" s="628">
        <v>40480000</v>
      </c>
      <c r="N24" s="631">
        <v>4048000</v>
      </c>
    </row>
    <row r="25" spans="1:14" ht="18" customHeight="1">
      <c r="A25" s="626" t="str">
        <f t="shared" si="0"/>
        <v/>
      </c>
      <c r="B25" s="638"/>
      <c r="C25" s="640"/>
      <c r="D25" s="630"/>
      <c r="E25" s="643" t="s">
        <v>422</v>
      </c>
      <c r="F25" s="631">
        <v>348600000</v>
      </c>
      <c r="G25" s="631">
        <v>34860000</v>
      </c>
      <c r="H25" s="626">
        <f t="shared" si="2"/>
        <v>22</v>
      </c>
      <c r="I25" s="638">
        <v>42773</v>
      </c>
      <c r="J25" s="632" t="s">
        <v>412</v>
      </c>
      <c r="K25" s="630" t="s">
        <v>582</v>
      </c>
      <c r="L25" s="642" t="s">
        <v>862</v>
      </c>
      <c r="M25" s="628">
        <v>17000000</v>
      </c>
      <c r="N25" s="631">
        <v>1700000</v>
      </c>
    </row>
    <row r="26" spans="1:14" ht="18" customHeight="1">
      <c r="A26" s="626" t="str">
        <f t="shared" si="0"/>
        <v/>
      </c>
      <c r="B26" s="638"/>
      <c r="C26" s="632"/>
      <c r="D26" s="630"/>
      <c r="E26" s="643" t="s">
        <v>422</v>
      </c>
      <c r="F26" s="631">
        <f>29800*8300</f>
        <v>247340000</v>
      </c>
      <c r="G26" s="631">
        <v>24734000</v>
      </c>
      <c r="H26" s="626">
        <f t="shared" si="2"/>
        <v>23</v>
      </c>
      <c r="I26" s="638">
        <v>42779</v>
      </c>
      <c r="J26" s="632" t="s">
        <v>300</v>
      </c>
      <c r="K26" s="630" t="s">
        <v>583</v>
      </c>
      <c r="L26" s="642" t="s">
        <v>863</v>
      </c>
      <c r="M26" s="628">
        <v>2409000</v>
      </c>
      <c r="N26" s="631">
        <v>240900</v>
      </c>
    </row>
    <row r="27" spans="1:14" ht="18" customHeight="1">
      <c r="A27" s="626" t="str">
        <f t="shared" si="0"/>
        <v/>
      </c>
      <c r="B27" s="638"/>
      <c r="C27" s="632"/>
      <c r="D27" s="630"/>
      <c r="E27" s="643"/>
      <c r="F27" s="631"/>
      <c r="G27" s="631"/>
      <c r="H27" s="626">
        <f t="shared" si="2"/>
        <v>24</v>
      </c>
      <c r="I27" s="638">
        <v>42782</v>
      </c>
      <c r="J27" s="632" t="s">
        <v>299</v>
      </c>
      <c r="K27" s="630" t="s">
        <v>584</v>
      </c>
      <c r="L27" s="642" t="s">
        <v>863</v>
      </c>
      <c r="M27" s="628">
        <v>7280000</v>
      </c>
      <c r="N27" s="631">
        <v>728000</v>
      </c>
    </row>
    <row r="28" spans="1:14" ht="18" customHeight="1">
      <c r="A28" s="626" t="str">
        <f t="shared" si="0"/>
        <v/>
      </c>
      <c r="B28" s="638"/>
      <c r="C28" s="632"/>
      <c r="D28" s="630"/>
      <c r="E28" s="643"/>
      <c r="F28" s="631"/>
      <c r="G28" s="631"/>
      <c r="H28" s="626">
        <f t="shared" si="2"/>
        <v>25</v>
      </c>
      <c r="I28" s="638">
        <v>42782</v>
      </c>
      <c r="J28" s="632" t="s">
        <v>612</v>
      </c>
      <c r="K28" s="630" t="s">
        <v>585</v>
      </c>
      <c r="L28" s="642" t="s">
        <v>551</v>
      </c>
      <c r="M28" s="628">
        <v>4725000</v>
      </c>
      <c r="N28" s="631">
        <v>472500</v>
      </c>
    </row>
    <row r="29" spans="1:14" ht="18" customHeight="1">
      <c r="A29" s="626" t="str">
        <f t="shared" si="0"/>
        <v/>
      </c>
      <c r="B29" s="638"/>
      <c r="C29" s="632"/>
      <c r="D29" s="630"/>
      <c r="E29" s="643"/>
      <c r="F29" s="631"/>
      <c r="G29" s="631"/>
      <c r="H29" s="626">
        <f t="shared" si="2"/>
        <v>26</v>
      </c>
      <c r="I29" s="638">
        <v>42783</v>
      </c>
      <c r="J29" s="632" t="s">
        <v>412</v>
      </c>
      <c r="K29" s="630" t="s">
        <v>586</v>
      </c>
      <c r="L29" s="642" t="s">
        <v>862</v>
      </c>
      <c r="M29" s="628">
        <v>16150000</v>
      </c>
      <c r="N29" s="631">
        <v>1615000</v>
      </c>
    </row>
    <row r="30" spans="1:14" ht="18" customHeight="1">
      <c r="A30" s="626" t="str">
        <f t="shared" si="0"/>
        <v/>
      </c>
      <c r="B30" s="638"/>
      <c r="C30" s="632"/>
      <c r="D30" s="630"/>
      <c r="E30" s="643"/>
      <c r="F30" s="631"/>
      <c r="G30" s="631"/>
      <c r="H30" s="626">
        <f t="shared" si="2"/>
        <v>27</v>
      </c>
      <c r="I30" s="638">
        <v>42786</v>
      </c>
      <c r="J30" s="632" t="s">
        <v>490</v>
      </c>
      <c r="K30" s="630" t="s">
        <v>587</v>
      </c>
      <c r="L30" s="642" t="s">
        <v>862</v>
      </c>
      <c r="M30" s="628">
        <v>16514197</v>
      </c>
      <c r="N30" s="631">
        <v>1651420</v>
      </c>
    </row>
    <row r="31" spans="1:14" ht="18" customHeight="1">
      <c r="A31" s="626" t="str">
        <f t="shared" si="0"/>
        <v/>
      </c>
      <c r="B31" s="638"/>
      <c r="C31" s="632"/>
      <c r="D31" s="630"/>
      <c r="E31" s="643"/>
      <c r="F31" s="631"/>
      <c r="G31" s="631"/>
      <c r="H31" s="626">
        <f t="shared" si="2"/>
        <v>28</v>
      </c>
      <c r="I31" s="638">
        <v>42788</v>
      </c>
      <c r="J31" s="632" t="s">
        <v>332</v>
      </c>
      <c r="K31" s="630" t="s">
        <v>588</v>
      </c>
      <c r="L31" s="642" t="s">
        <v>862</v>
      </c>
      <c r="M31" s="628">
        <v>8750000</v>
      </c>
      <c r="N31" s="631">
        <v>875000</v>
      </c>
    </row>
    <row r="32" spans="1:14" ht="18" customHeight="1">
      <c r="A32" s="626" t="str">
        <f t="shared" si="0"/>
        <v/>
      </c>
      <c r="B32" s="638"/>
      <c r="C32" s="632"/>
      <c r="D32" s="630"/>
      <c r="E32" s="643"/>
      <c r="F32" s="631"/>
      <c r="G32" s="631"/>
      <c r="H32" s="626">
        <f t="shared" si="2"/>
        <v>29</v>
      </c>
      <c r="I32" s="638">
        <v>42788</v>
      </c>
      <c r="J32" s="632" t="s">
        <v>615</v>
      </c>
      <c r="K32" s="630" t="s">
        <v>589</v>
      </c>
      <c r="L32" s="642" t="s">
        <v>862</v>
      </c>
      <c r="M32" s="628">
        <v>8000000</v>
      </c>
      <c r="N32" s="631">
        <v>800000</v>
      </c>
    </row>
    <row r="33" spans="1:14" ht="18" customHeight="1">
      <c r="A33" s="626" t="str">
        <f t="shared" si="0"/>
        <v/>
      </c>
      <c r="B33" s="638"/>
      <c r="C33" s="632"/>
      <c r="D33" s="630"/>
      <c r="E33" s="643"/>
      <c r="F33" s="631"/>
      <c r="G33" s="631"/>
      <c r="H33" s="626">
        <f t="shared" si="2"/>
        <v>30</v>
      </c>
      <c r="I33" s="638">
        <v>42789</v>
      </c>
      <c r="J33" s="632" t="s">
        <v>412</v>
      </c>
      <c r="K33" s="630" t="s">
        <v>590</v>
      </c>
      <c r="L33" s="642" t="s">
        <v>862</v>
      </c>
      <c r="M33" s="628">
        <v>15300000</v>
      </c>
      <c r="N33" s="631">
        <v>1530000</v>
      </c>
    </row>
    <row r="34" spans="1:14" ht="18" customHeight="1">
      <c r="A34" s="626" t="str">
        <f t="shared" si="0"/>
        <v/>
      </c>
      <c r="B34" s="638"/>
      <c r="C34" s="632"/>
      <c r="D34" s="630"/>
      <c r="E34" s="643"/>
      <c r="F34" s="631"/>
      <c r="G34" s="631"/>
      <c r="H34" s="626">
        <f t="shared" si="2"/>
        <v>31</v>
      </c>
      <c r="I34" s="638">
        <v>42789</v>
      </c>
      <c r="J34" s="632" t="s">
        <v>420</v>
      </c>
      <c r="K34" s="630" t="s">
        <v>591</v>
      </c>
      <c r="L34" s="642" t="s">
        <v>862</v>
      </c>
      <c r="M34" s="628">
        <v>11161500</v>
      </c>
      <c r="N34" s="631">
        <v>1116150</v>
      </c>
    </row>
    <row r="35" spans="1:14" ht="18" customHeight="1">
      <c r="A35" s="626" t="str">
        <f t="shared" si="0"/>
        <v/>
      </c>
      <c r="B35" s="638"/>
      <c r="C35" s="632"/>
      <c r="D35" s="630"/>
      <c r="E35" s="643"/>
      <c r="F35" s="631"/>
      <c r="G35" s="631"/>
      <c r="H35" s="626">
        <f t="shared" si="2"/>
        <v>32</v>
      </c>
      <c r="I35" s="638">
        <v>42790</v>
      </c>
      <c r="J35" s="632" t="s">
        <v>564</v>
      </c>
      <c r="K35" s="630" t="s">
        <v>592</v>
      </c>
      <c r="L35" s="642" t="s">
        <v>551</v>
      </c>
      <c r="M35" s="628">
        <v>5500000</v>
      </c>
      <c r="N35" s="631">
        <v>550000</v>
      </c>
    </row>
    <row r="36" spans="1:14" ht="18" customHeight="1">
      <c r="A36" s="626" t="str">
        <f t="shared" ref="A36:A64" si="3">IF(D36&lt;&gt;"",ROW()-3,"")</f>
        <v/>
      </c>
      <c r="B36" s="638"/>
      <c r="C36" s="632"/>
      <c r="D36" s="630"/>
      <c r="E36" s="643"/>
      <c r="F36" s="631"/>
      <c r="G36" s="631"/>
      <c r="H36" s="626">
        <f t="shared" si="2"/>
        <v>33</v>
      </c>
      <c r="I36" s="638">
        <v>42790</v>
      </c>
      <c r="J36" s="632" t="s">
        <v>305</v>
      </c>
      <c r="K36" s="630" t="s">
        <v>593</v>
      </c>
      <c r="L36" s="642" t="s">
        <v>863</v>
      </c>
      <c r="M36" s="628">
        <v>209438500</v>
      </c>
      <c r="N36" s="631">
        <v>20943850</v>
      </c>
    </row>
    <row r="37" spans="1:14" ht="18" customHeight="1">
      <c r="A37" s="626" t="str">
        <f t="shared" si="3"/>
        <v/>
      </c>
      <c r="B37" s="638"/>
      <c r="C37" s="632"/>
      <c r="D37" s="630"/>
      <c r="E37" s="643"/>
      <c r="F37" s="631"/>
      <c r="G37" s="631"/>
      <c r="H37" s="626">
        <f t="shared" si="2"/>
        <v>34</v>
      </c>
      <c r="I37" s="638">
        <v>42791</v>
      </c>
      <c r="J37" s="632" t="s">
        <v>299</v>
      </c>
      <c r="K37" s="630" t="s">
        <v>594</v>
      </c>
      <c r="L37" s="642" t="s">
        <v>863</v>
      </c>
      <c r="M37" s="628">
        <v>14569000</v>
      </c>
      <c r="N37" s="631">
        <v>1456900</v>
      </c>
    </row>
    <row r="38" spans="1:14" ht="18" customHeight="1">
      <c r="A38" s="626" t="str">
        <f t="shared" si="3"/>
        <v/>
      </c>
      <c r="B38" s="638"/>
      <c r="C38" s="632"/>
      <c r="D38" s="630"/>
      <c r="E38" s="643"/>
      <c r="F38" s="631"/>
      <c r="G38" s="631"/>
      <c r="H38" s="626">
        <f t="shared" si="2"/>
        <v>35</v>
      </c>
      <c r="I38" s="638">
        <v>42791</v>
      </c>
      <c r="J38" s="632" t="s">
        <v>306</v>
      </c>
      <c r="K38" s="630" t="s">
        <v>595</v>
      </c>
      <c r="L38" s="642" t="s">
        <v>863</v>
      </c>
      <c r="M38" s="628">
        <v>50132225</v>
      </c>
      <c r="N38" s="631">
        <v>5013223</v>
      </c>
    </row>
    <row r="39" spans="1:14" ht="18" customHeight="1">
      <c r="A39" s="626" t="str">
        <f t="shared" si="3"/>
        <v/>
      </c>
      <c r="B39" s="638"/>
      <c r="C39" s="632"/>
      <c r="D39" s="630"/>
      <c r="E39" s="643"/>
      <c r="F39" s="631"/>
      <c r="G39" s="631"/>
      <c r="H39" s="626">
        <f t="shared" si="2"/>
        <v>36</v>
      </c>
      <c r="I39" s="638">
        <v>42791</v>
      </c>
      <c r="J39" s="632" t="s">
        <v>619</v>
      </c>
      <c r="K39" s="630" t="s">
        <v>596</v>
      </c>
      <c r="L39" s="642" t="s">
        <v>551</v>
      </c>
      <c r="M39" s="628">
        <v>1000000</v>
      </c>
      <c r="N39" s="631">
        <v>100000</v>
      </c>
    </row>
    <row r="40" spans="1:14" ht="18" customHeight="1">
      <c r="A40" s="626" t="str">
        <f t="shared" si="3"/>
        <v/>
      </c>
      <c r="B40" s="638"/>
      <c r="C40" s="632"/>
      <c r="D40" s="630"/>
      <c r="E40" s="643"/>
      <c r="F40" s="631"/>
      <c r="G40" s="631"/>
      <c r="H40" s="626">
        <f t="shared" si="2"/>
        <v>37</v>
      </c>
      <c r="I40" s="638">
        <v>42793</v>
      </c>
      <c r="J40" s="632" t="s">
        <v>412</v>
      </c>
      <c r="K40" s="630" t="s">
        <v>597</v>
      </c>
      <c r="L40" s="642" t="s">
        <v>863</v>
      </c>
      <c r="M40" s="628">
        <v>13900000</v>
      </c>
      <c r="N40" s="631">
        <v>1390000</v>
      </c>
    </row>
    <row r="41" spans="1:14" ht="18" customHeight="1">
      <c r="A41" s="626" t="str">
        <f t="shared" si="3"/>
        <v/>
      </c>
      <c r="B41" s="638"/>
      <c r="C41" s="632"/>
      <c r="D41" s="630"/>
      <c r="E41" s="643"/>
      <c r="F41" s="631"/>
      <c r="G41" s="631"/>
      <c r="H41" s="626">
        <f t="shared" ref="H41:H58" si="4">IF(K41&lt;&gt;"",ROW()-3,"")</f>
        <v>38</v>
      </c>
      <c r="I41" s="638">
        <v>42794</v>
      </c>
      <c r="J41" s="632" t="s">
        <v>468</v>
      </c>
      <c r="K41" s="630" t="s">
        <v>842</v>
      </c>
      <c r="L41" s="642" t="s">
        <v>422</v>
      </c>
      <c r="M41" s="628">
        <v>352800000</v>
      </c>
      <c r="N41" s="631">
        <v>35280000</v>
      </c>
    </row>
    <row r="42" spans="1:14" ht="18" customHeight="1">
      <c r="A42" s="626" t="str">
        <f t="shared" si="3"/>
        <v/>
      </c>
      <c r="B42" s="638"/>
      <c r="C42" s="632"/>
      <c r="D42" s="630"/>
      <c r="E42" s="643"/>
      <c r="F42" s="631"/>
      <c r="G42" s="631"/>
      <c r="H42" s="626">
        <f t="shared" si="4"/>
        <v>39</v>
      </c>
      <c r="I42" s="638">
        <v>42800</v>
      </c>
      <c r="J42" s="632" t="s">
        <v>300</v>
      </c>
      <c r="K42" s="630" t="s">
        <v>598</v>
      </c>
      <c r="L42" s="642" t="s">
        <v>863</v>
      </c>
      <c r="M42" s="628">
        <v>1686300</v>
      </c>
      <c r="N42" s="631">
        <v>168630</v>
      </c>
    </row>
    <row r="43" spans="1:14" ht="18" customHeight="1">
      <c r="A43" s="626" t="str">
        <f t="shared" si="3"/>
        <v/>
      </c>
      <c r="B43" s="638"/>
      <c r="C43" s="632"/>
      <c r="D43" s="630"/>
      <c r="E43" s="643"/>
      <c r="F43" s="631"/>
      <c r="G43" s="631"/>
      <c r="H43" s="626">
        <f t="shared" si="4"/>
        <v>40</v>
      </c>
      <c r="I43" s="638">
        <v>42801</v>
      </c>
      <c r="J43" s="632" t="s">
        <v>313</v>
      </c>
      <c r="K43" s="630" t="s">
        <v>599</v>
      </c>
      <c r="L43" s="642" t="s">
        <v>863</v>
      </c>
      <c r="M43" s="628">
        <v>43700000</v>
      </c>
      <c r="N43" s="631">
        <v>4370000</v>
      </c>
    </row>
    <row r="44" spans="1:14" ht="18" customHeight="1">
      <c r="A44" s="626" t="str">
        <f t="shared" si="3"/>
        <v/>
      </c>
      <c r="B44" s="638"/>
      <c r="C44" s="632"/>
      <c r="D44" s="630"/>
      <c r="E44" s="643"/>
      <c r="F44" s="631"/>
      <c r="G44" s="631"/>
      <c r="H44" s="626">
        <f t="shared" si="4"/>
        <v>41</v>
      </c>
      <c r="I44" s="638">
        <v>42802</v>
      </c>
      <c r="J44" s="632" t="s">
        <v>411</v>
      </c>
      <c r="K44" s="630" t="s">
        <v>600</v>
      </c>
      <c r="L44" s="642" t="s">
        <v>577</v>
      </c>
      <c r="M44" s="628">
        <v>8057500</v>
      </c>
      <c r="N44" s="631">
        <v>805750</v>
      </c>
    </row>
    <row r="45" spans="1:14" ht="18" customHeight="1">
      <c r="A45" s="626" t="str">
        <f t="shared" si="3"/>
        <v/>
      </c>
      <c r="B45" s="638"/>
      <c r="C45" s="632"/>
      <c r="D45" s="630"/>
      <c r="E45" s="643"/>
      <c r="F45" s="631"/>
      <c r="G45" s="631"/>
      <c r="H45" s="626">
        <f t="shared" si="4"/>
        <v>42</v>
      </c>
      <c r="I45" s="638">
        <v>42803</v>
      </c>
      <c r="J45" s="632" t="s">
        <v>412</v>
      </c>
      <c r="K45" s="630" t="s">
        <v>823</v>
      </c>
      <c r="L45" s="642" t="s">
        <v>556</v>
      </c>
      <c r="M45" s="628">
        <v>16923500</v>
      </c>
      <c r="N45" s="631">
        <v>1692350</v>
      </c>
    </row>
    <row r="46" spans="1:14" ht="18" customHeight="1">
      <c r="A46" s="626" t="str">
        <f t="shared" si="3"/>
        <v/>
      </c>
      <c r="B46" s="638"/>
      <c r="C46" s="632"/>
      <c r="D46" s="630"/>
      <c r="E46" s="643"/>
      <c r="F46" s="631"/>
      <c r="G46" s="631"/>
      <c r="H46" s="626">
        <f t="shared" si="4"/>
        <v>43</v>
      </c>
      <c r="I46" s="638">
        <v>42805</v>
      </c>
      <c r="J46" s="632" t="s">
        <v>300</v>
      </c>
      <c r="K46" s="630" t="s">
        <v>601</v>
      </c>
      <c r="L46" s="642" t="s">
        <v>863</v>
      </c>
      <c r="M46" s="628">
        <v>4752000</v>
      </c>
      <c r="N46" s="631">
        <v>475200</v>
      </c>
    </row>
    <row r="47" spans="1:14" ht="18" customHeight="1">
      <c r="A47" s="626" t="str">
        <f t="shared" si="3"/>
        <v/>
      </c>
      <c r="B47" s="638"/>
      <c r="C47" s="632"/>
      <c r="D47" s="630"/>
      <c r="E47" s="643"/>
      <c r="F47" s="631"/>
      <c r="G47" s="631"/>
      <c r="H47" s="626">
        <f t="shared" si="4"/>
        <v>44</v>
      </c>
      <c r="I47" s="638">
        <v>42807</v>
      </c>
      <c r="J47" s="632" t="s">
        <v>412</v>
      </c>
      <c r="K47" s="630" t="s">
        <v>825</v>
      </c>
      <c r="L47" s="642" t="s">
        <v>556</v>
      </c>
      <c r="M47" s="628">
        <v>16065000</v>
      </c>
      <c r="N47" s="631">
        <v>1606500</v>
      </c>
    </row>
    <row r="48" spans="1:14" ht="18" customHeight="1">
      <c r="A48" s="626" t="str">
        <f t="shared" si="3"/>
        <v/>
      </c>
      <c r="B48" s="638"/>
      <c r="C48" s="632"/>
      <c r="D48" s="630"/>
      <c r="E48" s="643"/>
      <c r="F48" s="631"/>
      <c r="G48" s="631"/>
      <c r="H48" s="626">
        <f t="shared" si="4"/>
        <v>45</v>
      </c>
      <c r="I48" s="638">
        <v>42810</v>
      </c>
      <c r="J48" s="632" t="s">
        <v>327</v>
      </c>
      <c r="K48" s="630" t="s">
        <v>602</v>
      </c>
      <c r="L48" s="642" t="s">
        <v>863</v>
      </c>
      <c r="M48" s="628">
        <v>8661594</v>
      </c>
      <c r="N48" s="631">
        <v>866159</v>
      </c>
    </row>
    <row r="49" spans="1:14" ht="18" customHeight="1">
      <c r="A49" s="626" t="str">
        <f t="shared" si="3"/>
        <v/>
      </c>
      <c r="B49" s="638"/>
      <c r="C49" s="632"/>
      <c r="D49" s="630"/>
      <c r="E49" s="643"/>
      <c r="F49" s="631"/>
      <c r="G49" s="631"/>
      <c r="H49" s="626">
        <f t="shared" si="4"/>
        <v>46</v>
      </c>
      <c r="I49" s="638">
        <v>42811</v>
      </c>
      <c r="J49" s="632" t="s">
        <v>646</v>
      </c>
      <c r="K49" s="630" t="s">
        <v>603</v>
      </c>
      <c r="L49" s="642" t="s">
        <v>863</v>
      </c>
      <c r="M49" s="628">
        <v>42390130</v>
      </c>
      <c r="N49" s="631">
        <v>4239013</v>
      </c>
    </row>
    <row r="50" spans="1:14" ht="18" customHeight="1">
      <c r="A50" s="626" t="str">
        <f t="shared" si="3"/>
        <v/>
      </c>
      <c r="B50" s="638"/>
      <c r="C50" s="632"/>
      <c r="D50" s="630"/>
      <c r="E50" s="643"/>
      <c r="F50" s="631"/>
      <c r="G50" s="631"/>
      <c r="H50" s="626">
        <f t="shared" si="4"/>
        <v>47</v>
      </c>
      <c r="I50" s="638">
        <v>42811</v>
      </c>
      <c r="J50" s="632" t="s">
        <v>412</v>
      </c>
      <c r="K50" s="630" t="s">
        <v>826</v>
      </c>
      <c r="L50" s="642" t="s">
        <v>556</v>
      </c>
      <c r="M50" s="628">
        <v>17425000</v>
      </c>
      <c r="N50" s="631">
        <v>1742500</v>
      </c>
    </row>
    <row r="51" spans="1:14" ht="18" customHeight="1">
      <c r="A51" s="626" t="str">
        <f t="shared" si="3"/>
        <v/>
      </c>
      <c r="B51" s="638"/>
      <c r="C51" s="632"/>
      <c r="D51" s="630"/>
      <c r="E51" s="643"/>
      <c r="F51" s="631"/>
      <c r="G51" s="631"/>
      <c r="H51" s="626">
        <f t="shared" si="4"/>
        <v>48</v>
      </c>
      <c r="I51" s="638">
        <v>42812</v>
      </c>
      <c r="J51" s="632" t="s">
        <v>647</v>
      </c>
      <c r="K51" s="630" t="s">
        <v>604</v>
      </c>
      <c r="L51" s="642" t="s">
        <v>551</v>
      </c>
      <c r="M51" s="628">
        <v>1800000</v>
      </c>
      <c r="N51" s="631">
        <v>180000</v>
      </c>
    </row>
    <row r="52" spans="1:14" ht="18" customHeight="1">
      <c r="A52" s="626" t="str">
        <f t="shared" si="3"/>
        <v/>
      </c>
      <c r="B52" s="638"/>
      <c r="C52" s="632"/>
      <c r="D52" s="630"/>
      <c r="E52" s="643"/>
      <c r="F52" s="631"/>
      <c r="G52" s="631"/>
      <c r="H52" s="626">
        <f t="shared" si="4"/>
        <v>49</v>
      </c>
      <c r="I52" s="638">
        <v>42814</v>
      </c>
      <c r="J52" s="632" t="s">
        <v>305</v>
      </c>
      <c r="K52" s="630" t="s">
        <v>605</v>
      </c>
      <c r="L52" s="642" t="s">
        <v>863</v>
      </c>
      <c r="M52" s="628">
        <v>276600000</v>
      </c>
      <c r="N52" s="631">
        <v>27660000</v>
      </c>
    </row>
    <row r="53" spans="1:14" ht="18" customHeight="1">
      <c r="A53" s="626" t="str">
        <f t="shared" si="3"/>
        <v/>
      </c>
      <c r="B53" s="638"/>
      <c r="C53" s="632"/>
      <c r="D53" s="630"/>
      <c r="E53" s="643"/>
      <c r="F53" s="631"/>
      <c r="G53" s="631"/>
      <c r="H53" s="626">
        <f t="shared" si="4"/>
        <v>50</v>
      </c>
      <c r="I53" s="638">
        <v>42814</v>
      </c>
      <c r="J53" s="632" t="s">
        <v>648</v>
      </c>
      <c r="K53" s="630" t="s">
        <v>606</v>
      </c>
      <c r="L53" s="642" t="s">
        <v>863</v>
      </c>
      <c r="M53" s="628">
        <v>17745000</v>
      </c>
      <c r="N53" s="631">
        <v>1774500</v>
      </c>
    </row>
    <row r="54" spans="1:14" ht="18" customHeight="1">
      <c r="A54" s="626" t="str">
        <f t="shared" si="3"/>
        <v/>
      </c>
      <c r="B54" s="638"/>
      <c r="C54" s="632"/>
      <c r="D54" s="630"/>
      <c r="E54" s="643"/>
      <c r="F54" s="631"/>
      <c r="G54" s="631"/>
      <c r="H54" s="626">
        <f t="shared" si="4"/>
        <v>51</v>
      </c>
      <c r="I54" s="638">
        <v>42818</v>
      </c>
      <c r="J54" s="632" t="s">
        <v>327</v>
      </c>
      <c r="K54" s="630" t="s">
        <v>607</v>
      </c>
      <c r="L54" s="642" t="s">
        <v>863</v>
      </c>
      <c r="M54" s="628">
        <v>6789000</v>
      </c>
      <c r="N54" s="631">
        <v>678900</v>
      </c>
    </row>
    <row r="55" spans="1:14" ht="18" customHeight="1">
      <c r="A55" s="626" t="str">
        <f t="shared" si="3"/>
        <v/>
      </c>
      <c r="B55" s="638"/>
      <c r="C55" s="632"/>
      <c r="D55" s="630"/>
      <c r="E55" s="643"/>
      <c r="F55" s="631"/>
      <c r="G55" s="631"/>
      <c r="H55" s="626">
        <f t="shared" si="4"/>
        <v>52</v>
      </c>
      <c r="I55" s="638">
        <v>42819</v>
      </c>
      <c r="J55" s="632" t="s">
        <v>653</v>
      </c>
      <c r="K55" s="630" t="s">
        <v>608</v>
      </c>
      <c r="L55" s="642" t="s">
        <v>551</v>
      </c>
      <c r="M55" s="628">
        <v>6440000</v>
      </c>
      <c r="N55" s="631">
        <v>644000</v>
      </c>
    </row>
    <row r="56" spans="1:14" ht="18" customHeight="1">
      <c r="A56" s="626" t="str">
        <f t="shared" si="3"/>
        <v/>
      </c>
      <c r="B56" s="638"/>
      <c r="C56" s="632"/>
      <c r="D56" s="630"/>
      <c r="E56" s="643"/>
      <c r="F56" s="631"/>
      <c r="G56" s="631"/>
      <c r="H56" s="626">
        <f t="shared" si="4"/>
        <v>53</v>
      </c>
      <c r="I56" s="638">
        <v>42819</v>
      </c>
      <c r="J56" s="632" t="s">
        <v>470</v>
      </c>
      <c r="K56" s="630" t="s">
        <v>827</v>
      </c>
      <c r="L56" s="642" t="s">
        <v>863</v>
      </c>
      <c r="M56" s="628">
        <v>15000000</v>
      </c>
      <c r="N56" s="631">
        <v>1500000</v>
      </c>
    </row>
    <row r="57" spans="1:14" ht="18" customHeight="1">
      <c r="A57" s="626" t="str">
        <f t="shared" si="3"/>
        <v/>
      </c>
      <c r="B57" s="638"/>
      <c r="C57" s="632"/>
      <c r="D57" s="630"/>
      <c r="E57" s="643"/>
      <c r="F57" s="631"/>
      <c r="G57" s="631"/>
      <c r="H57" s="626">
        <f t="shared" si="4"/>
        <v>54</v>
      </c>
      <c r="I57" s="638">
        <v>42821</v>
      </c>
      <c r="J57" s="632" t="s">
        <v>566</v>
      </c>
      <c r="K57" s="630" t="s">
        <v>609</v>
      </c>
      <c r="L57" s="642" t="s">
        <v>551</v>
      </c>
      <c r="M57" s="628">
        <v>1600000</v>
      </c>
      <c r="N57" s="631">
        <v>160000</v>
      </c>
    </row>
    <row r="58" spans="1:14" ht="18" customHeight="1">
      <c r="A58" s="626" t="str">
        <f t="shared" si="3"/>
        <v/>
      </c>
      <c r="B58" s="638"/>
      <c r="C58" s="632"/>
      <c r="D58" s="630"/>
      <c r="E58" s="643"/>
      <c r="F58" s="631"/>
      <c r="G58" s="631"/>
      <c r="H58" s="626">
        <f t="shared" si="4"/>
        <v>55</v>
      </c>
      <c r="I58" s="638">
        <v>42821</v>
      </c>
      <c r="J58" s="632" t="s">
        <v>654</v>
      </c>
      <c r="K58" s="630" t="s">
        <v>610</v>
      </c>
      <c r="L58" s="642" t="s">
        <v>551</v>
      </c>
      <c r="M58" s="628">
        <v>1400000</v>
      </c>
      <c r="N58" s="631">
        <v>140000</v>
      </c>
    </row>
    <row r="59" spans="1:14" ht="18" customHeight="1">
      <c r="A59" s="626" t="str">
        <f t="shared" si="3"/>
        <v/>
      </c>
      <c r="B59" s="638"/>
      <c r="C59" s="632"/>
      <c r="D59" s="630"/>
      <c r="E59" s="643"/>
      <c r="F59" s="631"/>
      <c r="G59" s="631"/>
      <c r="H59" s="626">
        <f t="shared" ref="H59:H64" si="5">IF(K59&lt;&gt;"",ROW()-3,"")</f>
        <v>56</v>
      </c>
      <c r="I59" s="638">
        <v>42825</v>
      </c>
      <c r="J59" s="632" t="s">
        <v>830</v>
      </c>
      <c r="K59" s="630" t="s">
        <v>829</v>
      </c>
      <c r="L59" s="642" t="s">
        <v>863</v>
      </c>
      <c r="M59" s="628">
        <v>3397600</v>
      </c>
      <c r="N59" s="631">
        <v>339760</v>
      </c>
    </row>
    <row r="60" spans="1:14" ht="18" customHeight="1">
      <c r="A60" s="626" t="str">
        <f t="shared" si="3"/>
        <v/>
      </c>
      <c r="B60" s="637"/>
      <c r="C60" s="632"/>
      <c r="D60" s="630"/>
      <c r="E60" s="643"/>
      <c r="F60" s="631"/>
      <c r="G60" s="631"/>
      <c r="H60" s="626">
        <f t="shared" si="5"/>
        <v>57</v>
      </c>
      <c r="I60" s="638">
        <v>42825</v>
      </c>
      <c r="J60" s="632" t="s">
        <v>410</v>
      </c>
      <c r="K60" s="630" t="s">
        <v>835</v>
      </c>
      <c r="L60" s="642" t="s">
        <v>863</v>
      </c>
      <c r="M60" s="628">
        <v>1817400</v>
      </c>
      <c r="N60" s="631">
        <v>181740</v>
      </c>
    </row>
    <row r="61" spans="1:14" ht="18" customHeight="1">
      <c r="A61" s="626" t="str">
        <f t="shared" si="3"/>
        <v/>
      </c>
      <c r="B61" s="638"/>
      <c r="C61" s="632"/>
      <c r="D61" s="630"/>
      <c r="E61" s="643"/>
      <c r="F61" s="631"/>
      <c r="G61" s="631"/>
      <c r="H61" s="626">
        <f t="shared" si="5"/>
        <v>58</v>
      </c>
      <c r="I61" s="638">
        <v>42825</v>
      </c>
      <c r="J61" s="632" t="s">
        <v>838</v>
      </c>
      <c r="K61" s="630" t="s">
        <v>837</v>
      </c>
      <c r="L61" s="642" t="s">
        <v>551</v>
      </c>
      <c r="M61" s="628">
        <v>6000000</v>
      </c>
      <c r="N61" s="631">
        <v>600000</v>
      </c>
    </row>
    <row r="62" spans="1:14" ht="18" customHeight="1">
      <c r="A62" s="626" t="str">
        <f t="shared" si="3"/>
        <v/>
      </c>
      <c r="B62" s="638"/>
      <c r="C62" s="632"/>
      <c r="D62" s="630"/>
      <c r="E62" s="643"/>
      <c r="F62" s="631"/>
      <c r="G62" s="631"/>
      <c r="H62" s="626">
        <f t="shared" si="5"/>
        <v>59</v>
      </c>
      <c r="I62" s="638">
        <v>42825</v>
      </c>
      <c r="J62" s="632" t="s">
        <v>564</v>
      </c>
      <c r="K62" s="630" t="s">
        <v>839</v>
      </c>
      <c r="L62" s="642" t="s">
        <v>551</v>
      </c>
      <c r="M62" s="628">
        <v>2500000</v>
      </c>
      <c r="N62" s="631">
        <v>250000</v>
      </c>
    </row>
    <row r="63" spans="1:14" ht="18" customHeight="1">
      <c r="A63" s="626" t="str">
        <f t="shared" si="3"/>
        <v/>
      </c>
      <c r="B63" s="638"/>
      <c r="C63" s="632"/>
      <c r="D63" s="630"/>
      <c r="E63" s="643"/>
      <c r="F63" s="631"/>
      <c r="G63" s="631"/>
      <c r="H63" s="626">
        <f t="shared" si="5"/>
        <v>60</v>
      </c>
      <c r="I63" s="638">
        <v>42825</v>
      </c>
      <c r="J63" s="632" t="s">
        <v>306</v>
      </c>
      <c r="K63" s="630" t="s">
        <v>843</v>
      </c>
      <c r="L63" s="642" t="s">
        <v>863</v>
      </c>
      <c r="M63" s="628">
        <v>145954506</v>
      </c>
      <c r="N63" s="631">
        <v>14595451</v>
      </c>
    </row>
    <row r="64" spans="1:14" ht="18" customHeight="1">
      <c r="A64" s="626" t="str">
        <f t="shared" si="3"/>
        <v/>
      </c>
      <c r="B64" s="633"/>
      <c r="C64" s="644"/>
      <c r="D64" s="634"/>
      <c r="E64" s="634"/>
      <c r="F64" s="635"/>
      <c r="G64" s="635"/>
      <c r="H64" s="626" t="str">
        <f t="shared" si="5"/>
        <v/>
      </c>
      <c r="I64" s="633"/>
      <c r="J64" s="633"/>
      <c r="K64" s="634"/>
      <c r="L64" s="634"/>
      <c r="M64" s="635"/>
      <c r="N64" s="635"/>
    </row>
    <row r="65" spans="1:14" s="624" customFormat="1" ht="18" customHeight="1">
      <c r="A65" s="909" t="s">
        <v>37</v>
      </c>
      <c r="B65" s="910"/>
      <c r="C65" s="910"/>
      <c r="D65" s="911"/>
      <c r="E65" s="641"/>
      <c r="F65" s="636">
        <f>SUM(F4:F64)</f>
        <v>1893362700</v>
      </c>
      <c r="G65" s="636">
        <f>SUM(G4:G64)</f>
        <v>189336270</v>
      </c>
      <c r="H65" s="909" t="s">
        <v>37</v>
      </c>
      <c r="I65" s="910"/>
      <c r="J65" s="910"/>
      <c r="K65" s="911"/>
      <c r="L65" s="641"/>
      <c r="M65" s="636">
        <f>SUM(M4:M64)</f>
        <v>2278639492</v>
      </c>
      <c r="N65" s="636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2017-05-05T07:36:57Z</dcterms:modified>
</cp:coreProperties>
</file>