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20" yWindow="450" windowWidth="15150" windowHeight="8340" tabRatio="898"/>
  </bookViews>
  <sheets>
    <sheet name="TH" sheetId="15" r:id="rId1"/>
    <sheet name="CC -7" sheetId="35" r:id="rId2"/>
    <sheet name="L - 7" sheetId="36" r:id="rId3"/>
    <sheet name="CC - 8" sheetId="37" r:id="rId4"/>
    <sheet name="L - 8" sheetId="38" r:id="rId5"/>
    <sheet name="CC -9" sheetId="39" r:id="rId6"/>
    <sheet name="L - 9" sheetId="40" r:id="rId7"/>
    <sheet name="CC -10" sheetId="41" r:id="rId8"/>
    <sheet name="L - 10" sheetId="42" r:id="rId9"/>
    <sheet name="CC -11" sheetId="43" r:id="rId10"/>
    <sheet name="L - 11" sheetId="44" r:id="rId11"/>
    <sheet name="CC -12" sheetId="45" r:id="rId12"/>
    <sheet name="L - 12" sheetId="46" r:id="rId13"/>
  </sheets>
  <definedNames>
    <definedName name="____a1" hidden="1">{"'Sheet1'!$L$16"}</definedName>
    <definedName name="_a1" localSheetId="3" hidden="1">{"'Sheet1'!$L$16"}</definedName>
    <definedName name="_a1" localSheetId="7" hidden="1">{"'Sheet1'!$L$16"}</definedName>
    <definedName name="_a1" localSheetId="9" hidden="1">{"'Sheet1'!$L$16"}</definedName>
    <definedName name="_a1" localSheetId="11" hidden="1">{"'Sheet1'!$L$16"}</definedName>
    <definedName name="_a1" localSheetId="1" hidden="1">{"'Sheet1'!$L$16"}</definedName>
    <definedName name="_a1" localSheetId="5" hidden="1">{"'Sheet1'!$L$16"}</definedName>
    <definedName name="_a1" localSheetId="8" hidden="1">{"'Sheet1'!$L$16"}</definedName>
    <definedName name="_a1" localSheetId="10" hidden="1">{"'Sheet1'!$L$16"}</definedName>
    <definedName name="_a1" localSheetId="12" hidden="1">{"'Sheet1'!$L$16"}</definedName>
    <definedName name="_a1" localSheetId="2" hidden="1">{"'Sheet1'!$L$16"}</definedName>
    <definedName name="_a1" localSheetId="4" hidden="1">{"'Sheet1'!$L$16"}</definedName>
    <definedName name="_a1" localSheetId="6" hidden="1">{"'Sheet1'!$L$16"}</definedName>
    <definedName name="_a1" localSheetId="0" hidden="1">{"'Sheet1'!$L$16"}</definedName>
    <definedName name="_a1" hidden="1">{"'Sheet1'!$L$16"}</definedName>
    <definedName name="_Fill" hidden="1">#REF!</definedName>
    <definedName name="_xlnm._FilterDatabase" localSheetId="3" hidden="1">'CC - 8'!$A$7:$AS$7</definedName>
    <definedName name="_xlnm._FilterDatabase" localSheetId="7" hidden="1">'CC -10'!$A$7:$AS$7</definedName>
    <definedName name="_xlnm._FilterDatabase" localSheetId="9" hidden="1">'CC -11'!$A$7:$AS$7</definedName>
    <definedName name="_xlnm._FilterDatabase" localSheetId="11" hidden="1">'CC -12'!$A$7:$AS$7</definedName>
    <definedName name="_xlnm._FilterDatabase" localSheetId="1" hidden="1">'CC -7'!$A$7:$AS$7</definedName>
    <definedName name="_xlnm._FilterDatabase" localSheetId="5" hidden="1">'CC -9'!$A$7:$AS$7</definedName>
    <definedName name="_xlnm._FilterDatabase" localSheetId="8" hidden="1">'L - 10'!$A$7:$AA$10</definedName>
    <definedName name="_xlnm._FilterDatabase" localSheetId="10" hidden="1">'L - 11'!$A$7:$AA$10</definedName>
    <definedName name="_xlnm._FilterDatabase" localSheetId="12" hidden="1">'L - 12'!$A$7:$AA$10</definedName>
    <definedName name="_xlnm._FilterDatabase" localSheetId="2" hidden="1">'L - 7'!$A$7:$AA$10</definedName>
    <definedName name="_xlnm._FilterDatabase" localSheetId="4" hidden="1">'L - 8'!$A$7:$AA$10</definedName>
    <definedName name="_xlnm._FilterDatabase" localSheetId="6" hidden="1">'L - 9'!$A$7:$AA$10</definedName>
    <definedName name="_xlnm._FilterDatabase" localSheetId="0" hidden="1">TH!$A$9:$AL$13</definedName>
    <definedName name="_Key1" hidden="1">#REF!</definedName>
    <definedName name="_Key2" hidden="1">#REF!</definedName>
    <definedName name="_Order1" hidden="1">255</definedName>
    <definedName name="_Order2" hidden="1">255</definedName>
    <definedName name="_Sort" hidden="1">#REF!</definedName>
    <definedName name="CP" hidden="1">#REF!</definedName>
    <definedName name="dh" localSheetId="3" hidden="1">{#N/A,#N/A,FALSE,"Chi tiÆt"}</definedName>
    <definedName name="dh" localSheetId="7" hidden="1">{#N/A,#N/A,FALSE,"Chi tiÆt"}</definedName>
    <definedName name="dh" localSheetId="9" hidden="1">{#N/A,#N/A,FALSE,"Chi tiÆt"}</definedName>
    <definedName name="dh" localSheetId="11" hidden="1">{#N/A,#N/A,FALSE,"Chi tiÆt"}</definedName>
    <definedName name="dh" localSheetId="1" hidden="1">{#N/A,#N/A,FALSE,"Chi tiÆt"}</definedName>
    <definedName name="dh" localSheetId="5" hidden="1">{#N/A,#N/A,FALSE,"Chi tiÆt"}</definedName>
    <definedName name="dh" localSheetId="8" hidden="1">{#N/A,#N/A,FALSE,"Chi tiÆt"}</definedName>
    <definedName name="dh" localSheetId="10" hidden="1">{#N/A,#N/A,FALSE,"Chi tiÆt"}</definedName>
    <definedName name="dh" localSheetId="12" hidden="1">{#N/A,#N/A,FALSE,"Chi tiÆt"}</definedName>
    <definedName name="dh" localSheetId="2" hidden="1">{#N/A,#N/A,FALSE,"Chi tiÆt"}</definedName>
    <definedName name="dh" localSheetId="4" hidden="1">{#N/A,#N/A,FALSE,"Chi tiÆt"}</definedName>
    <definedName name="dh" localSheetId="6" hidden="1">{#N/A,#N/A,FALSE,"Chi tiÆt"}</definedName>
    <definedName name="dh" localSheetId="0" hidden="1">{#N/A,#N/A,FALSE,"Chi tiÆt"}</definedName>
    <definedName name="dh" hidden="1">{#N/A,#N/A,FALSE,"Chi tiÆt"}</definedName>
    <definedName name="DS">TH!$B$10:$AJ$19</definedName>
    <definedName name="DS_01">#REF!</definedName>
    <definedName name="DS_02">#REF!</definedName>
    <definedName name="DS_03">#REF!</definedName>
    <definedName name="DS_04">#REF!</definedName>
    <definedName name="DS_05">#REF!</definedName>
    <definedName name="DS_06">#REF!</definedName>
    <definedName name="DS_07">'L - 7'!$B$9:$P$19</definedName>
    <definedName name="DS_08">'L - 8'!$B$9:$P$19</definedName>
    <definedName name="DS_09">'L - 9'!$B$9:$P$19</definedName>
    <definedName name="DS_10">'L - 10'!$B$9:$P$19</definedName>
    <definedName name="DS_11">'L - 11'!$B$9:$P$19</definedName>
    <definedName name="DS_12">'L - 12'!$B$9:$P$19</definedName>
    <definedName name="GFSAH" localSheetId="3" hidden="1">{"'Sheet1'!$L$16"}</definedName>
    <definedName name="GFSAH" localSheetId="7" hidden="1">{"'Sheet1'!$L$16"}</definedName>
    <definedName name="GFSAH" localSheetId="9" hidden="1">{"'Sheet1'!$L$16"}</definedName>
    <definedName name="GFSAH" localSheetId="11" hidden="1">{"'Sheet1'!$L$16"}</definedName>
    <definedName name="GFSAH" localSheetId="1" hidden="1">{"'Sheet1'!$L$16"}</definedName>
    <definedName name="GFSAH" localSheetId="5" hidden="1">{"'Sheet1'!$L$16"}</definedName>
    <definedName name="GFSAH" localSheetId="8" hidden="1">{"'Sheet1'!$L$16"}</definedName>
    <definedName name="GFSAH" localSheetId="10" hidden="1">{"'Sheet1'!$L$16"}</definedName>
    <definedName name="GFSAH" localSheetId="12" hidden="1">{"'Sheet1'!$L$16"}</definedName>
    <definedName name="GFSAH" localSheetId="2" hidden="1">{"'Sheet1'!$L$16"}</definedName>
    <definedName name="GFSAH" localSheetId="4" hidden="1">{"'Sheet1'!$L$16"}</definedName>
    <definedName name="GFSAH" localSheetId="6" hidden="1">{"'Sheet1'!$L$16"}</definedName>
    <definedName name="GFSAH" localSheetId="0" hidden="1">{"'Sheet1'!$L$16"}</definedName>
    <definedName name="GFSAH" hidden="1">{"'Sheet1'!$L$16"}</definedName>
    <definedName name="GJFXJXJ" localSheetId="3" hidden="1">{#N/A,#N/A,FALSE,"Chi tiÆt"}</definedName>
    <definedName name="GJFXJXJ" localSheetId="7" hidden="1">{#N/A,#N/A,FALSE,"Chi tiÆt"}</definedName>
    <definedName name="GJFXJXJ" localSheetId="9" hidden="1">{#N/A,#N/A,FALSE,"Chi tiÆt"}</definedName>
    <definedName name="GJFXJXJ" localSheetId="11" hidden="1">{#N/A,#N/A,FALSE,"Chi tiÆt"}</definedName>
    <definedName name="GJFXJXJ" localSheetId="1" hidden="1">{#N/A,#N/A,FALSE,"Chi tiÆt"}</definedName>
    <definedName name="GJFXJXJ" localSheetId="5" hidden="1">{#N/A,#N/A,FALSE,"Chi tiÆt"}</definedName>
    <definedName name="GJFXJXJ" localSheetId="8" hidden="1">{#N/A,#N/A,FALSE,"Chi tiÆt"}</definedName>
    <definedName name="GJFXJXJ" localSheetId="10" hidden="1">{#N/A,#N/A,FALSE,"Chi tiÆt"}</definedName>
    <definedName name="GJFXJXJ" localSheetId="12" hidden="1">{#N/A,#N/A,FALSE,"Chi tiÆt"}</definedName>
    <definedName name="GJFXJXJ" localSheetId="2" hidden="1">{#N/A,#N/A,FALSE,"Chi tiÆt"}</definedName>
    <definedName name="GJFXJXJ" localSheetId="4" hidden="1">{#N/A,#N/A,FALSE,"Chi tiÆt"}</definedName>
    <definedName name="GJFXJXJ" localSheetId="6" hidden="1">{#N/A,#N/A,FALSE,"Chi tiÆt"}</definedName>
    <definedName name="GJFXJXJ" localSheetId="0" hidden="1">{#N/A,#N/A,FALSE,"Chi tiÆt"}</definedName>
    <definedName name="GJFXJXJ" hidden="1">{#N/A,#N/A,FALSE,"Chi tiÆt"}</definedName>
    <definedName name="h" localSheetId="3" hidden="1">{"'Sheet1'!$L$16"}</definedName>
    <definedName name="h" localSheetId="7" hidden="1">{"'Sheet1'!$L$16"}</definedName>
    <definedName name="h" localSheetId="9" hidden="1">{"'Sheet1'!$L$16"}</definedName>
    <definedName name="h" localSheetId="11" hidden="1">{"'Sheet1'!$L$16"}</definedName>
    <definedName name="h" localSheetId="1" hidden="1">{"'Sheet1'!$L$16"}</definedName>
    <definedName name="h" localSheetId="5" hidden="1">{"'Sheet1'!$L$16"}</definedName>
    <definedName name="h" localSheetId="8" hidden="1">{"'Sheet1'!$L$16"}</definedName>
    <definedName name="h" localSheetId="10" hidden="1">{"'Sheet1'!$L$16"}</definedName>
    <definedName name="h" localSheetId="12" hidden="1">{"'Sheet1'!$L$16"}</definedName>
    <definedName name="h" localSheetId="2" hidden="1">{"'Sheet1'!$L$16"}</definedName>
    <definedName name="h" localSheetId="4" hidden="1">{"'Sheet1'!$L$16"}</definedName>
    <definedName name="h" localSheetId="6" hidden="1">{"'Sheet1'!$L$16"}</definedName>
    <definedName name="h" localSheetId="0" hidden="1">{"'Sheet1'!$L$16"}</definedName>
    <definedName name="h" hidden="1">{"'Sheet1'!$L$16"}</definedName>
    <definedName name="hsgdkhog" localSheetId="3" hidden="1">{#N/A,#N/A,FALSE,"Chi tiÆt"}</definedName>
    <definedName name="hsgdkhog" localSheetId="7" hidden="1">{#N/A,#N/A,FALSE,"Chi tiÆt"}</definedName>
    <definedName name="hsgdkhog" localSheetId="9" hidden="1">{#N/A,#N/A,FALSE,"Chi tiÆt"}</definedName>
    <definedName name="hsgdkhog" localSheetId="11" hidden="1">{#N/A,#N/A,FALSE,"Chi tiÆt"}</definedName>
    <definedName name="hsgdkhog" localSheetId="1" hidden="1">{#N/A,#N/A,FALSE,"Chi tiÆt"}</definedName>
    <definedName name="hsgdkhog" localSheetId="5" hidden="1">{#N/A,#N/A,FALSE,"Chi tiÆt"}</definedName>
    <definedName name="hsgdkhog" localSheetId="8" hidden="1">{#N/A,#N/A,FALSE,"Chi tiÆt"}</definedName>
    <definedName name="hsgdkhog" localSheetId="10" hidden="1">{#N/A,#N/A,FALSE,"Chi tiÆt"}</definedName>
    <definedName name="hsgdkhog" localSheetId="12" hidden="1">{#N/A,#N/A,FALSE,"Chi tiÆt"}</definedName>
    <definedName name="hsgdkhog" localSheetId="2" hidden="1">{#N/A,#N/A,FALSE,"Chi tiÆt"}</definedName>
    <definedName name="hsgdkhog" localSheetId="4" hidden="1">{#N/A,#N/A,FALSE,"Chi tiÆt"}</definedName>
    <definedName name="hsgdkhog" localSheetId="6" hidden="1">{#N/A,#N/A,FALSE,"Chi tiÆt"}</definedName>
    <definedName name="hsgdkhog" localSheetId="0" hidden="1">{#N/A,#N/A,FALSE,"Chi tiÆt"}</definedName>
    <definedName name="hsgdkhog" hidden="1">{#N/A,#N/A,FALSE,"Chi tiÆt"}</definedName>
    <definedName name="HTML_CodePage" hidden="1">950</definedName>
    <definedName name="HTML_Control" localSheetId="3" hidden="1">{"'Sheet1'!$L$16"}</definedName>
    <definedName name="HTML_Control" localSheetId="7" hidden="1">{"'Sheet1'!$L$16"}</definedName>
    <definedName name="HTML_Control" localSheetId="9" hidden="1">{"'Sheet1'!$L$16"}</definedName>
    <definedName name="HTML_Control" localSheetId="11" hidden="1">{"'Sheet1'!$L$16"}</definedName>
    <definedName name="HTML_Control" localSheetId="1" hidden="1">{"'Sheet1'!$L$16"}</definedName>
    <definedName name="HTML_Control" localSheetId="5" hidden="1">{"'Sheet1'!$L$16"}</definedName>
    <definedName name="HTML_Control" localSheetId="8" hidden="1">{"'Sheet1'!$L$16"}</definedName>
    <definedName name="HTML_Control" localSheetId="10" hidden="1">{"'Sheet1'!$L$16"}</definedName>
    <definedName name="HTML_Control" localSheetId="12" hidden="1">{"'Sheet1'!$L$16"}</definedName>
    <definedName name="HTML_Control" localSheetId="2" hidden="1">{"'Sheet1'!$L$16"}</definedName>
    <definedName name="HTML_Control" localSheetId="4" hidden="1">{"'Sheet1'!$L$16"}</definedName>
    <definedName name="HTML_Control" localSheetId="6" hidden="1">{"'Sheet1'!$L$16"}</definedName>
    <definedName name="HTML_Control" localSheetId="0" hidden="1">{"'Sheet1'!$L$16"}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huy" localSheetId="3" hidden="1">{"'Sheet1'!$L$16"}</definedName>
    <definedName name="huy" localSheetId="7" hidden="1">{"'Sheet1'!$L$16"}</definedName>
    <definedName name="huy" localSheetId="9" hidden="1">{"'Sheet1'!$L$16"}</definedName>
    <definedName name="huy" localSheetId="11" hidden="1">{"'Sheet1'!$L$16"}</definedName>
    <definedName name="huy" localSheetId="1" hidden="1">{"'Sheet1'!$L$16"}</definedName>
    <definedName name="huy" localSheetId="5" hidden="1">{"'Sheet1'!$L$16"}</definedName>
    <definedName name="huy" localSheetId="8" hidden="1">{"'Sheet1'!$L$16"}</definedName>
    <definedName name="huy" localSheetId="10" hidden="1">{"'Sheet1'!$L$16"}</definedName>
    <definedName name="huy" localSheetId="12" hidden="1">{"'Sheet1'!$L$16"}</definedName>
    <definedName name="huy" localSheetId="2" hidden="1">{"'Sheet1'!$L$16"}</definedName>
    <definedName name="huy" localSheetId="4" hidden="1">{"'Sheet1'!$L$16"}</definedName>
    <definedName name="huy" localSheetId="6" hidden="1">{"'Sheet1'!$L$16"}</definedName>
    <definedName name="huy" localSheetId="0" hidden="1">{"'Sheet1'!$L$16"}</definedName>
    <definedName name="huy" hidden="1">{"'Sheet1'!$L$16"}</definedName>
    <definedName name="khkl" localSheetId="3" hidden="1">{"'Sheet1'!$L$16"}</definedName>
    <definedName name="khkl" localSheetId="7" hidden="1">{"'Sheet1'!$L$16"}</definedName>
    <definedName name="khkl" localSheetId="9" hidden="1">{"'Sheet1'!$L$16"}</definedName>
    <definedName name="khkl" localSheetId="11" hidden="1">{"'Sheet1'!$L$16"}</definedName>
    <definedName name="khkl" localSheetId="1" hidden="1">{"'Sheet1'!$L$16"}</definedName>
    <definedName name="khkl" localSheetId="5" hidden="1">{"'Sheet1'!$L$16"}</definedName>
    <definedName name="khkl" localSheetId="8" hidden="1">{"'Sheet1'!$L$16"}</definedName>
    <definedName name="khkl" localSheetId="10" hidden="1">{"'Sheet1'!$L$16"}</definedName>
    <definedName name="khkl" localSheetId="12" hidden="1">{"'Sheet1'!$L$16"}</definedName>
    <definedName name="khkl" localSheetId="2" hidden="1">{"'Sheet1'!$L$16"}</definedName>
    <definedName name="khkl" localSheetId="4" hidden="1">{"'Sheet1'!$L$16"}</definedName>
    <definedName name="khkl" localSheetId="6" hidden="1">{"'Sheet1'!$L$16"}</definedName>
    <definedName name="khkl" localSheetId="0" hidden="1">{"'Sheet1'!$L$16"}</definedName>
    <definedName name="khkl" hidden="1">{"'Sheet1'!$L$16"}</definedName>
    <definedName name="kjjh" localSheetId="3" hidden="1">{"'Sheet1'!$L$16"}</definedName>
    <definedName name="kjjh" localSheetId="7" hidden="1">{"'Sheet1'!$L$16"}</definedName>
    <definedName name="kjjh" localSheetId="9" hidden="1">{"'Sheet1'!$L$16"}</definedName>
    <definedName name="kjjh" localSheetId="11" hidden="1">{"'Sheet1'!$L$16"}</definedName>
    <definedName name="kjjh" localSheetId="1" hidden="1">{"'Sheet1'!$L$16"}</definedName>
    <definedName name="kjjh" localSheetId="5" hidden="1">{"'Sheet1'!$L$16"}</definedName>
    <definedName name="kjjh" localSheetId="8" hidden="1">{"'Sheet1'!$L$16"}</definedName>
    <definedName name="kjjh" localSheetId="10" hidden="1">{"'Sheet1'!$L$16"}</definedName>
    <definedName name="kjjh" localSheetId="12" hidden="1">{"'Sheet1'!$L$16"}</definedName>
    <definedName name="kjjh" localSheetId="2" hidden="1">{"'Sheet1'!$L$16"}</definedName>
    <definedName name="kjjh" localSheetId="4" hidden="1">{"'Sheet1'!$L$16"}</definedName>
    <definedName name="kjjh" localSheetId="6" hidden="1">{"'Sheet1'!$L$16"}</definedName>
    <definedName name="kjjh" localSheetId="0" hidden="1">{"'Sheet1'!$L$16"}</definedName>
    <definedName name="kjjh" hidden="1">{"'Sheet1'!$L$16"}</definedName>
    <definedName name="KTLDLAN3" localSheetId="3" hidden="1">{"'Sheet1'!$L$16"}</definedName>
    <definedName name="KTLDLAN3" localSheetId="7" hidden="1">{"'Sheet1'!$L$16"}</definedName>
    <definedName name="KTLDLAN3" localSheetId="9" hidden="1">{"'Sheet1'!$L$16"}</definedName>
    <definedName name="KTLDLAN3" localSheetId="11" hidden="1">{"'Sheet1'!$L$16"}</definedName>
    <definedName name="KTLDLAN3" localSheetId="1" hidden="1">{"'Sheet1'!$L$16"}</definedName>
    <definedName name="KTLDLAN3" localSheetId="5" hidden="1">{"'Sheet1'!$L$16"}</definedName>
    <definedName name="KTLDLAN3" localSheetId="8" hidden="1">{"'Sheet1'!$L$16"}</definedName>
    <definedName name="KTLDLAN3" localSheetId="10" hidden="1">{"'Sheet1'!$L$16"}</definedName>
    <definedName name="KTLDLAN3" localSheetId="12" hidden="1">{"'Sheet1'!$L$16"}</definedName>
    <definedName name="KTLDLAN3" localSheetId="2" hidden="1">{"'Sheet1'!$L$16"}</definedName>
    <definedName name="KTLDLAN3" localSheetId="4" hidden="1">{"'Sheet1'!$L$16"}</definedName>
    <definedName name="KTLDLAN3" localSheetId="6" hidden="1">{"'Sheet1'!$L$16"}</definedName>
    <definedName name="KTLDLAN3" localSheetId="0" hidden="1">{"'Sheet1'!$L$16"}</definedName>
    <definedName name="KTLDLAN3" hidden="1">{"'Sheet1'!$L$16"}</definedName>
    <definedName name="_xlnm.Print_Area" localSheetId="3">'CC - 8'!$A$1:$AS$41</definedName>
    <definedName name="_xlnm.Print_Area" localSheetId="7">'CC -10'!$A$1:$AS$41</definedName>
    <definedName name="_xlnm.Print_Area" localSheetId="9">'CC -11'!$A$1:$AS$41</definedName>
    <definedName name="_xlnm.Print_Area" localSheetId="11">'CC -12'!$A$1:$AS$41</definedName>
    <definedName name="_xlnm.Print_Area" localSheetId="1">'CC -7'!$A$1:$AS$41</definedName>
    <definedName name="_xlnm.Print_Area" localSheetId="5">'CC -9'!$A$1:$AS$41</definedName>
    <definedName name="_xlnm.Print_Area" localSheetId="8">'L - 10'!$A$1:$P$22</definedName>
    <definedName name="_xlnm.Print_Area" localSheetId="10">'L - 11'!$A$1:$P$22</definedName>
    <definedName name="_xlnm.Print_Area" localSheetId="12">'L - 12'!$A$1:$P$22</definedName>
    <definedName name="_xlnm.Print_Area" localSheetId="2">'L - 7'!$A$1:$P$22</definedName>
    <definedName name="_xlnm.Print_Area" localSheetId="4">'L - 8'!$A$1:$P$23</definedName>
    <definedName name="_xlnm.Print_Area" localSheetId="6">'L - 9'!$A$1:$P$22</definedName>
    <definedName name="ưer" localSheetId="3" hidden="1">{"'Sheet1'!$L$16"}</definedName>
    <definedName name="ưer" localSheetId="7" hidden="1">{"'Sheet1'!$L$16"}</definedName>
    <definedName name="ưer" localSheetId="9" hidden="1">{"'Sheet1'!$L$16"}</definedName>
    <definedName name="ưer" localSheetId="11" hidden="1">{"'Sheet1'!$L$16"}</definedName>
    <definedName name="ưer" localSheetId="1" hidden="1">{"'Sheet1'!$L$16"}</definedName>
    <definedName name="ưer" localSheetId="5" hidden="1">{"'Sheet1'!$L$16"}</definedName>
    <definedName name="ưer" localSheetId="8" hidden="1">{"'Sheet1'!$L$16"}</definedName>
    <definedName name="ưer" localSheetId="10" hidden="1">{"'Sheet1'!$L$16"}</definedName>
    <definedName name="ưer" localSheetId="12" hidden="1">{"'Sheet1'!$L$16"}</definedName>
    <definedName name="ưer" localSheetId="2" hidden="1">{"'Sheet1'!$L$16"}</definedName>
    <definedName name="ưer" localSheetId="4" hidden="1">{"'Sheet1'!$L$16"}</definedName>
    <definedName name="ưer" localSheetId="6" hidden="1">{"'Sheet1'!$L$16"}</definedName>
    <definedName name="ưer" localSheetId="0" hidden="1">{"'Sheet1'!$L$16"}</definedName>
    <definedName name="ưer" hidden="1">{"'Sheet1'!$L$16"}</definedName>
    <definedName name="UU" localSheetId="3" hidden="1">{"'Sheet1'!$L$16"}</definedName>
    <definedName name="UU" localSheetId="7" hidden="1">{"'Sheet1'!$L$16"}</definedName>
    <definedName name="UU" localSheetId="9" hidden="1">{"'Sheet1'!$L$16"}</definedName>
    <definedName name="UU" localSheetId="11" hidden="1">{"'Sheet1'!$L$16"}</definedName>
    <definedName name="UU" localSheetId="1" hidden="1">{"'Sheet1'!$L$16"}</definedName>
    <definedName name="UU" localSheetId="5" hidden="1">{"'Sheet1'!$L$16"}</definedName>
    <definedName name="UU" localSheetId="8" hidden="1">{"'Sheet1'!$L$16"}</definedName>
    <definedName name="UU" localSheetId="10" hidden="1">{"'Sheet1'!$L$16"}</definedName>
    <definedName name="UU" localSheetId="12" hidden="1">{"'Sheet1'!$L$16"}</definedName>
    <definedName name="UU" localSheetId="2" hidden="1">{"'Sheet1'!$L$16"}</definedName>
    <definedName name="UU" localSheetId="4" hidden="1">{"'Sheet1'!$L$16"}</definedName>
    <definedName name="UU" localSheetId="6" hidden="1">{"'Sheet1'!$L$16"}</definedName>
    <definedName name="UU" localSheetId="0" hidden="1">{"'Sheet1'!$L$16"}</definedName>
    <definedName name="UU" hidden="1">{"'Sheet1'!$L$16"}</definedName>
    <definedName name="wrn.chi._.tiÆt." localSheetId="3" hidden="1">{#N/A,#N/A,FALSE,"Chi tiÆt"}</definedName>
    <definedName name="wrn.chi._.tiÆt." localSheetId="7" hidden="1">{#N/A,#N/A,FALSE,"Chi tiÆt"}</definedName>
    <definedName name="wrn.chi._.tiÆt." localSheetId="9" hidden="1">{#N/A,#N/A,FALSE,"Chi tiÆt"}</definedName>
    <definedName name="wrn.chi._.tiÆt." localSheetId="11" hidden="1">{#N/A,#N/A,FALSE,"Chi tiÆt"}</definedName>
    <definedName name="wrn.chi._.tiÆt." localSheetId="1" hidden="1">{#N/A,#N/A,FALSE,"Chi tiÆt"}</definedName>
    <definedName name="wrn.chi._.tiÆt." localSheetId="5" hidden="1">{#N/A,#N/A,FALSE,"Chi tiÆt"}</definedName>
    <definedName name="wrn.chi._.tiÆt." localSheetId="8" hidden="1">{#N/A,#N/A,FALSE,"Chi tiÆt"}</definedName>
    <definedName name="wrn.chi._.tiÆt." localSheetId="10" hidden="1">{#N/A,#N/A,FALSE,"Chi tiÆt"}</definedName>
    <definedName name="wrn.chi._.tiÆt." localSheetId="12" hidden="1">{#N/A,#N/A,FALSE,"Chi tiÆt"}</definedName>
    <definedName name="wrn.chi._.tiÆt." localSheetId="2" hidden="1">{#N/A,#N/A,FALSE,"Chi tiÆt"}</definedName>
    <definedName name="wrn.chi._.tiÆt." localSheetId="4" hidden="1">{#N/A,#N/A,FALSE,"Chi tiÆt"}</definedName>
    <definedName name="wrn.chi._.tiÆt." localSheetId="6" hidden="1">{#N/A,#N/A,FALSE,"Chi tiÆt"}</definedName>
    <definedName name="wrn.chi._.tiÆt." localSheetId="0" hidden="1">{#N/A,#N/A,FALSE,"Chi tiÆt"}</definedName>
    <definedName name="wrn.chi._.tiÆt." hidden="1">{#N/A,#N/A,FALSE,"Chi tiÆt"}</definedName>
  </definedNames>
  <calcPr calcId="144525"/>
</workbook>
</file>

<file path=xl/calcChain.xml><?xml version="1.0" encoding="utf-8"?>
<calcChain xmlns="http://schemas.openxmlformats.org/spreadsheetml/2006/main">
  <c r="AG16" i="15" l="1"/>
  <c r="AE16" i="15"/>
  <c r="AC16" i="15"/>
  <c r="AA16" i="15"/>
  <c r="Y16" i="15"/>
  <c r="AG15" i="15"/>
  <c r="AE15" i="15"/>
  <c r="AC15" i="15"/>
  <c r="AA15" i="15"/>
  <c r="Y15" i="15"/>
  <c r="W15" i="15"/>
  <c r="W16" i="15"/>
  <c r="O18" i="38"/>
  <c r="N16" i="46" l="1"/>
  <c r="H16" i="46"/>
  <c r="F16" i="46"/>
  <c r="E16" i="46"/>
  <c r="D16" i="46"/>
  <c r="C16" i="46"/>
  <c r="AM16" i="45"/>
  <c r="AL16" i="45"/>
  <c r="AK16" i="45"/>
  <c r="AN16" i="45" s="1"/>
  <c r="D16" i="45"/>
  <c r="C16" i="45"/>
  <c r="N16" i="44"/>
  <c r="H16" i="44"/>
  <c r="F16" i="44"/>
  <c r="E16" i="44"/>
  <c r="D16" i="44"/>
  <c r="C16" i="44"/>
  <c r="AN16" i="43"/>
  <c r="AM16" i="43"/>
  <c r="AL16" i="43"/>
  <c r="AK16" i="43"/>
  <c r="D16" i="43"/>
  <c r="C16" i="43"/>
  <c r="N16" i="42"/>
  <c r="H16" i="42"/>
  <c r="F16" i="42"/>
  <c r="E16" i="42"/>
  <c r="D16" i="42"/>
  <c r="C16" i="42"/>
  <c r="AN16" i="41"/>
  <c r="AM16" i="41"/>
  <c r="AL16" i="41"/>
  <c r="AK16" i="41"/>
  <c r="D16" i="41"/>
  <c r="C16" i="41"/>
  <c r="N16" i="40"/>
  <c r="H16" i="40"/>
  <c r="F16" i="40"/>
  <c r="E16" i="40"/>
  <c r="D16" i="40"/>
  <c r="C16" i="40"/>
  <c r="AM16" i="39"/>
  <c r="AL16" i="39"/>
  <c r="AK16" i="39"/>
  <c r="AN16" i="39" s="1"/>
  <c r="D16" i="39"/>
  <c r="C16" i="39"/>
  <c r="N16" i="38"/>
  <c r="H16" i="38"/>
  <c r="F16" i="38"/>
  <c r="L16" i="38" s="1"/>
  <c r="E16" i="38"/>
  <c r="D16" i="38"/>
  <c r="C16" i="38"/>
  <c r="AN16" i="37"/>
  <c r="AM16" i="37"/>
  <c r="AL16" i="37"/>
  <c r="AK16" i="37"/>
  <c r="D16" i="37"/>
  <c r="C16" i="37"/>
  <c r="AM16" i="35"/>
  <c r="AL16" i="35"/>
  <c r="AK16" i="35"/>
  <c r="AN16" i="35" s="1"/>
  <c r="D16" i="35"/>
  <c r="C16" i="35"/>
  <c r="N16" i="36"/>
  <c r="H16" i="36"/>
  <c r="F16" i="36"/>
  <c r="L16" i="36" s="1"/>
  <c r="E16" i="36"/>
  <c r="D16" i="36"/>
  <c r="C16" i="36"/>
  <c r="K17" i="15"/>
  <c r="M17" i="15"/>
  <c r="O17" i="15"/>
  <c r="Q17" i="15"/>
  <c r="S17" i="15"/>
  <c r="U17" i="15"/>
  <c r="J18" i="15" a="1"/>
  <c r="J18" i="15"/>
  <c r="L18" i="15" a="1"/>
  <c r="L18" i="15"/>
  <c r="N18" i="15" a="1"/>
  <c r="N18" i="15"/>
  <c r="P18" i="15" a="1"/>
  <c r="P18" i="15"/>
  <c r="R18" i="15" a="1"/>
  <c r="R18" i="15"/>
  <c r="T18" i="15" a="1"/>
  <c r="T18" i="15"/>
  <c r="K19" i="15"/>
  <c r="M19" i="15"/>
  <c r="O19" i="15"/>
  <c r="Q19" i="15"/>
  <c r="S19" i="15"/>
  <c r="U19" i="15"/>
  <c r="J16" i="46" l="1"/>
  <c r="J16" i="44"/>
  <c r="L16" i="46"/>
  <c r="J16" i="42"/>
  <c r="L16" i="44"/>
  <c r="L16" i="42"/>
  <c r="J16" i="40"/>
  <c r="L16" i="40"/>
  <c r="J16" i="38"/>
  <c r="J16" i="36"/>
  <c r="A11" i="15" l="1"/>
  <c r="A12" i="15"/>
  <c r="A13" i="15"/>
  <c r="A14" i="15"/>
  <c r="A10" i="15"/>
  <c r="AF18" i="15" a="1"/>
  <c r="AF18" i="15" s="1"/>
  <c r="AD18" i="15" a="1"/>
  <c r="AD18" i="15" s="1"/>
  <c r="AB18" i="15" a="1"/>
  <c r="AB18" i="15" s="1"/>
  <c r="Z18" i="15" a="1"/>
  <c r="Z18" i="15" s="1"/>
  <c r="X18" i="15" a="1"/>
  <c r="X18" i="15" s="1"/>
  <c r="V18" i="15" a="1"/>
  <c r="V18" i="15" s="1"/>
  <c r="AG17" i="15"/>
  <c r="W17" i="15"/>
  <c r="Y17" i="15"/>
  <c r="AA17" i="15"/>
  <c r="AC17" i="15"/>
  <c r="AE17" i="15"/>
  <c r="AH17" i="15" l="1"/>
  <c r="AH16" i="15"/>
  <c r="AH15" i="15"/>
  <c r="N15" i="46" l="1"/>
  <c r="E15" i="46"/>
  <c r="D15" i="46"/>
  <c r="C15" i="46"/>
  <c r="N17" i="46"/>
  <c r="E17" i="46"/>
  <c r="D17" i="46"/>
  <c r="C17" i="46"/>
  <c r="AL14" i="45"/>
  <c r="D14" i="45"/>
  <c r="C14" i="45"/>
  <c r="AL18" i="45"/>
  <c r="D18" i="45"/>
  <c r="C18" i="45"/>
  <c r="N15" i="44"/>
  <c r="E15" i="44"/>
  <c r="D15" i="44"/>
  <c r="C15" i="44"/>
  <c r="N17" i="44"/>
  <c r="E17" i="44"/>
  <c r="D17" i="44"/>
  <c r="C17" i="44"/>
  <c r="AL14" i="43"/>
  <c r="D14" i="43"/>
  <c r="C14" i="43"/>
  <c r="AL18" i="43"/>
  <c r="D18" i="43"/>
  <c r="C18" i="43"/>
  <c r="N15" i="42"/>
  <c r="E15" i="42"/>
  <c r="D15" i="42"/>
  <c r="C15" i="42"/>
  <c r="N17" i="42"/>
  <c r="E17" i="42"/>
  <c r="D17" i="42"/>
  <c r="C17" i="42"/>
  <c r="AL14" i="41"/>
  <c r="D14" i="41"/>
  <c r="C14" i="41"/>
  <c r="AL18" i="41"/>
  <c r="D18" i="41"/>
  <c r="C18" i="41"/>
  <c r="N15" i="40"/>
  <c r="E15" i="40"/>
  <c r="D15" i="40"/>
  <c r="C15" i="40"/>
  <c r="N17" i="40"/>
  <c r="E17" i="40"/>
  <c r="D17" i="40"/>
  <c r="C17" i="40"/>
  <c r="AL14" i="39"/>
  <c r="D14" i="39"/>
  <c r="C14" i="39"/>
  <c r="AL18" i="39"/>
  <c r="D18" i="39"/>
  <c r="C18" i="39"/>
  <c r="N15" i="38"/>
  <c r="E15" i="38"/>
  <c r="D15" i="38"/>
  <c r="C15" i="38"/>
  <c r="N17" i="38"/>
  <c r="E17" i="38"/>
  <c r="D17" i="38"/>
  <c r="C17" i="38"/>
  <c r="AL14" i="37"/>
  <c r="D14" i="37"/>
  <c r="C14" i="37"/>
  <c r="AL18" i="37"/>
  <c r="D18" i="37"/>
  <c r="C18" i="37"/>
  <c r="N15" i="36"/>
  <c r="E15" i="36"/>
  <c r="D15" i="36"/>
  <c r="C15" i="36"/>
  <c r="N17" i="36"/>
  <c r="E17" i="36"/>
  <c r="D17" i="36"/>
  <c r="C17" i="36"/>
  <c r="AL14" i="35"/>
  <c r="D14" i="35"/>
  <c r="C14" i="35"/>
  <c r="AL18" i="35"/>
  <c r="D18" i="35"/>
  <c r="C18" i="35"/>
  <c r="A15" i="15" l="1"/>
  <c r="AL12" i="45" l="1"/>
  <c r="D12" i="45"/>
  <c r="C12" i="45"/>
  <c r="AL12" i="43"/>
  <c r="D12" i="43"/>
  <c r="C12" i="43"/>
  <c r="AL12" i="41"/>
  <c r="D12" i="41"/>
  <c r="C12" i="41"/>
  <c r="AL12" i="39"/>
  <c r="D12" i="39"/>
  <c r="C12" i="39"/>
  <c r="AL12" i="37"/>
  <c r="D12" i="37"/>
  <c r="C12" i="37"/>
  <c r="AL12" i="35"/>
  <c r="D12" i="35"/>
  <c r="C12" i="35"/>
  <c r="N14" i="46" l="1"/>
  <c r="E14" i="46"/>
  <c r="D14" i="46"/>
  <c r="C14" i="46"/>
  <c r="N10" i="46"/>
  <c r="E10" i="46"/>
  <c r="D10" i="46"/>
  <c r="C10" i="46"/>
  <c r="E4" i="46"/>
  <c r="O21" i="46" s="1"/>
  <c r="AL9" i="45"/>
  <c r="D9" i="45"/>
  <c r="C9" i="45"/>
  <c r="F5" i="45"/>
  <c r="G5" i="45" s="1"/>
  <c r="S1" i="45"/>
  <c r="N14" i="44"/>
  <c r="E14" i="44"/>
  <c r="D14" i="44"/>
  <c r="C14" i="44"/>
  <c r="N10" i="44"/>
  <c r="E10" i="44"/>
  <c r="D10" i="44"/>
  <c r="C10" i="44"/>
  <c r="E4" i="44"/>
  <c r="O21" i="44" s="1"/>
  <c r="AL9" i="43"/>
  <c r="D9" i="43"/>
  <c r="C9" i="43"/>
  <c r="F5" i="43"/>
  <c r="G5" i="43" s="1"/>
  <c r="S1" i="43"/>
  <c r="N14" i="42"/>
  <c r="E14" i="42"/>
  <c r="D14" i="42"/>
  <c r="C14" i="42"/>
  <c r="N10" i="42"/>
  <c r="E10" i="42"/>
  <c r="D10" i="42"/>
  <c r="C10" i="42"/>
  <c r="E4" i="42"/>
  <c r="O21" i="42" s="1"/>
  <c r="AL9" i="41"/>
  <c r="D9" i="41"/>
  <c r="C9" i="41"/>
  <c r="F5" i="41"/>
  <c r="G5" i="41" s="1"/>
  <c r="S1" i="41"/>
  <c r="E12" i="46" l="1"/>
  <c r="N12" i="46"/>
  <c r="E12" i="44"/>
  <c r="N12" i="44"/>
  <c r="F6" i="43"/>
  <c r="E19" i="42"/>
  <c r="N19" i="42"/>
  <c r="E19" i="44"/>
  <c r="N19" i="44"/>
  <c r="F6" i="45"/>
  <c r="F6" i="41"/>
  <c r="E19" i="46"/>
  <c r="D1" i="42"/>
  <c r="D1" i="44"/>
  <c r="N19" i="46"/>
  <c r="D1" i="46"/>
  <c r="G6" i="45"/>
  <c r="H5" i="45"/>
  <c r="G6" i="43"/>
  <c r="H5" i="43"/>
  <c r="N12" i="42"/>
  <c r="G6" i="41"/>
  <c r="H5" i="41"/>
  <c r="E12" i="42"/>
  <c r="N14" i="40"/>
  <c r="E14" i="40"/>
  <c r="D14" i="40"/>
  <c r="C14" i="40"/>
  <c r="N10" i="40"/>
  <c r="E10" i="40"/>
  <c r="D10" i="40"/>
  <c r="C10" i="40"/>
  <c r="E4" i="40"/>
  <c r="O21" i="40" s="1"/>
  <c r="AL9" i="39"/>
  <c r="D9" i="39"/>
  <c r="C9" i="39"/>
  <c r="F5" i="39"/>
  <c r="G5" i="39" s="1"/>
  <c r="S1" i="39"/>
  <c r="N14" i="38"/>
  <c r="E14" i="38"/>
  <c r="D14" i="38"/>
  <c r="C14" i="38"/>
  <c r="N10" i="38"/>
  <c r="E10" i="38"/>
  <c r="D10" i="38"/>
  <c r="C10" i="38"/>
  <c r="E4" i="38"/>
  <c r="O21" i="38" s="1"/>
  <c r="AL9" i="37"/>
  <c r="D9" i="37"/>
  <c r="C9" i="37"/>
  <c r="F5" i="37"/>
  <c r="F6" i="37" s="1"/>
  <c r="S1" i="37"/>
  <c r="N14" i="36"/>
  <c r="E14" i="36"/>
  <c r="D14" i="36"/>
  <c r="C14" i="36"/>
  <c r="N10" i="36"/>
  <c r="E10" i="36"/>
  <c r="D10" i="36"/>
  <c r="C10" i="36"/>
  <c r="E4" i="36"/>
  <c r="O21" i="36" s="1"/>
  <c r="AL9" i="35"/>
  <c r="D9" i="35"/>
  <c r="C9" i="35"/>
  <c r="F5" i="35"/>
  <c r="F6" i="35" s="1"/>
  <c r="S1" i="35"/>
  <c r="D1" i="36" l="1"/>
  <c r="D1" i="38"/>
  <c r="I5" i="45"/>
  <c r="H6" i="45"/>
  <c r="N12" i="38"/>
  <c r="I5" i="43"/>
  <c r="H6" i="43"/>
  <c r="E19" i="40"/>
  <c r="N19" i="40"/>
  <c r="I5" i="41"/>
  <c r="H6" i="41"/>
  <c r="N12" i="36"/>
  <c r="E19" i="38"/>
  <c r="N19" i="38"/>
  <c r="N12" i="40"/>
  <c r="F6" i="39"/>
  <c r="D1" i="40"/>
  <c r="G6" i="39"/>
  <c r="H5" i="39"/>
  <c r="E12" i="40"/>
  <c r="E19" i="36"/>
  <c r="N19" i="36"/>
  <c r="G5" i="37"/>
  <c r="E12" i="38"/>
  <c r="G5" i="35"/>
  <c r="E12" i="36"/>
  <c r="J5" i="45" l="1"/>
  <c r="I6" i="45"/>
  <c r="J5" i="43"/>
  <c r="I6" i="43"/>
  <c r="J5" i="41"/>
  <c r="I6" i="41"/>
  <c r="I5" i="39"/>
  <c r="H6" i="39"/>
  <c r="G6" i="37"/>
  <c r="H5" i="37"/>
  <c r="G6" i="35"/>
  <c r="H5" i="35"/>
  <c r="A16" i="15"/>
  <c r="J6" i="45" l="1"/>
  <c r="K5" i="45"/>
  <c r="J6" i="43"/>
  <c r="K5" i="43"/>
  <c r="J6" i="41"/>
  <c r="K5" i="41"/>
  <c r="J5" i="39"/>
  <c r="I6" i="39"/>
  <c r="I5" i="37"/>
  <c r="H6" i="37"/>
  <c r="I5" i="35"/>
  <c r="H6" i="35"/>
  <c r="K6" i="45" l="1"/>
  <c r="L5" i="45"/>
  <c r="K6" i="43"/>
  <c r="L5" i="43"/>
  <c r="K6" i="41"/>
  <c r="L5" i="41"/>
  <c r="J6" i="39"/>
  <c r="K5" i="39"/>
  <c r="J5" i="37"/>
  <c r="I6" i="37"/>
  <c r="J5" i="35"/>
  <c r="I6" i="35"/>
  <c r="M5" i="45" l="1"/>
  <c r="L6" i="45"/>
  <c r="M5" i="43"/>
  <c r="L6" i="43"/>
  <c r="M5" i="41"/>
  <c r="L6" i="41"/>
  <c r="K6" i="39"/>
  <c r="L5" i="39"/>
  <c r="J6" i="37"/>
  <c r="K5" i="37"/>
  <c r="J6" i="35"/>
  <c r="K5" i="35"/>
  <c r="F17" i="15"/>
  <c r="N5" i="45" l="1"/>
  <c r="M6" i="45"/>
  <c r="N5" i="43"/>
  <c r="M6" i="43"/>
  <c r="N5" i="41"/>
  <c r="M6" i="41"/>
  <c r="M5" i="39"/>
  <c r="L6" i="39"/>
  <c r="K6" i="37"/>
  <c r="L5" i="37"/>
  <c r="K6" i="35"/>
  <c r="L5" i="35"/>
  <c r="N6" i="45" l="1"/>
  <c r="O5" i="45"/>
  <c r="N6" i="43"/>
  <c r="O5" i="43"/>
  <c r="N6" i="41"/>
  <c r="O5" i="41"/>
  <c r="N5" i="39"/>
  <c r="M6" i="39"/>
  <c r="M5" i="37"/>
  <c r="L6" i="37"/>
  <c r="M5" i="35"/>
  <c r="L6" i="35"/>
  <c r="O6" i="45" l="1"/>
  <c r="P5" i="45"/>
  <c r="O6" i="43"/>
  <c r="P5" i="43"/>
  <c r="O6" i="41"/>
  <c r="P5" i="41"/>
  <c r="N6" i="39"/>
  <c r="O5" i="39"/>
  <c r="N5" i="37"/>
  <c r="M6" i="37"/>
  <c r="N5" i="35"/>
  <c r="M6" i="35"/>
  <c r="Q5" i="45" l="1"/>
  <c r="P6" i="45"/>
  <c r="Q5" i="43"/>
  <c r="P6" i="43"/>
  <c r="Q5" i="41"/>
  <c r="P6" i="41"/>
  <c r="O6" i="39"/>
  <c r="P5" i="39"/>
  <c r="N6" i="37"/>
  <c r="O5" i="37"/>
  <c r="N6" i="35"/>
  <c r="O5" i="35"/>
  <c r="R5" i="45" l="1"/>
  <c r="Q6" i="45"/>
  <c r="R5" i="43"/>
  <c r="Q6" i="43"/>
  <c r="R5" i="41"/>
  <c r="Q6" i="41"/>
  <c r="Q5" i="39"/>
  <c r="P6" i="39"/>
  <c r="O6" i="37"/>
  <c r="P5" i="37"/>
  <c r="O6" i="35"/>
  <c r="P5" i="35"/>
  <c r="R6" i="45" l="1"/>
  <c r="S5" i="45"/>
  <c r="R6" i="43"/>
  <c r="S5" i="43"/>
  <c r="R6" i="41"/>
  <c r="S5" i="41"/>
  <c r="R5" i="39"/>
  <c r="Q6" i="39"/>
  <c r="Q5" i="37"/>
  <c r="P6" i="37"/>
  <c r="Q5" i="35"/>
  <c r="P6" i="35"/>
  <c r="E17" i="15"/>
  <c r="S6" i="45" l="1"/>
  <c r="T5" i="45"/>
  <c r="S6" i="43"/>
  <c r="T5" i="43"/>
  <c r="S6" i="41"/>
  <c r="T5" i="41"/>
  <c r="R6" i="39"/>
  <c r="S5" i="39"/>
  <c r="R5" i="37"/>
  <c r="Q6" i="37"/>
  <c r="R5" i="35"/>
  <c r="Q6" i="35"/>
  <c r="U5" i="45" l="1"/>
  <c r="T6" i="45"/>
  <c r="U5" i="43"/>
  <c r="T6" i="43"/>
  <c r="U5" i="41"/>
  <c r="T6" i="41"/>
  <c r="S6" i="39"/>
  <c r="T5" i="39"/>
  <c r="R6" i="37"/>
  <c r="S5" i="37"/>
  <c r="R6" i="35"/>
  <c r="S5" i="35"/>
  <c r="V5" i="45" l="1"/>
  <c r="U6" i="45"/>
  <c r="V5" i="43"/>
  <c r="U6" i="43"/>
  <c r="V5" i="41"/>
  <c r="U6" i="41"/>
  <c r="U5" i="39"/>
  <c r="T6" i="39"/>
  <c r="S6" i="37"/>
  <c r="T5" i="37"/>
  <c r="S6" i="35"/>
  <c r="T5" i="35"/>
  <c r="V6" i="45" l="1"/>
  <c r="W5" i="45"/>
  <c r="V6" i="43"/>
  <c r="W5" i="43"/>
  <c r="V6" i="41"/>
  <c r="W5" i="41"/>
  <c r="V5" i="39"/>
  <c r="U6" i="39"/>
  <c r="U5" i="37"/>
  <c r="T6" i="37"/>
  <c r="U5" i="35"/>
  <c r="T6" i="35"/>
  <c r="W6" i="45" l="1"/>
  <c r="X5" i="45"/>
  <c r="W6" i="43"/>
  <c r="X5" i="43"/>
  <c r="W6" i="41"/>
  <c r="X5" i="41"/>
  <c r="V6" i="39"/>
  <c r="W5" i="39"/>
  <c r="V5" i="37"/>
  <c r="U6" i="37"/>
  <c r="V5" i="35"/>
  <c r="U6" i="35"/>
  <c r="Y5" i="45" l="1"/>
  <c r="X6" i="45"/>
  <c r="Y5" i="43"/>
  <c r="X6" i="43"/>
  <c r="Y5" i="41"/>
  <c r="X6" i="41"/>
  <c r="W6" i="39"/>
  <c r="X5" i="39"/>
  <c r="V6" i="37"/>
  <c r="W5" i="37"/>
  <c r="V6" i="35"/>
  <c r="W5" i="35"/>
  <c r="Z5" i="45" l="1"/>
  <c r="Y6" i="45"/>
  <c r="Z5" i="43"/>
  <c r="Y6" i="43"/>
  <c r="Z5" i="41"/>
  <c r="Y6" i="41"/>
  <c r="Y5" i="39"/>
  <c r="X6" i="39"/>
  <c r="W6" i="37"/>
  <c r="X5" i="37"/>
  <c r="W6" i="35"/>
  <c r="X5" i="35"/>
  <c r="Z6" i="45" l="1"/>
  <c r="AA5" i="45"/>
  <c r="Z6" i="43"/>
  <c r="AA5" i="43"/>
  <c r="Z6" i="41"/>
  <c r="AA5" i="41"/>
  <c r="Z5" i="39"/>
  <c r="Y6" i="39"/>
  <c r="Y5" i="37"/>
  <c r="X6" i="37"/>
  <c r="Y5" i="35"/>
  <c r="X6" i="35"/>
  <c r="AA6" i="45" l="1"/>
  <c r="AB5" i="45"/>
  <c r="AA6" i="43"/>
  <c r="AB5" i="43"/>
  <c r="AA6" i="41"/>
  <c r="AB5" i="41"/>
  <c r="Z6" i="39"/>
  <c r="AA5" i="39"/>
  <c r="Z5" i="37"/>
  <c r="Y6" i="37"/>
  <c r="Z5" i="35"/>
  <c r="Y6" i="35"/>
  <c r="AC5" i="45" l="1"/>
  <c r="AB6" i="45"/>
  <c r="AC5" i="43"/>
  <c r="AB6" i="43"/>
  <c r="AC5" i="41"/>
  <c r="AB6" i="41"/>
  <c r="AA6" i="39"/>
  <c r="AB5" i="39"/>
  <c r="Z6" i="37"/>
  <c r="AA5" i="37"/>
  <c r="Z6" i="35"/>
  <c r="AA5" i="35"/>
  <c r="AD5" i="45" l="1"/>
  <c r="AC6" i="45"/>
  <c r="AD5" i="43"/>
  <c r="AC6" i="43"/>
  <c r="AD5" i="41"/>
  <c r="AC6" i="41"/>
  <c r="AC5" i="39"/>
  <c r="AB6" i="39"/>
  <c r="AA6" i="37"/>
  <c r="AB5" i="37"/>
  <c r="AA6" i="35"/>
  <c r="AB5" i="35"/>
  <c r="AD6" i="45" l="1"/>
  <c r="AE5" i="45"/>
  <c r="AD6" i="43"/>
  <c r="AE5" i="43"/>
  <c r="AD6" i="41"/>
  <c r="AE5" i="41"/>
  <c r="AD5" i="39"/>
  <c r="AC6" i="39"/>
  <c r="AC5" i="37"/>
  <c r="AB6" i="37"/>
  <c r="AC5" i="35"/>
  <c r="AB6" i="35"/>
  <c r="AE6" i="45" l="1"/>
  <c r="AF5" i="45"/>
  <c r="AE6" i="43"/>
  <c r="AF5" i="43"/>
  <c r="AE6" i="41"/>
  <c r="AF5" i="41"/>
  <c r="AD6" i="39"/>
  <c r="AE5" i="39"/>
  <c r="AD5" i="37"/>
  <c r="AC6" i="37"/>
  <c r="AD5" i="35"/>
  <c r="AC6" i="35"/>
  <c r="AG5" i="45" l="1"/>
  <c r="AF6" i="45"/>
  <c r="AG5" i="43"/>
  <c r="AF6" i="43"/>
  <c r="AG5" i="41"/>
  <c r="AF6" i="41"/>
  <c r="AE6" i="39"/>
  <c r="AF5" i="39"/>
  <c r="AD6" i="37"/>
  <c r="AE5" i="37"/>
  <c r="AD6" i="35"/>
  <c r="AE5" i="35"/>
  <c r="AH5" i="45" l="1"/>
  <c r="AG6" i="45"/>
  <c r="AH5" i="43"/>
  <c r="AG6" i="43"/>
  <c r="AH5" i="41"/>
  <c r="AG6" i="41"/>
  <c r="AG5" i="39"/>
  <c r="AF6" i="39"/>
  <c r="AE6" i="37"/>
  <c r="AF5" i="37"/>
  <c r="AE6" i="35"/>
  <c r="AF5" i="35"/>
  <c r="AH6" i="45" l="1"/>
  <c r="AI5" i="45"/>
  <c r="AH6" i="43"/>
  <c r="AI5" i="43"/>
  <c r="AH6" i="41"/>
  <c r="AI5" i="41"/>
  <c r="AH5" i="39"/>
  <c r="AG6" i="39"/>
  <c r="AG5" i="37"/>
  <c r="AF6" i="37"/>
  <c r="AG5" i="35"/>
  <c r="AF6" i="35"/>
  <c r="AI6" i="45" l="1"/>
  <c r="AJ5" i="45"/>
  <c r="AJ6" i="45" s="1"/>
  <c r="AI6" i="43"/>
  <c r="AI6" i="41"/>
  <c r="AJ5" i="41"/>
  <c r="AJ6" i="41" s="1"/>
  <c r="AH6" i="39"/>
  <c r="AI5" i="39"/>
  <c r="AH5" i="37"/>
  <c r="AG6" i="37"/>
  <c r="AH5" i="35"/>
  <c r="AG6" i="35"/>
  <c r="AK14" i="45" l="1"/>
  <c r="AK18" i="45"/>
  <c r="AM18" i="45"/>
  <c r="H17" i="46" s="1"/>
  <c r="AM14" i="45"/>
  <c r="H15" i="46" s="1"/>
  <c r="AM18" i="43"/>
  <c r="H17" i="44" s="1"/>
  <c r="AM14" i="43"/>
  <c r="H15" i="44" s="1"/>
  <c r="AK14" i="43"/>
  <c r="AK18" i="43"/>
  <c r="AM14" i="41"/>
  <c r="H15" i="42" s="1"/>
  <c r="AM18" i="41"/>
  <c r="H17" i="42" s="1"/>
  <c r="AK14" i="41"/>
  <c r="AK18" i="41"/>
  <c r="AM12" i="45"/>
  <c r="AK12" i="45"/>
  <c r="AM12" i="43"/>
  <c r="AK12" i="43"/>
  <c r="AK12" i="41"/>
  <c r="AM12" i="41"/>
  <c r="AK9" i="45"/>
  <c r="AM9" i="45"/>
  <c r="H10" i="46" s="1"/>
  <c r="AK9" i="43"/>
  <c r="F10" i="44" s="1"/>
  <c r="AM9" i="43"/>
  <c r="H10" i="44" s="1"/>
  <c r="AK9" i="41"/>
  <c r="AM9" i="41"/>
  <c r="H10" i="42" s="1"/>
  <c r="AI6" i="39"/>
  <c r="AJ5" i="39"/>
  <c r="AJ6" i="39" s="1"/>
  <c r="AH6" i="37"/>
  <c r="AI5" i="37"/>
  <c r="AH6" i="35"/>
  <c r="AI5" i="35"/>
  <c r="AN12" i="45" l="1"/>
  <c r="F17" i="46"/>
  <c r="AN18" i="45"/>
  <c r="F15" i="46"/>
  <c r="AN14" i="45"/>
  <c r="AN18" i="43"/>
  <c r="F17" i="44"/>
  <c r="F15" i="44"/>
  <c r="AN14" i="43"/>
  <c r="AN18" i="41"/>
  <c r="F17" i="42"/>
  <c r="AN14" i="41"/>
  <c r="F15" i="42"/>
  <c r="AM14" i="39"/>
  <c r="H15" i="40" s="1"/>
  <c r="AM18" i="39"/>
  <c r="H17" i="40" s="1"/>
  <c r="AK18" i="39"/>
  <c r="AK14" i="39"/>
  <c r="AN12" i="41"/>
  <c r="AN12" i="43"/>
  <c r="AM12" i="39"/>
  <c r="AK12" i="39"/>
  <c r="H14" i="46"/>
  <c r="H14" i="44"/>
  <c r="H14" i="42"/>
  <c r="F14" i="46"/>
  <c r="AN9" i="45"/>
  <c r="F10" i="46"/>
  <c r="AN9" i="43"/>
  <c r="F14" i="44"/>
  <c r="AN9" i="41"/>
  <c r="F10" i="42"/>
  <c r="F14" i="42"/>
  <c r="AM9" i="39"/>
  <c r="H10" i="40" s="1"/>
  <c r="AK9" i="39"/>
  <c r="AI6" i="37"/>
  <c r="AJ5" i="37"/>
  <c r="AJ6" i="37" s="1"/>
  <c r="AI6" i="35"/>
  <c r="AJ5" i="35"/>
  <c r="AJ6" i="35" s="1"/>
  <c r="AN12" i="39" l="1"/>
  <c r="L15" i="46"/>
  <c r="J15" i="46"/>
  <c r="L17" i="46"/>
  <c r="J17" i="46"/>
  <c r="L17" i="44"/>
  <c r="J17" i="44"/>
  <c r="J15" i="44"/>
  <c r="L15" i="44"/>
  <c r="L15" i="42"/>
  <c r="J15" i="42"/>
  <c r="L17" i="42"/>
  <c r="J17" i="42"/>
  <c r="F15" i="40"/>
  <c r="AN14" i="39"/>
  <c r="F17" i="40"/>
  <c r="AN18" i="39"/>
  <c r="AK14" i="37"/>
  <c r="AM14" i="37"/>
  <c r="H15" i="38" s="1"/>
  <c r="AK18" i="37"/>
  <c r="AM18" i="37"/>
  <c r="H17" i="38" s="1"/>
  <c r="AK18" i="35"/>
  <c r="AK14" i="35"/>
  <c r="AM18" i="35"/>
  <c r="H17" i="36" s="1"/>
  <c r="AM14" i="35"/>
  <c r="H15" i="36" s="1"/>
  <c r="Q2" i="44"/>
  <c r="AM12" i="37"/>
  <c r="AK12" i="37"/>
  <c r="AM12" i="35"/>
  <c r="AK12" i="35"/>
  <c r="Q2" i="46"/>
  <c r="Q2" i="42"/>
  <c r="H14" i="40"/>
  <c r="L10" i="46"/>
  <c r="J10" i="46"/>
  <c r="J14" i="46"/>
  <c r="L14" i="46"/>
  <c r="L10" i="44"/>
  <c r="J10" i="44"/>
  <c r="J14" i="44"/>
  <c r="L14" i="44"/>
  <c r="J14" i="42"/>
  <c r="L14" i="42"/>
  <c r="L10" i="42"/>
  <c r="J10" i="42"/>
  <c r="F14" i="40"/>
  <c r="AN9" i="39"/>
  <c r="F10" i="40"/>
  <c r="AK9" i="37"/>
  <c r="AM9" i="37"/>
  <c r="H10" i="38" s="1"/>
  <c r="AK9" i="35"/>
  <c r="AM9" i="35"/>
  <c r="H10" i="36" s="1"/>
  <c r="G16" i="46" l="1"/>
  <c r="I16" i="46"/>
  <c r="G16" i="44"/>
  <c r="I16" i="44"/>
  <c r="I16" i="42"/>
  <c r="G16" i="42"/>
  <c r="L15" i="40"/>
  <c r="J15" i="40"/>
  <c r="L17" i="40"/>
  <c r="J17" i="40"/>
  <c r="F17" i="38"/>
  <c r="AN18" i="37"/>
  <c r="F15" i="38"/>
  <c r="AN14" i="37"/>
  <c r="AN18" i="35"/>
  <c r="F17" i="36"/>
  <c r="AN14" i="35"/>
  <c r="F15" i="36"/>
  <c r="G15" i="46"/>
  <c r="I15" i="46"/>
  <c r="I17" i="46"/>
  <c r="G17" i="46"/>
  <c r="I15" i="44"/>
  <c r="G15" i="44"/>
  <c r="G17" i="44"/>
  <c r="I17" i="44"/>
  <c r="G10" i="44"/>
  <c r="G15" i="42"/>
  <c r="I15" i="42"/>
  <c r="G17" i="42"/>
  <c r="I17" i="42"/>
  <c r="AN12" i="37"/>
  <c r="AN12" i="35"/>
  <c r="G10" i="42"/>
  <c r="I10" i="42"/>
  <c r="G14" i="42"/>
  <c r="I14" i="42"/>
  <c r="I14" i="46"/>
  <c r="G14" i="46"/>
  <c r="G10" i="46"/>
  <c r="I10" i="46"/>
  <c r="I10" i="44"/>
  <c r="I14" i="44"/>
  <c r="G14" i="44"/>
  <c r="Q2" i="40"/>
  <c r="H14" i="38"/>
  <c r="H14" i="36"/>
  <c r="L12" i="44"/>
  <c r="L12" i="46"/>
  <c r="L19" i="46"/>
  <c r="L19" i="44"/>
  <c r="L12" i="42"/>
  <c r="L19" i="42"/>
  <c r="L10" i="40"/>
  <c r="J10" i="40"/>
  <c r="J14" i="40"/>
  <c r="L14" i="40"/>
  <c r="F14" i="38"/>
  <c r="AN9" i="37"/>
  <c r="F10" i="38"/>
  <c r="F14" i="36"/>
  <c r="AN9" i="35"/>
  <c r="F10" i="36"/>
  <c r="K16" i="46" l="1"/>
  <c r="M16" i="46" s="1"/>
  <c r="O16" i="46" s="1"/>
  <c r="AG13" i="15" s="1"/>
  <c r="K16" i="44"/>
  <c r="M16" i="44" s="1"/>
  <c r="O16" i="44" s="1"/>
  <c r="AE13" i="15" s="1"/>
  <c r="K16" i="42"/>
  <c r="M16" i="42" s="1"/>
  <c r="O16" i="42" s="1"/>
  <c r="AC13" i="15" s="1"/>
  <c r="G16" i="40"/>
  <c r="I16" i="40"/>
  <c r="L15" i="38"/>
  <c r="J15" i="38"/>
  <c r="J17" i="38"/>
  <c r="L17" i="38"/>
  <c r="L15" i="36"/>
  <c r="J15" i="36"/>
  <c r="L17" i="36"/>
  <c r="J17" i="36"/>
  <c r="K15" i="44"/>
  <c r="M15" i="44" s="1"/>
  <c r="K15" i="46"/>
  <c r="M15" i="46" s="1"/>
  <c r="O15" i="46" s="1"/>
  <c r="AG12" i="15" s="1"/>
  <c r="K17" i="46"/>
  <c r="M17" i="46" s="1"/>
  <c r="O17" i="46" s="1"/>
  <c r="AG14" i="15" s="1"/>
  <c r="K17" i="44"/>
  <c r="M17" i="44" s="1"/>
  <c r="O17" i="44" s="1"/>
  <c r="AE14" i="15" s="1"/>
  <c r="K10" i="44"/>
  <c r="M10" i="44" s="1"/>
  <c r="O10" i="44" s="1"/>
  <c r="AE10" i="15" s="1"/>
  <c r="K15" i="42"/>
  <c r="M15" i="42" s="1"/>
  <c r="K17" i="42"/>
  <c r="M17" i="42" s="1"/>
  <c r="O17" i="42" s="1"/>
  <c r="AC14" i="15" s="1"/>
  <c r="G15" i="40"/>
  <c r="I15" i="40"/>
  <c r="G17" i="40"/>
  <c r="I17" i="40"/>
  <c r="K14" i="46"/>
  <c r="M14" i="46" s="1"/>
  <c r="O14" i="46" s="1"/>
  <c r="AG11" i="15" s="1"/>
  <c r="G12" i="42"/>
  <c r="K10" i="46"/>
  <c r="M10" i="46" s="1"/>
  <c r="O10" i="46" s="1"/>
  <c r="AG10" i="15" s="1"/>
  <c r="K14" i="42"/>
  <c r="M14" i="42" s="1"/>
  <c r="O14" i="42" s="1"/>
  <c r="AC11" i="15" s="1"/>
  <c r="K10" i="42"/>
  <c r="M10" i="42" s="1"/>
  <c r="O10" i="42" s="1"/>
  <c r="AC10" i="15" s="1"/>
  <c r="I12" i="42"/>
  <c r="K14" i="44"/>
  <c r="M14" i="44" s="1"/>
  <c r="O14" i="44" s="1"/>
  <c r="AE11" i="15" s="1"/>
  <c r="G12" i="46"/>
  <c r="G19" i="46"/>
  <c r="I19" i="46"/>
  <c r="I12" i="46"/>
  <c r="I19" i="44"/>
  <c r="G19" i="44"/>
  <c r="I12" i="44"/>
  <c r="G12" i="44"/>
  <c r="I19" i="42"/>
  <c r="G19" i="42"/>
  <c r="I10" i="40"/>
  <c r="I14" i="40"/>
  <c r="G14" i="40"/>
  <c r="G10" i="40"/>
  <c r="Q2" i="38"/>
  <c r="Q2" i="36"/>
  <c r="L19" i="40"/>
  <c r="L12" i="40"/>
  <c r="L10" i="38"/>
  <c r="J10" i="38"/>
  <c r="J14" i="38"/>
  <c r="L14" i="38"/>
  <c r="L10" i="36"/>
  <c r="J10" i="36"/>
  <c r="J14" i="36"/>
  <c r="L14" i="36"/>
  <c r="O15" i="44" l="1"/>
  <c r="AE12" i="15" s="1"/>
  <c r="O15" i="42"/>
  <c r="AC12" i="15" s="1"/>
  <c r="K16" i="40"/>
  <c r="M16" i="40" s="1"/>
  <c r="O16" i="40" s="1"/>
  <c r="AA13" i="15" s="1"/>
  <c r="G16" i="38"/>
  <c r="I16" i="38"/>
  <c r="G16" i="36"/>
  <c r="I16" i="36"/>
  <c r="K12" i="46"/>
  <c r="M12" i="46"/>
  <c r="K15" i="40"/>
  <c r="M15" i="40" s="1"/>
  <c r="O15" i="40" s="1"/>
  <c r="AA12" i="15" s="1"/>
  <c r="K17" i="40"/>
  <c r="M17" i="40" s="1"/>
  <c r="O17" i="40" s="1"/>
  <c r="AA14" i="15" s="1"/>
  <c r="G15" i="38"/>
  <c r="I15" i="38"/>
  <c r="G17" i="38"/>
  <c r="I17" i="38"/>
  <c r="G15" i="36"/>
  <c r="I15" i="36"/>
  <c r="G17" i="36"/>
  <c r="I17" i="36"/>
  <c r="K12" i="42"/>
  <c r="K19" i="46"/>
  <c r="K19" i="44"/>
  <c r="K12" i="44"/>
  <c r="M12" i="44"/>
  <c r="K19" i="42"/>
  <c r="K14" i="40"/>
  <c r="M14" i="40" s="1"/>
  <c r="O14" i="40" s="1"/>
  <c r="AA11" i="15" s="1"/>
  <c r="G12" i="40"/>
  <c r="G19" i="40"/>
  <c r="K10" i="40"/>
  <c r="M10" i="40" s="1"/>
  <c r="O10" i="40" s="1"/>
  <c r="AA10" i="15" s="1"/>
  <c r="I19" i="40"/>
  <c r="I12" i="40"/>
  <c r="G10" i="38"/>
  <c r="G14" i="38"/>
  <c r="I10" i="38"/>
  <c r="I14" i="38"/>
  <c r="I10" i="36"/>
  <c r="I14" i="36"/>
  <c r="G14" i="36"/>
  <c r="G10" i="36"/>
  <c r="M19" i="46"/>
  <c r="M19" i="44"/>
  <c r="M19" i="42"/>
  <c r="M12" i="42"/>
  <c r="L19" i="38"/>
  <c r="L12" i="38"/>
  <c r="L19" i="36"/>
  <c r="L12" i="36"/>
  <c r="K16" i="38" l="1"/>
  <c r="M16" i="38" s="1"/>
  <c r="O16" i="38" s="1"/>
  <c r="Y13" i="15" s="1"/>
  <c r="K16" i="36"/>
  <c r="M16" i="36" s="1"/>
  <c r="O16" i="36" s="1"/>
  <c r="W13" i="15" s="1"/>
  <c r="K15" i="38"/>
  <c r="M15" i="38" s="1"/>
  <c r="O15" i="38" s="1"/>
  <c r="Y12" i="15" s="1"/>
  <c r="K17" i="38"/>
  <c r="M17" i="38" s="1"/>
  <c r="O17" i="38" s="1"/>
  <c r="Y14" i="15" s="1"/>
  <c r="K15" i="36"/>
  <c r="M15" i="36" s="1"/>
  <c r="O15" i="36" s="1"/>
  <c r="W12" i="15" s="1"/>
  <c r="K17" i="36"/>
  <c r="M17" i="36" s="1"/>
  <c r="O17" i="36" s="1"/>
  <c r="W14" i="15" s="1"/>
  <c r="K10" i="36"/>
  <c r="M10" i="36" s="1"/>
  <c r="O10" i="36" s="1"/>
  <c r="W10" i="15" s="1"/>
  <c r="G12" i="38"/>
  <c r="K12" i="40"/>
  <c r="K19" i="40"/>
  <c r="K10" i="38"/>
  <c r="M10" i="38" s="1"/>
  <c r="O10" i="38" s="1"/>
  <c r="Y10" i="15" s="1"/>
  <c r="K14" i="38"/>
  <c r="M14" i="38" s="1"/>
  <c r="O14" i="38" s="1"/>
  <c r="Y11" i="15" s="1"/>
  <c r="I19" i="38"/>
  <c r="G19" i="38"/>
  <c r="I12" i="38"/>
  <c r="G12" i="36"/>
  <c r="K14" i="36"/>
  <c r="M14" i="36" s="1"/>
  <c r="O14" i="36" s="1"/>
  <c r="W11" i="15" s="1"/>
  <c r="I12" i="36"/>
  <c r="G19" i="36"/>
  <c r="I19" i="36"/>
  <c r="M19" i="40"/>
  <c r="M12" i="40"/>
  <c r="O19" i="46" l="1"/>
  <c r="O12" i="46"/>
  <c r="O19" i="44"/>
  <c r="O12" i="44"/>
  <c r="O19" i="42"/>
  <c r="O12" i="42"/>
  <c r="K12" i="38"/>
  <c r="K19" i="38"/>
  <c r="K19" i="36"/>
  <c r="K12" i="36"/>
  <c r="M19" i="38"/>
  <c r="M12" i="38"/>
  <c r="M19" i="36"/>
  <c r="M12" i="36"/>
  <c r="AG19" i="15" l="1"/>
  <c r="AE19" i="15"/>
  <c r="AC19" i="15"/>
  <c r="O19" i="40"/>
  <c r="O12" i="40"/>
  <c r="AA19" i="15" l="1"/>
  <c r="O19" i="38"/>
  <c r="O12" i="38"/>
  <c r="Y19" i="15" l="1"/>
  <c r="AH13" i="15"/>
  <c r="AH14" i="15" l="1"/>
  <c r="AH12" i="15"/>
  <c r="O19" i="36" l="1"/>
  <c r="AH11" i="15"/>
  <c r="O12" i="36" l="1"/>
  <c r="AH10" i="15" l="1"/>
  <c r="W19" i="15"/>
  <c r="AH19" i="15" s="1"/>
</calcChain>
</file>

<file path=xl/sharedStrings.xml><?xml version="1.0" encoding="utf-8"?>
<sst xmlns="http://schemas.openxmlformats.org/spreadsheetml/2006/main" count="567" uniqueCount="104">
  <si>
    <t>Ghi chú</t>
  </si>
  <si>
    <t>Họ và Tên</t>
  </si>
  <si>
    <t>Chức Vụ</t>
  </si>
  <si>
    <t>Mã NV</t>
  </si>
  <si>
    <t>Thu nhập theo ngày công</t>
  </si>
  <si>
    <t>Tổng thu nhập</t>
  </si>
  <si>
    <t>Tạm Ứng</t>
  </si>
  <si>
    <t>Thực Lãnh</t>
  </si>
  <si>
    <t>Ký Nhận</t>
  </si>
  <si>
    <t>Ghi Chú</t>
  </si>
  <si>
    <t>Lập biểu</t>
  </si>
  <si>
    <t>Cộng (Giờ)</t>
  </si>
  <si>
    <t>BT</t>
  </si>
  <si>
    <t>CN</t>
  </si>
  <si>
    <t>thành tiền</t>
  </si>
  <si>
    <t>STT</t>
  </si>
  <si>
    <t>MNV</t>
  </si>
  <si>
    <t>Giám đốc</t>
  </si>
  <si>
    <t>Tạm ứng</t>
  </si>
  <si>
    <t>TỔNG CỘNG</t>
  </si>
  <si>
    <t>Thu nhập ngày công</t>
  </si>
  <si>
    <t>Tổng ngày công</t>
  </si>
  <si>
    <t>Stt</t>
  </si>
  <si>
    <t>Chức
vụ</t>
  </si>
  <si>
    <t>Giờ công</t>
  </si>
  <si>
    <t>TC</t>
  </si>
  <si>
    <t>BT,CN</t>
  </si>
  <si>
    <t>CẬP NHẬT THÔNG TIN NGƯỜI LAO ĐỘNG  HÀNG THÁNG</t>
  </si>
  <si>
    <t>Ngày trong tháng</t>
  </si>
  <si>
    <t>Số ngày</t>
  </si>
  <si>
    <t>Ngày lễ</t>
  </si>
  <si>
    <t>Nghỉ việc riêng có lương</t>
  </si>
  <si>
    <t>Nghỉ không lương</t>
  </si>
  <si>
    <t>Nghỉ phép năm</t>
  </si>
  <si>
    <t>Tổng công thực tế</t>
  </si>
  <si>
    <t>Ro: Nghỉ việc riêng không lương</t>
  </si>
  <si>
    <t>F: Phép năm</t>
  </si>
  <si>
    <t>B: Nghỉ bù</t>
  </si>
  <si>
    <t>M: Nghỉ đám cưới</t>
  </si>
  <si>
    <t>TL: Tang lễ</t>
  </si>
  <si>
    <t>TC: Tăng ca</t>
  </si>
  <si>
    <t>O: Nghỉ ốm</t>
  </si>
  <si>
    <t>Co: Nghỉ con ốm</t>
  </si>
  <si>
    <t>L: Nghỉ lễ</t>
  </si>
  <si>
    <t>Lương căn bản</t>
  </si>
  <si>
    <t>Cơm</t>
  </si>
  <si>
    <t>Ngày công
trong tháng</t>
  </si>
  <si>
    <t>Ngày công hành chính</t>
  </si>
  <si>
    <t>Người lập biểu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</si>
  <si>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</si>
  <si>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</si>
  <si>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</si>
  <si>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</si>
  <si>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</si>
  <si>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</si>
  <si>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</si>
  <si>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</si>
  <si>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</si>
  <si>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</si>
  <si>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</si>
  <si>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</si>
  <si>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SLĐ</t>
  </si>
  <si>
    <t>TL - Chi</t>
  </si>
  <si>
    <t>I</t>
  </si>
  <si>
    <t>II</t>
  </si>
  <si>
    <t>BP: Thành Phẩm:</t>
  </si>
  <si>
    <t>Tăng ca &amp; CN</t>
  </si>
  <si>
    <t>2016</t>
  </si>
  <si>
    <t>BP: Công Nhân:</t>
  </si>
  <si>
    <t>QL01</t>
  </si>
  <si>
    <t>CN01</t>
  </si>
  <si>
    <t>CN02</t>
  </si>
  <si>
    <t>CN03</t>
  </si>
  <si>
    <t>BP: Quản lý &amp; CN Trực Tiếp SX</t>
  </si>
  <si>
    <t>BP: Quản lý:</t>
  </si>
  <si>
    <t>Công Đoạn 1</t>
  </si>
  <si>
    <t>CN04</t>
  </si>
  <si>
    <t>Lê Văn Hữu</t>
  </si>
  <si>
    <t>Công Đoạn 2</t>
  </si>
  <si>
    <t>Thông tin cá nhân</t>
  </si>
  <si>
    <t>MST</t>
  </si>
  <si>
    <t>CMND</t>
  </si>
  <si>
    <t>Văn Phòng</t>
  </si>
  <si>
    <t>Cao Minh Chí</t>
  </si>
  <si>
    <t>Nguyễn Thị Sự</t>
  </si>
  <si>
    <t>8323318933</t>
  </si>
  <si>
    <t>300640503</t>
  </si>
  <si>
    <t>8267360022</t>
  </si>
  <si>
    <t>260747892</t>
  </si>
  <si>
    <t>8335551282</t>
  </si>
  <si>
    <t>245082561</t>
  </si>
  <si>
    <t>TL</t>
  </si>
  <si>
    <t>BH</t>
  </si>
  <si>
    <t>Tổng TL</t>
  </si>
  <si>
    <t>TQL-BHXH</t>
  </si>
  <si>
    <t>Nguyễn Thị Kim Quyên</t>
  </si>
  <si>
    <t>8307197294</t>
  </si>
  <si>
    <t>301393905</t>
  </si>
  <si>
    <t>Công Ty TNHH Bao Bì Giấy Kim Dung Phát</t>
  </si>
  <si>
    <t>Địa chỉ: ấp Rừng Sến - Xã Mỹ Hạnh Bắc - Huyện Đức Hoà - Long An</t>
  </si>
  <si>
    <t>MST:1101819710 (Ngày DKT ban đầu: 27/04/2016)</t>
  </si>
  <si>
    <t>8287423263</t>
  </si>
  <si>
    <t>301022774</t>
  </si>
  <si>
    <t>Phan Thị Sương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</si>
</sst>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9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_-&quot;$&quot;* #,##0_-;\-&quot;$&quot;* #,##0_-;_-&quot;$&quot;* &quot;-&quot;_-;_-@_-"/>
    <numFmt numFmtId="165" formatCode="_-* #,##0_-;\-* #,##0_-;_-* &quot;-&quot;_-;_-@_-"/>
    <numFmt numFmtId="166" formatCode="_-&quot;$&quot;* #,##0.00_-;\-&quot;$&quot;* #,##0.00_-;_-&quot;$&quot;* &quot;-&quot;??_-;_-@_-"/>
    <numFmt numFmtId="167" formatCode="_-* #,##0.00_-;\-* #,##0.00_-;_-* &quot;-&quot;??_-;_-@_-"/>
    <numFmt numFmtId="168" formatCode="_(* #,##0.0_);_(* \(#,##0.0\);_(* &quot;-&quot;??_);_(@_)"/>
    <numFmt numFmtId="169" formatCode="_(* #,##0_);_(* \(#,##0\);_(* &quot;-&quot;??_);_(@_)"/>
    <numFmt numFmtId="170" formatCode="0.000"/>
    <numFmt numFmtId="171" formatCode="_(* #,##0.000_);_(* \(#,##0.000\);_(* &quot;-&quot;??_);_(@_)"/>
    <numFmt numFmtId="172" formatCode="_(* #,##0.0000_);_(* \(#,##0.0000\);_(* &quot;-&quot;??_);_(@_)"/>
    <numFmt numFmtId="173" formatCode="&quot;C&quot;#,##0_);[Red]\(&quot;C&quot;#,##0\)"/>
    <numFmt numFmtId="174" formatCode="0##,###.00"/>
    <numFmt numFmtId="175" formatCode="&quot;\&quot;#,##0;[Red]&quot;\&quot;\-#,##0"/>
    <numFmt numFmtId="176" formatCode="&quot;\&quot;#,##0.00;[Red]&quot;\&quot;\-#,##0.00"/>
    <numFmt numFmtId="177" formatCode="#,##0\ &quot;$&quot;_);[Red]\(#,##0\ &quot;$&quot;\)"/>
    <numFmt numFmtId="178" formatCode="&quot;$&quot;###,0&quot;.&quot;00_);[Red]\(&quot;$&quot;###,0&quot;.&quot;00\)"/>
    <numFmt numFmtId="179" formatCode="_-* #,##0\ _k_r_-;\-* #,##0\ _k_r_-;_-* &quot;-&quot;\ _k_r_-;_-@_-"/>
    <numFmt numFmtId="180" formatCode="m/d"/>
    <numFmt numFmtId="181" formatCode="00.000"/>
    <numFmt numFmtId="182" formatCode="_-&quot;£&quot;* #,##0_-;\-&quot;£&quot;* #,##0_-;_-&quot;£&quot;* &quot;-&quot;_-;_-@_-"/>
    <numFmt numFmtId="183" formatCode="_-&quot;£&quot;* #,##0.00_-;\-&quot;£&quot;* #,##0.00_-;_-&quot;£&quot;* &quot;-&quot;??_-;_-@_-"/>
    <numFmt numFmtId="184" formatCode="#,##0\ &quot;F&quot;;[Red]\-#,##0\ &quot;F&quot;"/>
    <numFmt numFmtId="185" formatCode="#,##0.00\ &quot;F&quot;;\-#,##0.00\ &quot;F&quot;"/>
    <numFmt numFmtId="186" formatCode="#,##0.00\ &quot;F&quot;;[Red]\-#,##0.00\ &quot;F&quot;"/>
    <numFmt numFmtId="187" formatCode="_-* #,##0\ &quot;F&quot;_-;\-* #,##0\ &quot;F&quot;_-;_-* &quot;-&quot;\ &quot;F&quot;_-;_-@_-"/>
    <numFmt numFmtId="188" formatCode="&quot;ß&quot;#,##0;\-&quot;&quot;\ß&quot;&quot;#,##0"/>
    <numFmt numFmtId="189" formatCode="\t0.00%"/>
    <numFmt numFmtId="190" formatCode="\t#\ ??/??"/>
    <numFmt numFmtId="191" formatCode="#,##0;\(#,##0\)"/>
    <numFmt numFmtId="192" formatCode="&quot;?&quot;#,##0;&quot;?&quot;\-#,##0"/>
    <numFmt numFmtId="193" formatCode="##,###.##"/>
    <numFmt numFmtId="194" formatCode="##.##%"/>
    <numFmt numFmtId="195" formatCode="##,##0.##"/>
    <numFmt numFmtId="196" formatCode="#0.##"/>
    <numFmt numFmtId="197" formatCode="##,###.####"/>
    <numFmt numFmtId="198" formatCode="###.###"/>
    <numFmt numFmtId="199" formatCode="###,###"/>
    <numFmt numFmtId="200" formatCode="#,###%"/>
    <numFmt numFmtId="201" formatCode="##,##0%"/>
    <numFmt numFmtId="202" formatCode="##.##"/>
    <numFmt numFmtId="203" formatCode="_-* #,##0\ _F_-;\-* #,##0\ _F_-;_-* &quot;-&quot;\ _F_-;_-@_-"/>
    <numFmt numFmtId="204" formatCode="_-* #,##0.00\ &quot;F&quot;_-;\-* #,##0.00\ &quot;F&quot;_-;_-* &quot;-&quot;??\ &quot;F&quot;_-;_-@_-"/>
    <numFmt numFmtId="205" formatCode="_-* #,##0.00\ _F_-;\-* #,##0.00\ _F_-;_-* &quot;-&quot;??\ _F_-;_-@_-"/>
    <numFmt numFmtId="206" formatCode="_-* #,##0\ _V_N_D_-;\-* #,##0\ _V_N_D_-;_-* &quot;-&quot;\ _V_N_D_-;_-@_-"/>
    <numFmt numFmtId="207" formatCode="_-* #,##0.00\ _V_N_D_-;\-* #,##0.00\ _V_N_D_-;_-* &quot;-&quot;??\ _V_N_D_-;_-@_-"/>
    <numFmt numFmtId="208" formatCode="_ * #,##0_ ;_ * &quot;\&quot;&quot;\&quot;&quot;\&quot;&quot;\&quot;&quot;\&quot;&quot;\&quot;&quot;\&quot;&quot;\&quot;&quot;\&quot;&quot;\&quot;&quot;\&quot;&quot;\&quot;\-#,##0_ ;_ * &quot;-&quot;_ ;_ @_ "/>
    <numFmt numFmtId="209" formatCode="_ &quot;\&quot;* #,##0.00_ ;_ &quot;\&quot;* &quot;\&quot;&quot;\&quot;&quot;\&quot;&quot;\&quot;&quot;\&quot;&quot;\&quot;&quot;\&quot;&quot;\&quot;&quot;\&quot;&quot;\&quot;&quot;\&quot;&quot;\&quot;\-#,##0.00_ ;_ &quot;\&quot;* &quot;-&quot;??_ ;_ @_ "/>
    <numFmt numFmtId="210" formatCode="_ * #,##0.00_ ;_ * &quot;\&quot;&quot;\&quot;&quot;\&quot;&quot;\&quot;&quot;\&quot;&quot;\&quot;&quot;\&quot;&quot;\&quot;&quot;\&quot;&quot;\&quot;&quot;\&quot;&quot;\&quot;\-#,##0.00_ ;_ * &quot;-&quot;??_ ;_ @_ "/>
    <numFmt numFmtId="211" formatCode="&quot;\&quot;#,##0;&quot;\&quot;&quot;\&quot;&quot;\&quot;&quot;\&quot;&quot;\&quot;&quot;\&quot;&quot;\&quot;&quot;\&quot;&quot;\&quot;&quot;\&quot;&quot;\&quot;&quot;\&quot;&quot;\&quot;&quot;\&quot;\-#,##0"/>
    <numFmt numFmtId="212" formatCode="&quot;\&quot;#,##0;[Red]&quot;\&quot;&quot;\&quot;&quot;\&quot;&quot;\&quot;&quot;\&quot;&quot;\&quot;&quot;\&quot;&quot;\&quot;&quot;\&quot;&quot;\&quot;&quot;\&quot;&quot;\&quot;&quot;\&quot;&quot;\&quot;\-#,##0"/>
    <numFmt numFmtId="213" formatCode="&quot;\&quot;#,##0.00;&quot;\&quot;&quot;\&quot;&quot;\&quot;&quot;\&quot;&quot;\&quot;&quot;\&quot;&quot;\&quot;&quot;\&quot;&quot;\&quot;&quot;\&quot;&quot;\&quot;&quot;\&quot;&quot;\&quot;&quot;\&quot;\-#,##0.00"/>
    <numFmt numFmtId="214" formatCode="&quot;\&quot;#,##0.00;[Red]&quot;\&quot;&quot;\&quot;&quot;\&quot;&quot;\&quot;&quot;\&quot;&quot;\&quot;&quot;\&quot;&quot;\&quot;&quot;\&quot;&quot;\&quot;&quot;\&quot;&quot;\&quot;&quot;\&quot;&quot;\&quot;\-#,##0.00"/>
    <numFmt numFmtId="215" formatCode="_ &quot;\&quot;* #,##0_ ;_ &quot;\&quot;* &quot;\&quot;&quot;\&quot;&quot;\&quot;&quot;\&quot;&quot;\&quot;&quot;\&quot;&quot;\&quot;&quot;\&quot;&quot;\&quot;&quot;\&quot;&quot;\&quot;&quot;\&quot;&quot;\&quot;\-#,##0_ ;_ &quot;\&quot;* &quot;-&quot;_ ;_ @_ "/>
    <numFmt numFmtId="216" formatCode="_ &quot;\&quot;* #,##0_ ;_ &quot;\&quot;* &quot;\&quot;&quot;\&quot;&quot;\&quot;&quot;\&quot;&quot;\&quot;&quot;\&quot;&quot;\&quot;&quot;\&quot;&quot;\&quot;&quot;\&quot;&quot;\&quot;&quot;\&quot;&quot;\&quot;&quot;\&quot;\-#,##0_ ;_ &quot;\&quot;* &quot;-&quot;_ ;_ @_ "/>
    <numFmt numFmtId="217" formatCode="m\o\n\th\ \D\,\ \y\y\y\y"/>
    <numFmt numFmtId="218" formatCode="_ * #,##0_ ;_ * \-#,##0_ ;_ * &quot;-&quot;_ ;_ @_ "/>
    <numFmt numFmtId="219" formatCode="_ * #,##0.00_ ;_ * \-#,##0.00_ ;_ * &quot;-&quot;??_ ;_ @_ "/>
    <numFmt numFmtId="220" formatCode="_-* #,##0\ &quot;$&quot;_-;\-* #,##0\ &quot;$&quot;_-;_-* &quot;-&quot;\ &quot;$&quot;_-;_-@_-"/>
    <numFmt numFmtId="221" formatCode="_-* #,##0\ _$_-;\-* #,##0\ _$_-;_-* &quot;-&quot;\ _$_-;_-@_-"/>
    <numFmt numFmtId="222" formatCode="_ &quot;\&quot;* #,##0.00_ ;_ &quot;\&quot;* \-#,##0.00_ ;_ &quot;\&quot;* &quot;-&quot;??_ ;_ @_ "/>
    <numFmt numFmtId="223" formatCode="_(&quot;$&quot;\ * #,##0_);_(&quot;$&quot;\ * \(#,##0\);_(&quot;$&quot;\ * &quot;-&quot;_);_(@_)"/>
    <numFmt numFmtId="224" formatCode="_-* #,##0\ &quot;ñ&quot;_-;\-* #,##0\ &quot;ñ&quot;_-;_-* &quot;-&quot;\ &quot;ñ&quot;_-;_-@_-"/>
    <numFmt numFmtId="225" formatCode="_-* #,##0\ _ñ_-;\-* #,##0\ _ñ_-;_-* &quot;-&quot;\ _ñ_-;_-@_-"/>
    <numFmt numFmtId="226" formatCode="_-* #,##0.00\ _ñ_-;\-* #,##0.00\ _ñ_-;_-* &quot;-&quot;??\ _ñ_-;_-@_-"/>
    <numFmt numFmtId="227" formatCode="_-&quot;ñ&quot;* #,##0_-;\-&quot;ñ&quot;* #,##0_-;_-&quot;ñ&quot;* &quot;-&quot;_-;_-@_-"/>
    <numFmt numFmtId="228" formatCode="&quot;SFr.&quot;\ #,##0.00;[Red]&quot;SFr.&quot;\ \-#,##0.00"/>
    <numFmt numFmtId="229" formatCode="_ &quot;SFr.&quot;\ * #,##0_ ;_ &quot;SFr.&quot;\ * \-#,##0_ ;_ &quot;SFr.&quot;\ * &quot;-&quot;_ ;_ @_ "/>
    <numFmt numFmtId="230" formatCode="_-* #,##0_-;&quot;\&quot;\!\-* #,##0_-;_-* &quot;-&quot;_-;_-@_-"/>
    <numFmt numFmtId="231" formatCode="_-* #,##0.00\ _k_r_._-;\-* #,##0.00\ _k_r_._-;_-* &quot;-&quot;??\ _k_r_._-;_-@_-"/>
    <numFmt numFmtId="232" formatCode="#,##0.00\ \ "/>
    <numFmt numFmtId="233" formatCode="_ * #,##0_ ;_ * \-#,##0_ ;_ * &quot;-&quot;??_ ;_ @_ "/>
    <numFmt numFmtId="234" formatCode="_-* #,##0\ &quot;€&quot;_-;\-* #,##0\ &quot;€&quot;_-;_-* &quot;-&quot;\ &quot;€&quot;_-;_-@_-"/>
    <numFmt numFmtId="235" formatCode="_-* #,##0.00\ &quot;€&quot;_-;\-* #,##0.00\ &quot;€&quot;_-;_-* &quot;-&quot;??\ &quot;€&quot;_-;_-@_-"/>
    <numFmt numFmtId="236" formatCode="dd"/>
    <numFmt numFmtId="237" formatCode="0.0"/>
    <numFmt numFmtId="238" formatCode="#,##0.0_);\(#,##0.0\)"/>
  </numFmts>
  <fonts count="123">
    <font>
      <sz val="10"/>
      <name val="Arial"/>
    </font>
    <font>
      <sz val="10"/>
      <name val="Arial"/>
      <family val="2"/>
    </font>
    <font>
      <sz val="10"/>
      <name val=".VnTime"/>
      <family val="2"/>
    </font>
    <font>
      <b/>
      <sz val="10"/>
      <name val="SVNtimes new roman"/>
      <family val="2"/>
    </font>
    <font>
      <sz val="10"/>
      <name val="VNI-Helve-Condense"/>
    </font>
    <font>
      <sz val="11"/>
      <name val="??"/>
      <family val="3"/>
    </font>
    <font>
      <sz val="10"/>
      <name val="VNI-Times"/>
    </font>
    <font>
      <sz val="12"/>
      <name val="???"/>
    </font>
    <font>
      <sz val="12"/>
      <name val="바탕체"/>
      <family val="1"/>
      <charset val="129"/>
    </font>
    <font>
      <sz val="12"/>
      <name val="바탕체"/>
      <family val="1"/>
    </font>
    <font>
      <sz val="10"/>
      <name val=".VnArial"/>
      <family val="2"/>
    </font>
    <font>
      <sz val="12"/>
      <name val="????"/>
      <charset val="136"/>
    </font>
    <font>
      <sz val="11"/>
      <name val="??"/>
      <family val="3"/>
      <charset val="129"/>
    </font>
    <font>
      <sz val="12"/>
      <name val="???"/>
      <family val="1"/>
      <charset val="129"/>
    </font>
    <font>
      <sz val="10"/>
      <name val="Helv"/>
      <family val="2"/>
    </font>
    <font>
      <sz val="12"/>
      <name val="VNI-Times"/>
    </font>
    <font>
      <sz val="10"/>
      <name val="Helv"/>
    </font>
    <font>
      <sz val="10"/>
      <name val="Arial"/>
      <family val="2"/>
    </font>
    <font>
      <b/>
      <u/>
      <sz val="14"/>
      <color indexed="8"/>
      <name val=".VnBook-AntiquaH"/>
      <family val="2"/>
    </font>
    <font>
      <sz val="12"/>
      <color indexed="8"/>
      <name val="¹ÙÅÁÃ¼"/>
      <family val="1"/>
      <charset val="129"/>
    </font>
    <font>
      <i/>
      <sz val="12"/>
      <color indexed="8"/>
      <name val=".VnBook-AntiquaH"/>
      <family val="2"/>
    </font>
    <font>
      <sz val="11"/>
      <color indexed="8"/>
      <name val="Calibri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1"/>
      <color indexed="9"/>
      <name val="Calibri"/>
      <family val="2"/>
    </font>
    <font>
      <sz val="11"/>
      <name val="VNtimes new roman"/>
      <family val="2"/>
    </font>
    <font>
      <sz val="12"/>
      <name val="¹UAAA¼"/>
      <family val="3"/>
      <charset val="129"/>
    </font>
    <font>
      <sz val="12"/>
      <name val="¹ÙÅÁÃ¼"/>
      <charset val="129"/>
    </font>
    <font>
      <sz val="11"/>
      <color indexed="20"/>
      <name val="Calibri"/>
      <family val="2"/>
    </font>
    <font>
      <sz val="12"/>
      <name val="Tms Rmn"/>
    </font>
    <font>
      <sz val="10"/>
      <name val="Times New Roman"/>
      <family val="1"/>
    </font>
    <font>
      <sz val="11"/>
      <name val="µ¸¿ò"/>
      <charset val="129"/>
    </font>
    <font>
      <b/>
      <sz val="11"/>
      <color indexed="52"/>
      <name val="Calibri"/>
      <family val="2"/>
    </font>
    <font>
      <b/>
      <sz val="10"/>
      <name val="Helv"/>
    </font>
    <font>
      <b/>
      <sz val="8"/>
      <color indexed="12"/>
      <name val="Arial"/>
      <family val="2"/>
    </font>
    <font>
      <sz val="8"/>
      <color indexed="8"/>
      <name val="Arial"/>
      <family val="2"/>
    </font>
    <font>
      <sz val="8"/>
      <name val="SVNtimes new roman"/>
      <family val="2"/>
    </font>
    <font>
      <b/>
      <sz val="11"/>
      <color indexed="9"/>
      <name val="Calibri"/>
      <family val="2"/>
    </font>
    <font>
      <sz val="11"/>
      <name val="VNcentury Gothic"/>
    </font>
    <font>
      <b/>
      <sz val="15"/>
      <name val="VNcentury Gothic"/>
    </font>
    <font>
      <sz val="12"/>
      <name val="SVNtimes new roman"/>
      <family val="2"/>
    </font>
    <font>
      <sz val="10"/>
      <name val="VNtimes new roman"/>
      <family val="2"/>
    </font>
    <font>
      <sz val="10"/>
      <name val="SVNtimes new roman"/>
    </font>
    <font>
      <sz val="10"/>
      <color indexed="8"/>
      <name val="Arial"/>
      <family val="2"/>
    </font>
    <font>
      <sz val="1"/>
      <color indexed="8"/>
      <name val="Courier"/>
      <family val="3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.VnTimeH"/>
      <family val="2"/>
    </font>
    <font>
      <sz val="12"/>
      <name val="NTTimes/Cyrillic"/>
    </font>
    <font>
      <sz val="11"/>
      <color indexed="62"/>
      <name val="Calibri"/>
      <family val="2"/>
    </font>
    <font>
      <sz val="10"/>
      <name val="VNI-Helve"/>
    </font>
    <font>
      <sz val="12"/>
      <name val=".VnTime"/>
      <family val="2"/>
    </font>
    <font>
      <sz val="10"/>
      <name val="VNI-Avo"/>
    </font>
    <font>
      <sz val="16"/>
      <name val="VNI-Times"/>
    </font>
    <font>
      <sz val="11"/>
      <color indexed="52"/>
      <name val="Calibri"/>
      <family val="2"/>
    </font>
    <font>
      <sz val="10"/>
      <name val="MS Sans Serif"/>
      <family val="2"/>
    </font>
    <font>
      <b/>
      <i/>
      <sz val="12"/>
      <name val=".VnAristote"/>
      <family val="2"/>
    </font>
    <font>
      <b/>
      <sz val="11"/>
      <name val="Helv"/>
    </font>
    <font>
      <sz val="12"/>
      <name val="Arial"/>
      <family val="2"/>
    </font>
    <font>
      <sz val="11"/>
      <color indexed="60"/>
      <name val="Calibri"/>
      <family val="2"/>
    </font>
    <font>
      <sz val="7"/>
      <name val="Small Fonts"/>
      <family val="2"/>
    </font>
    <font>
      <sz val="10"/>
      <name val="Courier"/>
      <family val="3"/>
    </font>
    <font>
      <sz val="12"/>
      <name val="VNtimes new roman"/>
      <family val="2"/>
    </font>
    <font>
      <sz val="10"/>
      <name val="Times New Roman"/>
      <family val="1"/>
    </font>
    <font>
      <b/>
      <sz val="11"/>
      <color indexed="63"/>
      <name val="Calibri"/>
      <family val="2"/>
    </font>
    <font>
      <sz val="13"/>
      <name val=".VnTime"/>
      <family val="2"/>
    </font>
    <font>
      <sz val="13"/>
      <name val=".VnTime"/>
      <family val="2"/>
    </font>
    <font>
      <sz val="12"/>
      <name val=".VnTime"/>
      <family val="2"/>
    </font>
    <font>
      <b/>
      <sz val="12"/>
      <name val=".VnTime"/>
      <family val="2"/>
    </font>
    <font>
      <b/>
      <sz val="11"/>
      <name val="Times New Roman"/>
      <family val="1"/>
    </font>
    <font>
      <sz val="10"/>
      <name val=".VnArial Narrow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8"/>
      <name val="VN Helvetica"/>
    </font>
    <font>
      <sz val="11"/>
      <color indexed="10"/>
      <name val="Calibri"/>
      <family val="2"/>
    </font>
    <font>
      <sz val="14"/>
      <name val=".VnArial"/>
      <family val="2"/>
    </font>
    <font>
      <sz val="11"/>
      <name val="NTTimes/Cyrillic"/>
    </font>
    <font>
      <sz val="16"/>
      <name val="AngsanaUPC"/>
      <family val="3"/>
    </font>
    <font>
      <sz val="14"/>
      <name val="뼻뮝"/>
      <family val="3"/>
      <charset val="129"/>
    </font>
    <font>
      <sz val="12"/>
      <name val="바탕체"/>
      <family val="3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굴림체"/>
      <family val="3"/>
      <charset val="129"/>
    </font>
    <font>
      <sz val="10"/>
      <name val=".VnArial"/>
      <family val="1"/>
    </font>
    <font>
      <sz val="12"/>
      <name val="Courier"/>
      <family val="3"/>
    </font>
    <font>
      <sz val="10"/>
      <name val=" "/>
      <family val="1"/>
      <charset val="136"/>
    </font>
    <font>
      <sz val="12"/>
      <name val="Times New Roman"/>
      <family val="1"/>
    </font>
    <font>
      <sz val="11"/>
      <name val="Times New Roman"/>
      <family val="1"/>
    </font>
    <font>
      <sz val="9"/>
      <name val="Times New Roman"/>
      <family val="1"/>
    </font>
    <font>
      <sz val="8"/>
      <name val="Times New Roman"/>
      <family val="1"/>
    </font>
    <font>
      <sz val="7"/>
      <name val="Times New Roman"/>
      <family val="1"/>
    </font>
    <font>
      <b/>
      <sz val="9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b/>
      <sz val="8"/>
      <name val="Times New Roman"/>
      <family val="1"/>
    </font>
    <font>
      <b/>
      <sz val="16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i/>
      <sz val="14"/>
      <name val="Times New Roman"/>
      <family val="1"/>
    </font>
    <font>
      <sz val="10"/>
      <name val=".VnTime"/>
      <family val="2"/>
    </font>
    <font>
      <sz val="12"/>
      <color indexed="9"/>
      <name val="Times New Roman"/>
      <family val="1"/>
    </font>
    <font>
      <sz val="9"/>
      <color indexed="10"/>
      <name val="Times New Roman"/>
      <family val="1"/>
    </font>
    <font>
      <sz val="22"/>
      <name val="Times New Roman"/>
      <family val="1"/>
    </font>
    <font>
      <sz val="10"/>
      <color indexed="9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Times New Roman"/>
      <family val="1"/>
    </font>
    <font>
      <sz val="10"/>
      <color rgb="FFFF0000"/>
      <name val="Times New Roman"/>
      <family val="1"/>
    </font>
    <font>
      <sz val="12"/>
      <color theme="0"/>
      <name val="Times New Roman"/>
      <family val="1"/>
    </font>
    <font>
      <sz val="11"/>
      <color rgb="FFFF0000"/>
      <name val="Times New Roman"/>
      <family val="1"/>
    </font>
    <font>
      <b/>
      <sz val="9"/>
      <color theme="0"/>
      <name val="Times New Roman"/>
      <family val="1"/>
    </font>
    <font>
      <sz val="10"/>
      <color rgb="FF0000FF"/>
      <name val="Times New Roman"/>
      <family val="1"/>
    </font>
    <font>
      <sz val="11"/>
      <color rgb="FF0000FF"/>
      <name val="Times New Roman"/>
      <family val="1"/>
    </font>
    <font>
      <sz val="8"/>
      <color rgb="FF000000"/>
      <name val="Verdana"/>
      <family val="2"/>
    </font>
    <font>
      <b/>
      <sz val="10"/>
      <color rgb="FF000000"/>
      <name val="Times New Roman"/>
      <family val="1"/>
    </font>
  </fonts>
  <fills count="31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EFEFEF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hair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0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07">
    <xf numFmtId="0" fontId="0" fillId="0" borderId="0"/>
    <xf numFmtId="227" fontId="15" fillId="0" borderId="0" applyFont="0" applyFill="0" applyBorder="0" applyAlignment="0" applyProtection="0"/>
    <xf numFmtId="194" fontId="3" fillId="0" borderId="1">
      <alignment horizontal="center"/>
      <protection hidden="1"/>
    </xf>
    <xf numFmtId="0" fontId="4" fillId="0" borderId="2" applyNumberFormat="0"/>
    <xf numFmtId="181" fontId="5" fillId="0" borderId="0" applyFont="0" applyFill="0" applyBorder="0" applyAlignment="0" applyProtection="0"/>
    <xf numFmtId="203" fontId="6" fillId="0" borderId="0" applyFont="0" applyFill="0" applyBorder="0" applyAlignment="0" applyProtection="0"/>
    <xf numFmtId="192" fontId="5" fillId="0" borderId="0" applyFont="0" applyFill="0" applyBorder="0" applyAlignment="0" applyProtection="0"/>
    <xf numFmtId="0" fontId="9" fillId="0" borderId="0"/>
    <xf numFmtId="219" fontId="10" fillId="0" borderId="0" applyFont="0" applyFill="0" applyBorder="0" applyAlignment="0" applyProtection="0"/>
    <xf numFmtId="218" fontId="10" fillId="0" borderId="0" applyFont="0" applyFill="0" applyBorder="0" applyAlignment="0" applyProtection="0"/>
    <xf numFmtId="165" fontId="1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14" fillId="0" borderId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6" fillId="0" borderId="0"/>
    <xf numFmtId="220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18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165" fontId="15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26" fontId="6" fillId="0" borderId="0" applyFont="0" applyFill="0" applyBorder="0" applyAlignment="0" applyProtection="0"/>
    <xf numFmtId="164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227" fontId="15" fillId="0" borderId="0" applyFont="0" applyFill="0" applyBorder="0" applyAlignment="0" applyProtection="0"/>
    <xf numFmtId="167" fontId="15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0" fontId="17" fillId="0" borderId="0"/>
    <xf numFmtId="0" fontId="4" fillId="0" borderId="2"/>
    <xf numFmtId="0" fontId="4" fillId="0" borderId="2"/>
    <xf numFmtId="0" fontId="18" fillId="2" borderId="0"/>
    <xf numFmtId="9" fontId="19" fillId="0" borderId="0" applyBorder="0" applyAlignment="0" applyProtection="0"/>
    <xf numFmtId="0" fontId="20" fillId="2" borderId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8" borderId="0" applyNumberFormat="0" applyBorder="0" applyAlignment="0" applyProtection="0"/>
    <xf numFmtId="0" fontId="22" fillId="2" borderId="0"/>
    <xf numFmtId="0" fontId="23" fillId="0" borderId="0">
      <alignment wrapText="1"/>
    </xf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6" borderId="0" applyNumberFormat="0" applyBorder="0" applyAlignment="0" applyProtection="0"/>
    <xf numFmtId="0" fontId="21" fillId="9" borderId="0" applyNumberFormat="0" applyBorder="0" applyAlignment="0" applyProtection="0"/>
    <xf numFmtId="0" fontId="21" fillId="12" borderId="0" applyNumberFormat="0" applyBorder="0" applyAlignment="0" applyProtection="0"/>
    <xf numFmtId="0" fontId="24" fillId="13" borderId="0" applyNumberFormat="0" applyBorder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5" fillId="0" borderId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20" borderId="0" applyNumberFormat="0" applyBorder="0" applyAlignment="0" applyProtection="0"/>
    <xf numFmtId="228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9" fontId="1" fillId="0" borderId="0" applyFont="0" applyFill="0" applyBorder="0" applyAlignment="0" applyProtection="0"/>
    <xf numFmtId="0" fontId="26" fillId="0" borderId="0" applyFont="0" applyFill="0" applyBorder="0" applyAlignment="0" applyProtection="0"/>
    <xf numFmtId="222" fontId="27" fillId="0" borderId="0" applyFont="0" applyFill="0" applyBorder="0" applyAlignment="0" applyProtection="0"/>
    <xf numFmtId="218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8" fontId="27" fillId="0" borderId="0" applyFont="0" applyFill="0" applyBorder="0" applyAlignment="0" applyProtection="0"/>
    <xf numFmtId="219" fontId="27" fillId="0" borderId="0" applyFont="0" applyFill="0" applyBorder="0" applyAlignment="0" applyProtection="0"/>
    <xf numFmtId="0" fontId="26" fillId="0" borderId="0" applyFont="0" applyFill="0" applyBorder="0" applyAlignment="0" applyProtection="0"/>
    <xf numFmtId="219" fontId="27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28" fillId="4" borderId="0" applyNumberFormat="0" applyBorder="0" applyAlignment="0" applyProtection="0"/>
    <xf numFmtId="0" fontId="29" fillId="0" borderId="0" applyNumberFormat="0" applyFill="0" applyBorder="0" applyAlignment="0" applyProtection="0"/>
    <xf numFmtId="0" fontId="26" fillId="0" borderId="0"/>
    <xf numFmtId="0" fontId="30" fillId="0" borderId="0"/>
    <xf numFmtId="0" fontId="26" fillId="0" borderId="0"/>
    <xf numFmtId="0" fontId="31" fillId="0" borderId="0"/>
    <xf numFmtId="208" fontId="1" fillId="0" borderId="0" applyFill="0" applyBorder="0" applyAlignment="0"/>
    <xf numFmtId="209" fontId="1" fillId="0" borderId="0" applyFill="0" applyBorder="0" applyAlignment="0"/>
    <xf numFmtId="210" fontId="1" fillId="0" borderId="0" applyFill="0" applyBorder="0" applyAlignment="0"/>
    <xf numFmtId="211" fontId="1" fillId="0" borderId="0" applyFill="0" applyBorder="0" applyAlignment="0"/>
    <xf numFmtId="212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32" fillId="21" borderId="3" applyNumberFormat="0" applyAlignment="0" applyProtection="0"/>
    <xf numFmtId="0" fontId="33" fillId="0" borderId="0"/>
    <xf numFmtId="193" fontId="34" fillId="0" borderId="4" applyBorder="0"/>
    <xf numFmtId="193" fontId="35" fillId="0" borderId="2">
      <protection locked="0"/>
    </xf>
    <xf numFmtId="204" fontId="6" fillId="0" borderId="0" applyFont="0" applyFill="0" applyBorder="0" applyAlignment="0" applyProtection="0"/>
    <xf numFmtId="196" fontId="36" fillId="0" borderId="2"/>
    <xf numFmtId="0" fontId="37" fillId="22" borderId="5" applyNumberFormat="0" applyAlignment="0" applyProtection="0"/>
    <xf numFmtId="43" fontId="1" fillId="0" borderId="0" applyFont="0" applyFill="0" applyBorder="0" applyAlignment="0" applyProtection="0"/>
    <xf numFmtId="208" fontId="1" fillId="0" borderId="0" applyFont="0" applyFill="0" applyBorder="0" applyAlignment="0" applyProtection="0"/>
    <xf numFmtId="179" fontId="1" fillId="0" borderId="0" applyFont="0" applyFill="0" applyBorder="0" applyProtection="0"/>
    <xf numFmtId="179" fontId="1" fillId="0" borderId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43" fontId="17" fillId="0" borderId="0" applyFont="0" applyFill="0" applyBorder="0" applyAlignment="0" applyProtection="0"/>
    <xf numFmtId="191" fontId="30" fillId="0" borderId="0"/>
    <xf numFmtId="3" fontId="17" fillId="0" borderId="0" applyFont="0" applyFill="0" applyBorder="0" applyAlignment="0" applyProtection="0"/>
    <xf numFmtId="201" fontId="38" fillId="0" borderId="0">
      <protection locked="0"/>
    </xf>
    <xf numFmtId="200" fontId="38" fillId="0" borderId="0">
      <protection locked="0"/>
    </xf>
    <xf numFmtId="202" fontId="39" fillId="0" borderId="6">
      <protection locked="0"/>
    </xf>
    <xf numFmtId="199" fontId="38" fillId="0" borderId="0">
      <protection locked="0"/>
    </xf>
    <xf numFmtId="198" fontId="38" fillId="0" borderId="0">
      <protection locked="0"/>
    </xf>
    <xf numFmtId="199" fontId="38" fillId="0" borderId="0" applyNumberFormat="0">
      <protection locked="0"/>
    </xf>
    <xf numFmtId="199" fontId="38" fillId="0" borderId="0">
      <protection locked="0"/>
    </xf>
    <xf numFmtId="193" fontId="40" fillId="0" borderId="1"/>
    <xf numFmtId="197" fontId="40" fillId="0" borderId="1"/>
    <xf numFmtId="209" fontId="1" fillId="0" borderId="0" applyFont="0" applyFill="0" applyBorder="0" applyAlignment="0" applyProtection="0"/>
    <xf numFmtId="173" fontId="41" fillId="0" borderId="0" applyFont="0" applyFill="0" applyBorder="0" applyAlignment="0" applyProtection="0"/>
    <xf numFmtId="189" fontId="1" fillId="0" borderId="0"/>
    <xf numFmtId="193" fontId="3" fillId="0" borderId="1">
      <alignment horizontal="center"/>
      <protection hidden="1"/>
    </xf>
    <xf numFmtId="218" fontId="7" fillId="0" borderId="0" applyFont="0" applyFill="0" applyBorder="0" applyAlignment="0" applyProtection="0"/>
    <xf numFmtId="218" fontId="8" fillId="0" borderId="0" applyFont="0" applyFill="0" applyBorder="0" applyAlignment="0" applyProtection="0"/>
    <xf numFmtId="195" fontId="42" fillId="0" borderId="1">
      <alignment horizontal="center"/>
      <protection hidden="1"/>
    </xf>
    <xf numFmtId="2" fontId="3" fillId="0" borderId="1">
      <alignment horizontal="center"/>
      <protection hidden="1"/>
    </xf>
    <xf numFmtId="0" fontId="17" fillId="0" borderId="0" applyFont="0" applyFill="0" applyBorder="0" applyAlignment="0" applyProtection="0"/>
    <xf numFmtId="14" fontId="43" fillId="0" borderId="0" applyFill="0" applyBorder="0" applyAlignment="0"/>
    <xf numFmtId="217" fontId="44" fillId="0" borderId="0">
      <protection locked="0"/>
    </xf>
    <xf numFmtId="171" fontId="15" fillId="0" borderId="0" applyFont="0" applyFill="0" applyBorder="0" applyAlignment="0" applyProtection="0"/>
    <xf numFmtId="172" fontId="15" fillId="0" borderId="0" applyFont="0" applyFill="0" applyBorder="0" applyAlignment="0" applyProtection="0"/>
    <xf numFmtId="190" fontId="1" fillId="0" borderId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45" fillId="0" borderId="0" applyNumberFormat="0" applyFill="0" applyBorder="0" applyAlignment="0" applyProtection="0"/>
    <xf numFmtId="2" fontId="17" fillId="0" borderId="0" applyFont="0" applyFill="0" applyBorder="0" applyAlignment="0" applyProtection="0"/>
    <xf numFmtId="0" fontId="46" fillId="5" borderId="0" applyNumberFormat="0" applyBorder="0" applyAlignment="0" applyProtection="0"/>
    <xf numFmtId="38" fontId="47" fillId="2" borderId="0" applyNumberFormat="0" applyBorder="0" applyAlignment="0" applyProtection="0"/>
    <xf numFmtId="0" fontId="48" fillId="0" borderId="0">
      <alignment horizontal="left"/>
    </xf>
    <xf numFmtId="0" fontId="49" fillId="0" borderId="7" applyNumberFormat="0" applyAlignment="0" applyProtection="0">
      <alignment horizontal="left" vertical="center"/>
    </xf>
    <xf numFmtId="0" fontId="49" fillId="0" borderId="8">
      <alignment horizontal="left" vertical="center"/>
    </xf>
    <xf numFmtId="0" fontId="50" fillId="0" borderId="9" applyNumberFormat="0" applyFill="0" applyAlignment="0" applyProtection="0"/>
    <xf numFmtId="0" fontId="51" fillId="0" borderId="10" applyNumberFormat="0" applyFill="0" applyAlignment="0" applyProtection="0"/>
    <xf numFmtId="0" fontId="52" fillId="0" borderId="11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Protection="0"/>
    <xf numFmtId="0" fontId="54" fillId="0" borderId="0" applyProtection="0"/>
    <xf numFmtId="49" fontId="55" fillId="0" borderId="12">
      <alignment vertical="center"/>
    </xf>
    <xf numFmtId="225" fontId="6" fillId="0" borderId="0" applyFont="0" applyFill="0" applyBorder="0" applyAlignment="0" applyProtection="0"/>
    <xf numFmtId="0" fontId="56" fillId="0" borderId="0"/>
    <xf numFmtId="0" fontId="57" fillId="8" borderId="3" applyNumberFormat="0" applyAlignment="0" applyProtection="0"/>
    <xf numFmtId="10" fontId="47" fillId="23" borderId="12" applyNumberFormat="0" applyBorder="0" applyAlignment="0" applyProtection="0"/>
    <xf numFmtId="2" fontId="58" fillId="0" borderId="13" applyBorder="0"/>
    <xf numFmtId="0" fontId="59" fillId="0" borderId="0"/>
    <xf numFmtId="2" fontId="60" fillId="0" borderId="14" applyBorder="0"/>
    <xf numFmtId="2" fontId="61" fillId="0" borderId="0" applyNumberFormat="0" applyFill="0">
      <alignment horizontal="center"/>
    </xf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0" fontId="62" fillId="0" borderId="15" applyNumberFormat="0" applyFill="0" applyAlignment="0" applyProtection="0"/>
    <xf numFmtId="193" fontId="47" fillId="0" borderId="4" applyFont="0"/>
    <xf numFmtId="3" fontId="1" fillId="0" borderId="16"/>
    <xf numFmtId="38" fontId="63" fillId="0" borderId="0" applyFont="0" applyFill="0" applyBorder="0" applyAlignment="0" applyProtection="0"/>
    <xf numFmtId="40" fontId="63" fillId="0" borderId="0" applyFont="0" applyFill="0" applyBorder="0" applyAlignment="0" applyProtection="0"/>
    <xf numFmtId="0" fontId="64" fillId="0" borderId="2"/>
    <xf numFmtId="0" fontId="65" fillId="0" borderId="17"/>
    <xf numFmtId="177" fontId="63" fillId="0" borderId="0" applyFont="0" applyFill="0" applyBorder="0" applyAlignment="0" applyProtection="0"/>
    <xf numFmtId="178" fontId="63" fillId="0" borderId="0" applyFont="0" applyFill="0" applyBorder="0" applyAlignment="0" applyProtection="0"/>
    <xf numFmtId="180" fontId="1" fillId="0" borderId="0" applyFont="0" applyFill="0" applyBorder="0" applyAlignment="0" applyProtection="0"/>
    <xf numFmtId="188" fontId="1" fillId="0" borderId="0" applyFont="0" applyFill="0" applyBorder="0" applyAlignment="0" applyProtection="0"/>
    <xf numFmtId="0" fontId="66" fillId="0" borderId="0" applyNumberFormat="0" applyFont="0" applyFill="0" applyAlignment="0"/>
    <xf numFmtId="0" fontId="40" fillId="0" borderId="0">
      <alignment horizontal="justify" vertical="top"/>
    </xf>
    <xf numFmtId="0" fontId="67" fillId="24" borderId="0" applyNumberFormat="0" applyBorder="0" applyAlignment="0" applyProtection="0"/>
    <xf numFmtId="0" fontId="30" fillId="0" borderId="0"/>
    <xf numFmtId="37" fontId="68" fillId="0" borderId="0"/>
    <xf numFmtId="0" fontId="69" fillId="0" borderId="0"/>
    <xf numFmtId="174" fontId="70" fillId="0" borderId="0"/>
    <xf numFmtId="0" fontId="17" fillId="0" borderId="0"/>
    <xf numFmtId="0" fontId="17" fillId="0" borderId="0"/>
    <xf numFmtId="0" fontId="17" fillId="0" borderId="0"/>
    <xf numFmtId="0" fontId="59" fillId="0" borderId="0"/>
    <xf numFmtId="0" fontId="17" fillId="25" borderId="18" applyNumberFormat="0" applyFont="0" applyAlignment="0" applyProtection="0"/>
    <xf numFmtId="0" fontId="17" fillId="0" borderId="0" applyFont="0" applyFill="0" applyBorder="0" applyAlignment="0" applyProtection="0"/>
    <xf numFmtId="0" fontId="71" fillId="0" borderId="0"/>
    <xf numFmtId="0" fontId="72" fillId="21" borderId="19" applyNumberFormat="0" applyAlignment="0" applyProtection="0"/>
    <xf numFmtId="212" fontId="1" fillId="0" borderId="0" applyFont="0" applyFill="0" applyBorder="0" applyAlignment="0" applyProtection="0"/>
    <xf numFmtId="216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08" fontId="1" fillId="0" borderId="0" applyFill="0" applyBorder="0" applyAlignment="0"/>
    <xf numFmtId="209" fontId="1" fillId="0" borderId="0" applyFill="0" applyBorder="0" applyAlignment="0"/>
    <xf numFmtId="208" fontId="1" fillId="0" borderId="0" applyFill="0" applyBorder="0" applyAlignment="0"/>
    <xf numFmtId="213" fontId="1" fillId="0" borderId="0" applyFill="0" applyBorder="0" applyAlignment="0"/>
    <xf numFmtId="209" fontId="1" fillId="0" borderId="0" applyFill="0" applyBorder="0" applyAlignment="0"/>
    <xf numFmtId="225" fontId="6" fillId="0" borderId="0" applyFont="0" applyFill="0" applyBorder="0" applyAlignment="0" applyProtection="0"/>
    <xf numFmtId="3" fontId="6" fillId="0" borderId="20">
      <alignment horizontal="right" wrapText="1"/>
    </xf>
    <xf numFmtId="0" fontId="2" fillId="0" borderId="0" applyNumberForma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221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25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187" fontId="15" fillId="0" borderId="0" applyFont="0" applyFill="0" applyBorder="0" applyAlignment="0" applyProtection="0"/>
    <xf numFmtId="220" fontId="6" fillId="0" borderId="0" applyFont="0" applyFill="0" applyBorder="0" applyAlignment="0" applyProtection="0"/>
    <xf numFmtId="42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3" fontId="6" fillId="0" borderId="0" applyFont="0" applyFill="0" applyBorder="0" applyAlignment="0" applyProtection="0"/>
    <xf numFmtId="187" fontId="6" fillId="0" borderId="0" applyFont="0" applyFill="0" applyBorder="0" applyAlignment="0" applyProtection="0"/>
    <xf numFmtId="224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06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203" fontId="15" fillId="0" borderId="0" applyFont="0" applyFill="0" applyBorder="0" applyAlignment="0" applyProtection="0"/>
    <xf numFmtId="0" fontId="65" fillId="0" borderId="0"/>
    <xf numFmtId="186" fontId="73" fillId="0" borderId="13">
      <alignment horizontal="right" vertical="center"/>
    </xf>
    <xf numFmtId="232" fontId="6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233" fontId="1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3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86" fontId="74" fillId="0" borderId="13">
      <alignment horizontal="right" vertical="center"/>
    </xf>
    <xf numFmtId="193" fontId="40" fillId="0" borderId="1">
      <protection hidden="1"/>
    </xf>
    <xf numFmtId="49" fontId="43" fillId="0" borderId="0" applyFill="0" applyBorder="0" applyAlignment="0"/>
    <xf numFmtId="214" fontId="1" fillId="0" borderId="0" applyFill="0" applyBorder="0" applyAlignment="0"/>
    <xf numFmtId="215" fontId="1" fillId="0" borderId="0" applyFill="0" applyBorder="0" applyAlignment="0"/>
    <xf numFmtId="187" fontId="73" fillId="0" borderId="13">
      <alignment horizontal="center"/>
    </xf>
    <xf numFmtId="0" fontId="75" fillId="0" borderId="21"/>
    <xf numFmtId="49" fontId="76" fillId="0" borderId="0">
      <alignment horizontal="justify" vertical="center" wrapText="1"/>
    </xf>
    <xf numFmtId="40" fontId="77" fillId="0" borderId="0"/>
    <xf numFmtId="0" fontId="78" fillId="0" borderId="2"/>
    <xf numFmtId="0" fontId="79" fillId="0" borderId="0" applyNumberFormat="0" applyFill="0" applyBorder="0" applyAlignment="0" applyProtection="0"/>
    <xf numFmtId="0" fontId="80" fillId="0" borderId="22" applyNumberFormat="0" applyFill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84" fontId="73" fillId="0" borderId="0"/>
    <xf numFmtId="185" fontId="73" fillId="0" borderId="12"/>
    <xf numFmtId="0" fontId="81" fillId="0" borderId="23">
      <alignment horizontal="left" vertical="center"/>
    </xf>
    <xf numFmtId="170" fontId="15" fillId="0" borderId="0" applyFont="0" applyFill="0" applyBorder="0" applyAlignment="0" applyProtection="0"/>
    <xf numFmtId="169" fontId="15" fillId="0" borderId="0" applyFont="0" applyFill="0" applyBorder="0" applyAlignment="0" applyProtection="0"/>
    <xf numFmtId="0" fontId="82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84" fillId="0" borderId="0">
      <alignment horizontal="left" wrapText="1"/>
    </xf>
    <xf numFmtId="234" fontId="85" fillId="0" borderId="0" applyFont="0" applyFill="0" applyBorder="0" applyAlignment="0" applyProtection="0"/>
    <xf numFmtId="235" fontId="85" fillId="0" borderId="0" applyFont="0" applyFill="0" applyBorder="0" applyAlignment="0" applyProtection="0"/>
    <xf numFmtId="0" fontId="85" fillId="0" borderId="0"/>
    <xf numFmtId="40" fontId="86" fillId="0" borderId="0" applyFont="0" applyFill="0" applyBorder="0" applyAlignment="0" applyProtection="0"/>
    <xf numFmtId="38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0" fontId="86" fillId="0" borderId="0" applyFont="0" applyFill="0" applyBorder="0" applyAlignment="0" applyProtection="0"/>
    <xf numFmtId="9" fontId="87" fillId="0" borderId="0" applyFont="0" applyFill="0" applyBorder="0" applyAlignment="0" applyProtection="0"/>
    <xf numFmtId="0" fontId="88" fillId="0" borderId="0"/>
    <xf numFmtId="230" fontId="89" fillId="0" borderId="0" applyFont="0" applyFill="0" applyBorder="0" applyAlignment="0" applyProtection="0"/>
    <xf numFmtId="231" fontId="17" fillId="0" borderId="0" applyFont="0" applyFill="0" applyBorder="0" applyAlignment="0" applyProtection="0"/>
    <xf numFmtId="0" fontId="66" fillId="0" borderId="0"/>
    <xf numFmtId="165" fontId="90" fillId="0" borderId="0" applyFont="0" applyFill="0" applyBorder="0" applyAlignment="0" applyProtection="0"/>
    <xf numFmtId="167" fontId="90" fillId="0" borderId="0" applyFont="0" applyFill="0" applyBorder="0" applyAlignment="0" applyProtection="0"/>
    <xf numFmtId="0" fontId="9" fillId="0" borderId="0" applyFont="0" applyFill="0" applyBorder="0" applyAlignment="0" applyProtection="0"/>
    <xf numFmtId="0" fontId="9" fillId="0" borderId="0" applyFont="0" applyFill="0" applyBorder="0" applyAlignment="0" applyProtection="0"/>
    <xf numFmtId="176" fontId="8" fillId="0" borderId="0" applyFont="0" applyFill="0" applyBorder="0" applyAlignment="0" applyProtection="0"/>
    <xf numFmtId="175" fontId="8" fillId="0" borderId="0" applyFont="0" applyFill="0" applyBorder="0" applyAlignment="0" applyProtection="0"/>
    <xf numFmtId="0" fontId="91" fillId="0" borderId="0"/>
    <xf numFmtId="219" fontId="92" fillId="0" borderId="0" applyFont="0" applyFill="0" applyBorder="0" applyAlignment="0" applyProtection="0"/>
    <xf numFmtId="218" fontId="92" fillId="0" borderId="0" applyFont="0" applyFill="0" applyBorder="0" applyAlignment="0" applyProtection="0"/>
    <xf numFmtId="0" fontId="92" fillId="0" borderId="0"/>
    <xf numFmtId="182" fontId="90" fillId="0" borderId="0" applyFont="0" applyFill="0" applyBorder="0" applyAlignment="0" applyProtection="0"/>
    <xf numFmtId="6" fontId="93" fillId="0" borderId="0" applyFont="0" applyFill="0" applyBorder="0" applyAlignment="0" applyProtection="0"/>
    <xf numFmtId="183" fontId="90" fillId="0" borderId="0" applyFont="0" applyFill="0" applyBorder="0" applyAlignment="0" applyProtection="0"/>
    <xf numFmtId="235" fontId="92" fillId="0" borderId="0" applyFont="0" applyFill="0" applyBorder="0" applyAlignment="0" applyProtection="0"/>
    <xf numFmtId="234" fontId="92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4" fillId="0" borderId="0" applyFont="0" applyFill="0" applyBorder="0" applyAlignment="0" applyProtection="0"/>
    <xf numFmtId="0" fontId="95" fillId="0" borderId="0">
      <alignment vertical="center"/>
    </xf>
  </cellStyleXfs>
  <cellXfs count="263">
    <xf numFmtId="0" fontId="0" fillId="0" borderId="0" xfId="0"/>
    <xf numFmtId="0" fontId="96" fillId="0" borderId="0" xfId="0" applyFont="1"/>
    <xf numFmtId="0" fontId="30" fillId="0" borderId="0" xfId="0" applyFont="1"/>
    <xf numFmtId="0" fontId="30" fillId="0" borderId="24" xfId="0" applyFont="1" applyFill="1" applyBorder="1" applyAlignment="1">
      <alignment horizontal="center" vertical="center"/>
    </xf>
    <xf numFmtId="0" fontId="98" fillId="0" borderId="0" xfId="0" applyFont="1" applyFill="1" applyAlignment="1">
      <alignment vertical="center"/>
    </xf>
    <xf numFmtId="169" fontId="98" fillId="0" borderId="0" xfId="337" applyNumberFormat="1" applyFont="1" applyFill="1" applyAlignment="1">
      <alignment vertical="center"/>
    </xf>
    <xf numFmtId="0" fontId="98" fillId="0" borderId="0" xfId="0" applyFont="1" applyFill="1" applyAlignment="1">
      <alignment vertical="center" wrapText="1"/>
    </xf>
    <xf numFmtId="169" fontId="98" fillId="0" borderId="0" xfId="337" applyNumberFormat="1" applyFont="1" applyFill="1" applyAlignment="1">
      <alignment vertical="center" wrapText="1"/>
    </xf>
    <xf numFmtId="0" fontId="98" fillId="0" borderId="0" xfId="0" applyFont="1" applyFill="1" applyBorder="1" applyAlignment="1">
      <alignment vertical="center" wrapText="1"/>
    </xf>
    <xf numFmtId="0" fontId="98" fillId="0" borderId="25" xfId="0" applyFont="1" applyFill="1" applyBorder="1" applyAlignment="1">
      <alignment vertical="center" wrapText="1"/>
    </xf>
    <xf numFmtId="0" fontId="103" fillId="0" borderId="0" xfId="0" applyFont="1" applyFill="1" applyBorder="1" applyAlignment="1">
      <alignment horizontal="center" vertical="center"/>
    </xf>
    <xf numFmtId="0" fontId="98" fillId="0" borderId="0" xfId="0" applyFont="1" applyFill="1" applyBorder="1" applyAlignment="1">
      <alignment vertical="center"/>
    </xf>
    <xf numFmtId="0" fontId="98" fillId="0" borderId="0" xfId="0" applyFont="1" applyFill="1" applyBorder="1" applyAlignment="1">
      <alignment horizontal="center" vertical="center"/>
    </xf>
    <xf numFmtId="169" fontId="98" fillId="0" borderId="0" xfId="337" applyNumberFormat="1" applyFont="1" applyFill="1" applyBorder="1" applyAlignment="1">
      <alignment horizontal="center" vertical="center"/>
    </xf>
    <xf numFmtId="0" fontId="103" fillId="0" borderId="0" xfId="0" applyFont="1" applyFill="1" applyBorder="1" applyAlignment="1">
      <alignment horizontal="left" vertical="center"/>
    </xf>
    <xf numFmtId="0" fontId="98" fillId="0" borderId="0" xfId="0" applyFont="1" applyFill="1" applyAlignment="1">
      <alignment horizontal="center" vertical="center" wrapText="1"/>
    </xf>
    <xf numFmtId="169" fontId="98" fillId="0" borderId="0" xfId="337" applyNumberFormat="1" applyFont="1" applyFill="1" applyAlignment="1">
      <alignment horizontal="center" vertical="center" wrapText="1"/>
    </xf>
    <xf numFmtId="0" fontId="30" fillId="0" borderId="2" xfId="0" applyFont="1" applyBorder="1" applyAlignment="1">
      <alignment horizontal="center" vertical="center" wrapText="1"/>
    </xf>
    <xf numFmtId="169" fontId="30" fillId="0" borderId="2" xfId="337" applyNumberFormat="1" applyFont="1" applyBorder="1" applyAlignment="1">
      <alignment horizontal="center" vertical="center" wrapText="1"/>
    </xf>
    <xf numFmtId="0" fontId="30" fillId="0" borderId="0" xfId="0" applyFont="1" applyBorder="1" applyAlignment="1">
      <alignment vertical="center" wrapText="1"/>
    </xf>
    <xf numFmtId="169" fontId="100" fillId="0" borderId="12" xfId="337" applyNumberFormat="1" applyFont="1" applyFill="1" applyBorder="1" applyAlignment="1">
      <alignment horizontal="center" vertical="center" wrapText="1"/>
    </xf>
    <xf numFmtId="0" fontId="100" fillId="0" borderId="0" xfId="0" applyFont="1" applyFill="1" applyAlignment="1">
      <alignment horizontal="center" vertical="center" wrapText="1"/>
    </xf>
    <xf numFmtId="169" fontId="100" fillId="0" borderId="0" xfId="337" applyNumberFormat="1" applyFont="1" applyFill="1" applyAlignment="1">
      <alignment horizontal="center" vertical="center" wrapText="1"/>
    </xf>
    <xf numFmtId="0" fontId="102" fillId="0" borderId="0" xfId="0" applyFont="1" applyFill="1" applyBorder="1" applyAlignment="1">
      <alignment horizontal="left" vertical="center"/>
    </xf>
    <xf numFmtId="10" fontId="30" fillId="0" borderId="0" xfId="0" applyNumberFormat="1" applyFont="1"/>
    <xf numFmtId="0" fontId="100" fillId="0" borderId="0" xfId="0" applyFont="1" applyFill="1" applyAlignment="1">
      <alignment vertical="center" wrapText="1"/>
    </xf>
    <xf numFmtId="169" fontId="100" fillId="0" borderId="0" xfId="337" applyNumberFormat="1" applyFont="1" applyFill="1" applyAlignment="1">
      <alignment vertical="center" wrapText="1"/>
    </xf>
    <xf numFmtId="0" fontId="30" fillId="0" borderId="0" xfId="0" applyFont="1" applyFill="1" applyAlignment="1">
      <alignment vertical="center" wrapText="1"/>
    </xf>
    <xf numFmtId="169" fontId="30" fillId="0" borderId="0" xfId="337" applyNumberFormat="1" applyFont="1" applyFill="1" applyAlignment="1">
      <alignment vertical="center" wrapText="1"/>
    </xf>
    <xf numFmtId="169" fontId="30" fillId="0" borderId="2" xfId="337" applyNumberFormat="1" applyFont="1" applyFill="1" applyBorder="1" applyAlignment="1">
      <alignment horizontal="center" vertical="center" wrapText="1"/>
    </xf>
    <xf numFmtId="169" fontId="30" fillId="0" borderId="2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vertical="center" wrapText="1"/>
    </xf>
    <xf numFmtId="0" fontId="30" fillId="0" borderId="24" xfId="0" applyFont="1" applyFill="1" applyBorder="1" applyAlignment="1">
      <alignment horizontal="left" vertical="center"/>
    </xf>
    <xf numFmtId="169" fontId="30" fillId="0" borderId="24" xfId="337" applyNumberFormat="1" applyFont="1" applyFill="1" applyBorder="1" applyAlignment="1">
      <alignment horizontal="center" vertical="center" wrapText="1"/>
    </xf>
    <xf numFmtId="43" fontId="30" fillId="0" borderId="24" xfId="337" applyFont="1" applyFill="1" applyBorder="1" applyAlignment="1">
      <alignment horizontal="center" vertical="center" wrapText="1"/>
    </xf>
    <xf numFmtId="169" fontId="30" fillId="26" borderId="2" xfId="337" applyNumberFormat="1" applyFont="1" applyFill="1" applyBorder="1" applyAlignment="1">
      <alignment horizontal="center" vertical="center" wrapText="1"/>
    </xf>
    <xf numFmtId="169" fontId="30" fillId="0" borderId="0" xfId="337" applyNumberFormat="1" applyFont="1"/>
    <xf numFmtId="0" fontId="30" fillId="0" borderId="2" xfId="0" applyFont="1" applyFill="1" applyBorder="1" applyAlignment="1">
      <alignment horizontal="left" vertical="center" wrapText="1"/>
    </xf>
    <xf numFmtId="0" fontId="103" fillId="0" borderId="0" xfId="0" applyFont="1" applyBorder="1" applyAlignment="1">
      <alignment vertical="center"/>
    </xf>
    <xf numFmtId="0" fontId="104" fillId="0" borderId="0" xfId="0" applyNumberFormat="1" applyFont="1" applyBorder="1" applyAlignment="1">
      <alignment vertical="center" wrapText="1"/>
    </xf>
    <xf numFmtId="0" fontId="104" fillId="0" borderId="0" xfId="0" applyNumberFormat="1" applyFont="1" applyBorder="1" applyAlignment="1">
      <alignment horizontal="center" vertical="center"/>
    </xf>
    <xf numFmtId="0" fontId="97" fillId="0" borderId="0" xfId="0" applyFont="1" applyBorder="1" applyAlignment="1">
      <alignment vertical="center"/>
    </xf>
    <xf numFmtId="0" fontId="103" fillId="0" borderId="0" xfId="0" applyFont="1" applyBorder="1" applyAlignment="1">
      <alignment horizontal="center" vertical="center"/>
    </xf>
    <xf numFmtId="0" fontId="100" fillId="0" borderId="0" xfId="0" applyFont="1" applyBorder="1" applyAlignment="1">
      <alignment vertical="center"/>
    </xf>
    <xf numFmtId="0" fontId="98" fillId="0" borderId="0" xfId="0" applyFont="1" applyBorder="1" applyAlignment="1">
      <alignment vertical="center"/>
    </xf>
    <xf numFmtId="0" fontId="99" fillId="0" borderId="0" xfId="0" applyNumberFormat="1" applyFont="1" applyBorder="1" applyAlignment="1">
      <alignment horizontal="center" vertical="center" wrapText="1"/>
    </xf>
    <xf numFmtId="43" fontId="110" fillId="0" borderId="0" xfId="337" applyFont="1" applyBorder="1" applyAlignment="1">
      <alignment horizontal="left" vertical="center"/>
    </xf>
    <xf numFmtId="0" fontId="101" fillId="0" borderId="26" xfId="0" applyFont="1" applyBorder="1" applyAlignment="1">
      <alignment horizontal="center" vertical="center"/>
    </xf>
    <xf numFmtId="14" fontId="109" fillId="0" borderId="26" xfId="0" applyNumberFormat="1" applyFont="1" applyBorder="1" applyAlignment="1"/>
    <xf numFmtId="168" fontId="101" fillId="0" borderId="26" xfId="337" applyNumberFormat="1" applyFont="1" applyFill="1" applyBorder="1" applyAlignment="1">
      <alignment horizontal="center" vertical="center"/>
    </xf>
    <xf numFmtId="168" fontId="101" fillId="0" borderId="26" xfId="337" applyNumberFormat="1" applyFont="1" applyBorder="1" applyAlignment="1">
      <alignment horizontal="center" vertical="center"/>
    </xf>
    <xf numFmtId="0" fontId="102" fillId="0" borderId="0" xfId="0" applyFont="1"/>
    <xf numFmtId="0" fontId="98" fillId="0" borderId="29" xfId="421" applyFont="1" applyFill="1" applyBorder="1" applyAlignment="1">
      <alignment horizontal="center" vertical="center"/>
    </xf>
    <xf numFmtId="0" fontId="98" fillId="0" borderId="24" xfId="421" applyFont="1" applyFill="1" applyBorder="1" applyAlignment="1">
      <alignment horizontal="center" vertical="center"/>
    </xf>
    <xf numFmtId="0" fontId="30" fillId="0" borderId="0" xfId="0" applyNumberFormat="1" applyFont="1"/>
    <xf numFmtId="0" fontId="98" fillId="0" borderId="0" xfId="0" applyFont="1" applyAlignment="1">
      <alignment horizontal="center"/>
    </xf>
    <xf numFmtId="168" fontId="103" fillId="0" borderId="0" xfId="337" applyNumberFormat="1" applyFont="1" applyFill="1" applyBorder="1" applyAlignment="1">
      <alignment horizontal="center" vertical="center"/>
    </xf>
    <xf numFmtId="0" fontId="98" fillId="0" borderId="0" xfId="0" applyFont="1"/>
    <xf numFmtId="43" fontId="103" fillId="0" borderId="0" xfId="337" applyFont="1" applyFill="1" applyAlignment="1">
      <alignment horizontal="center" vertical="center"/>
    </xf>
    <xf numFmtId="168" fontId="98" fillId="0" borderId="0" xfId="337" applyNumberFormat="1" applyFont="1" applyFill="1" applyAlignment="1">
      <alignment horizontal="center" vertical="center"/>
    </xf>
    <xf numFmtId="43" fontId="98" fillId="0" borderId="0" xfId="337" applyFont="1" applyFill="1" applyAlignment="1">
      <alignment horizontal="center" vertical="center"/>
    </xf>
    <xf numFmtId="0" fontId="103" fillId="0" borderId="0" xfId="0" applyFont="1" applyFill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169" fontId="102" fillId="0" borderId="0" xfId="337" applyNumberFormat="1" applyFont="1" applyFill="1" applyBorder="1" applyAlignment="1">
      <alignment horizontal="center" vertical="center"/>
    </xf>
    <xf numFmtId="168" fontId="103" fillId="26" borderId="12" xfId="337" applyNumberFormat="1" applyFont="1" applyFill="1" applyBorder="1" applyAlignment="1">
      <alignment vertical="center"/>
    </xf>
    <xf numFmtId="169" fontId="105" fillId="0" borderId="0" xfId="337" applyNumberFormat="1" applyFont="1" applyFill="1" applyBorder="1" applyAlignment="1">
      <alignment horizontal="center" vertical="center"/>
    </xf>
    <xf numFmtId="43" fontId="105" fillId="0" borderId="0" xfId="337" applyFont="1" applyFill="1" applyBorder="1" applyAlignment="1">
      <alignment horizontal="center" vertical="center"/>
    </xf>
    <xf numFmtId="0" fontId="111" fillId="0" borderId="0" xfId="0" applyFont="1" applyFill="1" applyBorder="1" applyAlignment="1">
      <alignment horizontal="center" vertical="center"/>
    </xf>
    <xf numFmtId="0" fontId="99" fillId="26" borderId="12" xfId="0" applyFont="1" applyFill="1" applyBorder="1" applyAlignment="1">
      <alignment horizontal="center" vertical="center"/>
    </xf>
    <xf numFmtId="0" fontId="99" fillId="0" borderId="0" xfId="0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horizontal="center" vertical="center" wrapText="1"/>
    </xf>
    <xf numFmtId="169" fontId="99" fillId="0" borderId="0" xfId="337" applyNumberFormat="1" applyFont="1" applyFill="1" applyAlignment="1">
      <alignment vertical="center"/>
    </xf>
    <xf numFmtId="0" fontId="99" fillId="0" borderId="0" xfId="0" applyFont="1" applyFill="1" applyAlignment="1">
      <alignment vertical="center"/>
    </xf>
    <xf numFmtId="0" fontId="30" fillId="0" borderId="2" xfId="0" applyFont="1" applyFill="1" applyBorder="1" applyAlignment="1">
      <alignment horizontal="left" vertical="center"/>
    </xf>
    <xf numFmtId="169" fontId="30" fillId="0" borderId="2" xfId="337" applyNumberFormat="1" applyFont="1" applyFill="1" applyBorder="1" applyAlignment="1">
      <alignment horizontal="left" vertical="center"/>
    </xf>
    <xf numFmtId="43" fontId="98" fillId="0" borderId="0" xfId="337" applyFont="1" applyFill="1" applyAlignment="1">
      <alignment vertical="center" wrapText="1"/>
    </xf>
    <xf numFmtId="168" fontId="30" fillId="0" borderId="2" xfId="337" applyNumberFormat="1" applyFont="1" applyFill="1" applyBorder="1" applyAlignment="1">
      <alignment horizontal="left" vertical="center"/>
    </xf>
    <xf numFmtId="43" fontId="30" fillId="0" borderId="2" xfId="337" applyNumberFormat="1" applyFont="1" applyFill="1" applyBorder="1" applyAlignment="1">
      <alignment horizontal="left" vertical="center"/>
    </xf>
    <xf numFmtId="169" fontId="98" fillId="0" borderId="25" xfId="337" applyNumberFormat="1" applyFont="1" applyFill="1" applyBorder="1" applyAlignment="1">
      <alignment vertical="center" wrapText="1"/>
    </xf>
    <xf numFmtId="43" fontId="97" fillId="0" borderId="0" xfId="0" applyNumberFormat="1" applyFont="1" applyBorder="1" applyAlignment="1">
      <alignment vertical="center"/>
    </xf>
    <xf numFmtId="43" fontId="104" fillId="0" borderId="0" xfId="337" applyFont="1" applyBorder="1" applyAlignment="1">
      <alignment horizontal="center" vertical="center" wrapText="1"/>
    </xf>
    <xf numFmtId="43" fontId="101" fillId="0" borderId="26" xfId="337" applyFont="1" applyBorder="1" applyAlignment="1">
      <alignment horizontal="center" vertical="center"/>
    </xf>
    <xf numFmtId="43" fontId="98" fillId="0" borderId="0" xfId="337" applyFont="1" applyFill="1" applyAlignment="1">
      <alignment vertical="center"/>
    </xf>
    <xf numFmtId="43" fontId="103" fillId="0" borderId="0" xfId="337" applyFont="1" applyFill="1" applyAlignment="1">
      <alignment vertical="center"/>
    </xf>
    <xf numFmtId="43" fontId="30" fillId="0" borderId="0" xfId="337" applyFont="1"/>
    <xf numFmtId="0" fontId="101" fillId="0" borderId="0" xfId="0" applyFont="1" applyBorder="1" applyAlignment="1">
      <alignment horizontal="center" vertical="center"/>
    </xf>
    <xf numFmtId="169" fontId="98" fillId="0" borderId="25" xfId="0" applyNumberFormat="1" applyFont="1" applyFill="1" applyBorder="1" applyAlignment="1">
      <alignment vertical="center" wrapText="1"/>
    </xf>
    <xf numFmtId="0" fontId="97" fillId="0" borderId="0" xfId="0" applyFont="1" applyBorder="1"/>
    <xf numFmtId="0" fontId="100" fillId="0" borderId="0" xfId="0" applyFont="1" applyFill="1" applyBorder="1" applyAlignment="1">
      <alignment horizontal="center" vertical="center"/>
    </xf>
    <xf numFmtId="0" fontId="97" fillId="0" borderId="0" xfId="0" applyFont="1" applyFill="1" applyAlignment="1">
      <alignment vertical="center"/>
    </xf>
    <xf numFmtId="169" fontId="97" fillId="0" borderId="0" xfId="337" applyNumberFormat="1" applyFont="1" applyFill="1" applyAlignment="1">
      <alignment vertical="center"/>
    </xf>
    <xf numFmtId="169" fontId="96" fillId="0" borderId="0" xfId="337" applyNumberFormat="1" applyFont="1"/>
    <xf numFmtId="0" fontId="30" fillId="0" borderId="0" xfId="0" applyFont="1" applyFill="1" applyBorder="1" applyAlignment="1">
      <alignment horizontal="center" vertical="center"/>
    </xf>
    <xf numFmtId="0" fontId="112" fillId="0" borderId="0" xfId="0" applyFont="1"/>
    <xf numFmtId="0" fontId="30" fillId="26" borderId="12" xfId="0" applyFont="1" applyFill="1" applyBorder="1" applyAlignment="1">
      <alignment horizontal="center" vertical="center"/>
    </xf>
    <xf numFmtId="0" fontId="102" fillId="26" borderId="12" xfId="0" applyFont="1" applyFill="1" applyBorder="1" applyAlignment="1">
      <alignment horizontal="center" vertical="center"/>
    </xf>
    <xf numFmtId="0" fontId="98" fillId="0" borderId="0" xfId="0" applyFont="1" applyFill="1" applyAlignment="1">
      <alignment horizontal="center" vertical="center"/>
    </xf>
    <xf numFmtId="0" fontId="103" fillId="0" borderId="0" xfId="0" applyFont="1" applyFill="1" applyAlignment="1">
      <alignment horizontal="center" vertical="center"/>
    </xf>
    <xf numFmtId="0" fontId="30" fillId="0" borderId="2" xfId="0" applyFont="1" applyFill="1" applyBorder="1" applyAlignment="1">
      <alignment horizontal="center" vertical="center"/>
    </xf>
    <xf numFmtId="0" fontId="98" fillId="0" borderId="25" xfId="0" applyFont="1" applyFill="1" applyBorder="1" applyAlignment="1">
      <alignment horizontal="center" vertical="center" wrapText="1"/>
    </xf>
    <xf numFmtId="236" fontId="98" fillId="26" borderId="12" xfId="0" applyNumberFormat="1" applyFont="1" applyFill="1" applyBorder="1" applyAlignment="1">
      <alignment horizontal="center" vertical="center"/>
    </xf>
    <xf numFmtId="0" fontId="104" fillId="0" borderId="0" xfId="0" applyNumberFormat="1" applyFont="1" applyBorder="1" applyAlignment="1">
      <alignment horizontal="center" vertical="center" wrapText="1"/>
    </xf>
    <xf numFmtId="168" fontId="98" fillId="0" borderId="0" xfId="337" applyNumberFormat="1" applyFont="1" applyFill="1" applyAlignment="1">
      <alignment horizontal="center"/>
    </xf>
    <xf numFmtId="168" fontId="98" fillId="0" borderId="0" xfId="337" applyNumberFormat="1" applyFont="1" applyFill="1" applyBorder="1" applyAlignment="1">
      <alignment horizontal="center" vertical="center"/>
    </xf>
    <xf numFmtId="168" fontId="103" fillId="0" borderId="0" xfId="337" applyNumberFormat="1" applyFont="1" applyFill="1" applyAlignment="1">
      <alignment horizontal="center" vertical="center"/>
    </xf>
    <xf numFmtId="168" fontId="30" fillId="0" borderId="0" xfId="337" applyNumberFormat="1" applyFont="1" applyFill="1" applyAlignment="1">
      <alignment horizontal="center"/>
    </xf>
    <xf numFmtId="168" fontId="30" fillId="0" borderId="0" xfId="337" applyNumberFormat="1" applyFont="1" applyAlignment="1">
      <alignment horizontal="center"/>
    </xf>
    <xf numFmtId="0" fontId="113" fillId="0" borderId="26" xfId="0" applyFont="1" applyBorder="1" applyAlignment="1">
      <alignment vertical="center"/>
    </xf>
    <xf numFmtId="169" fontId="114" fillId="0" borderId="0" xfId="337" applyNumberFormat="1" applyFont="1"/>
    <xf numFmtId="0" fontId="114" fillId="0" borderId="0" xfId="0" applyFont="1"/>
    <xf numFmtId="169" fontId="77" fillId="26" borderId="14" xfId="341" applyNumberFormat="1" applyFont="1" applyFill="1" applyBorder="1" applyAlignment="1">
      <alignment horizontal="center" vertical="center" wrapText="1"/>
    </xf>
    <xf numFmtId="0" fontId="30" fillId="27" borderId="14" xfId="0" applyFont="1" applyFill="1" applyBorder="1" applyAlignment="1">
      <alignment horizontal="center" vertical="center" wrapText="1"/>
    </xf>
    <xf numFmtId="0" fontId="98" fillId="26" borderId="12" xfId="0" applyFont="1" applyFill="1" applyBorder="1" applyAlignment="1">
      <alignment vertical="center" wrapText="1"/>
    </xf>
    <xf numFmtId="168" fontId="103" fillId="26" borderId="0" xfId="337" applyNumberFormat="1" applyFont="1" applyFill="1" applyBorder="1" applyAlignment="1">
      <alignment vertical="center"/>
    </xf>
    <xf numFmtId="0" fontId="102" fillId="26" borderId="0" xfId="0" applyFont="1" applyFill="1" applyBorder="1" applyAlignment="1">
      <alignment horizontal="center" vertical="center"/>
    </xf>
    <xf numFmtId="0" fontId="30" fillId="0" borderId="0" xfId="0" applyFont="1" applyFill="1" applyBorder="1" applyAlignment="1">
      <alignment horizontal="center" vertical="center" wrapText="1"/>
    </xf>
    <xf numFmtId="169" fontId="30" fillId="0" borderId="0" xfId="337" applyNumberFormat="1" applyFont="1" applyFill="1" applyBorder="1" applyAlignment="1">
      <alignment vertical="center" wrapText="1"/>
    </xf>
    <xf numFmtId="43" fontId="30" fillId="0" borderId="0" xfId="337" applyFont="1" applyFill="1" applyBorder="1" applyAlignment="1">
      <alignment vertical="center" wrapText="1"/>
    </xf>
    <xf numFmtId="0" fontId="102" fillId="0" borderId="0" xfId="0" applyFont="1" applyFill="1" applyBorder="1" applyAlignment="1">
      <alignment horizontal="center" vertical="center"/>
    </xf>
    <xf numFmtId="0" fontId="30" fillId="0" borderId="0" xfId="0" applyFont="1" applyFill="1" applyAlignment="1">
      <alignment horizontal="center" vertical="center" wrapText="1"/>
    </xf>
    <xf numFmtId="43" fontId="30" fillId="0" borderId="0" xfId="337" applyFont="1" applyFill="1" applyAlignment="1">
      <alignment vertical="center" wrapText="1"/>
    </xf>
    <xf numFmtId="0" fontId="96" fillId="0" borderId="0" xfId="420" applyNumberFormat="1" applyFont="1" applyBorder="1" applyAlignment="1"/>
    <xf numFmtId="169" fontId="100" fillId="0" borderId="12" xfId="0" applyNumberFormat="1" applyFont="1" applyFill="1" applyBorder="1" applyAlignment="1">
      <alignment vertical="center" wrapText="1"/>
    </xf>
    <xf numFmtId="0" fontId="30" fillId="0" borderId="2" xfId="0" applyFont="1" applyFill="1" applyBorder="1" applyAlignment="1">
      <alignment horizontal="center" vertical="center" wrapText="1"/>
    </xf>
    <xf numFmtId="0" fontId="30" fillId="0" borderId="30" xfId="0" applyFont="1" applyBorder="1" applyAlignment="1">
      <alignment horizontal="center" vertical="center" wrapText="1"/>
    </xf>
    <xf numFmtId="168" fontId="99" fillId="0" borderId="29" xfId="341" applyNumberFormat="1" applyFont="1" applyFill="1" applyBorder="1" applyAlignment="1">
      <alignment horizontal="center" vertical="center"/>
    </xf>
    <xf numFmtId="168" fontId="99" fillId="0" borderId="24" xfId="341" applyNumberFormat="1" applyFont="1" applyFill="1" applyBorder="1" applyAlignment="1">
      <alignment horizontal="center" vertical="center"/>
    </xf>
    <xf numFmtId="169" fontId="30" fillId="0" borderId="2" xfId="341" applyNumberFormat="1" applyFont="1" applyFill="1" applyBorder="1" applyAlignment="1">
      <alignment horizontal="center" vertical="center" wrapText="1"/>
    </xf>
    <xf numFmtId="43" fontId="30" fillId="0" borderId="2" xfId="341" applyNumberFormat="1" applyFont="1" applyFill="1" applyBorder="1" applyAlignment="1">
      <alignment horizontal="left" vertical="center"/>
    </xf>
    <xf numFmtId="0" fontId="102" fillId="0" borderId="0" xfId="0" applyFont="1" applyFill="1" applyAlignment="1">
      <alignment horizontal="center" vertical="center" wrapText="1"/>
    </xf>
    <xf numFmtId="0" fontId="30" fillId="0" borderId="30" xfId="0" applyFont="1" applyFill="1" applyBorder="1" applyAlignment="1">
      <alignment horizontal="center" vertical="center" wrapText="1"/>
    </xf>
    <xf numFmtId="0" fontId="30" fillId="0" borderId="30" xfId="0" applyFont="1" applyFill="1" applyBorder="1" applyAlignment="1">
      <alignment horizontal="left" vertical="center" wrapText="1"/>
    </xf>
    <xf numFmtId="169" fontId="30" fillId="0" borderId="30" xfId="337" applyNumberFormat="1" applyFont="1" applyBorder="1" applyAlignment="1">
      <alignment horizontal="center" vertical="center" wrapText="1"/>
    </xf>
    <xf numFmtId="169" fontId="30" fillId="0" borderId="12" xfId="337" applyNumberFormat="1" applyFont="1" applyBorder="1" applyAlignment="1">
      <alignment horizontal="center" vertical="center" wrapText="1"/>
    </xf>
    <xf numFmtId="169" fontId="115" fillId="0" borderId="2" xfId="337" applyNumberFormat="1" applyFont="1" applyBorder="1" applyAlignment="1">
      <alignment horizontal="center" vertical="center" wrapText="1"/>
    </xf>
    <xf numFmtId="0" fontId="102" fillId="0" borderId="12" xfId="0" applyFont="1" applyBorder="1" applyAlignment="1">
      <alignment vertical="center" wrapText="1"/>
    </xf>
    <xf numFmtId="14" fontId="109" fillId="0" borderId="26" xfId="0" applyNumberFormat="1" applyFont="1" applyBorder="1" applyAlignment="1">
      <alignment horizontal="center"/>
    </xf>
    <xf numFmtId="0" fontId="116" fillId="0" borderId="26" xfId="0" applyNumberFormat="1" applyFont="1" applyBorder="1" applyAlignment="1">
      <alignment horizontal="center"/>
    </xf>
    <xf numFmtId="0" fontId="115" fillId="0" borderId="2" xfId="0" applyFont="1" applyBorder="1" applyAlignment="1">
      <alignment horizontal="center" vertical="center" wrapText="1"/>
    </xf>
    <xf numFmtId="169" fontId="117" fillId="0" borderId="0" xfId="337" applyNumberFormat="1" applyFont="1"/>
    <xf numFmtId="169" fontId="115" fillId="0" borderId="0" xfId="337" applyNumberFormat="1" applyFont="1"/>
    <xf numFmtId="0" fontId="115" fillId="0" borderId="0" xfId="0" applyFont="1"/>
    <xf numFmtId="0" fontId="115" fillId="0" borderId="2" xfId="0" applyFont="1" applyFill="1" applyBorder="1" applyAlignment="1">
      <alignment horizontal="left" vertical="center" wrapText="1"/>
    </xf>
    <xf numFmtId="0" fontId="119" fillId="0" borderId="2" xfId="0" applyFont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center" vertical="center" wrapText="1"/>
    </xf>
    <xf numFmtId="0" fontId="119" fillId="0" borderId="2" xfId="0" applyFont="1" applyFill="1" applyBorder="1" applyAlignment="1">
      <alignment horizontal="left" vertical="center"/>
    </xf>
    <xf numFmtId="169" fontId="119" fillId="0" borderId="2" xfId="337" applyNumberFormat="1" applyFont="1" applyBorder="1" applyAlignment="1">
      <alignment horizontal="center" vertical="center" wrapText="1"/>
    </xf>
    <xf numFmtId="169" fontId="120" fillId="0" borderId="0" xfId="337" applyNumberFormat="1" applyFont="1"/>
    <xf numFmtId="169" fontId="119" fillId="0" borderId="0" xfId="337" applyNumberFormat="1" applyFont="1"/>
    <xf numFmtId="0" fontId="119" fillId="0" borderId="0" xfId="0" applyFont="1"/>
    <xf numFmtId="169" fontId="77" fillId="26" borderId="12" xfId="337" applyNumberFormat="1" applyFont="1" applyFill="1" applyBorder="1" applyAlignment="1">
      <alignment horizontal="center" vertical="center" wrapText="1"/>
    </xf>
    <xf numFmtId="49" fontId="77" fillId="26" borderId="12" xfId="337" applyNumberFormat="1" applyFont="1" applyFill="1" applyBorder="1" applyAlignment="1">
      <alignment horizontal="center" vertical="center" wrapText="1"/>
    </xf>
    <xf numFmtId="168" fontId="98" fillId="26" borderId="23" xfId="337" applyNumberFormat="1" applyFont="1" applyFill="1" applyBorder="1" applyAlignment="1">
      <alignment horizontal="center" vertical="center" textRotation="90"/>
    </xf>
    <xf numFmtId="0" fontId="103" fillId="26" borderId="14" xfId="0" applyFont="1" applyFill="1" applyBorder="1" applyAlignment="1">
      <alignment horizontal="center" vertical="center"/>
    </xf>
    <xf numFmtId="43" fontId="103" fillId="26" borderId="14" xfId="337" applyFont="1" applyFill="1" applyBorder="1" applyAlignment="1">
      <alignment horizontal="center" vertical="center"/>
    </xf>
    <xf numFmtId="0" fontId="97" fillId="27" borderId="12" xfId="0" applyFont="1" applyFill="1" applyBorder="1" applyAlignment="1">
      <alignment horizontal="center" vertical="center"/>
    </xf>
    <xf numFmtId="0" fontId="77" fillId="0" borderId="12" xfId="0" applyFont="1" applyFill="1" applyBorder="1" applyAlignment="1">
      <alignment horizontal="center" vertical="center"/>
    </xf>
    <xf numFmtId="0" fontId="77" fillId="0" borderId="6" xfId="0" applyFont="1" applyFill="1" applyBorder="1" applyAlignment="1">
      <alignment horizontal="center" vertical="center"/>
    </xf>
    <xf numFmtId="0" fontId="77" fillId="0" borderId="0" xfId="0" applyFont="1" applyFill="1"/>
    <xf numFmtId="0" fontId="77" fillId="0" borderId="13" xfId="0" applyFont="1" applyFill="1" applyBorder="1" applyAlignment="1">
      <alignment horizontal="left" vertical="center"/>
    </xf>
    <xf numFmtId="0" fontId="77" fillId="0" borderId="8" xfId="0" applyFont="1" applyFill="1" applyBorder="1" applyAlignment="1">
      <alignment horizontal="center" vertical="center"/>
    </xf>
    <xf numFmtId="0" fontId="77" fillId="0" borderId="27" xfId="0" applyFont="1" applyFill="1" applyBorder="1" applyAlignment="1">
      <alignment horizontal="center" vertical="center"/>
    </xf>
    <xf numFmtId="169" fontId="30" fillId="0" borderId="24" xfId="337" quotePrefix="1" applyNumberFormat="1" applyFont="1" applyFill="1" applyBorder="1" applyAlignment="1">
      <alignment horizontal="center" vertical="center" wrapText="1"/>
    </xf>
    <xf numFmtId="0" fontId="30" fillId="0" borderId="24" xfId="0" applyFont="1" applyFill="1" applyBorder="1" applyAlignment="1">
      <alignment horizontal="center" vertical="center" wrapText="1"/>
    </xf>
    <xf numFmtId="0" fontId="99" fillId="0" borderId="23" xfId="0" applyFont="1" applyFill="1" applyBorder="1" applyAlignment="1">
      <alignment horizontal="center" vertical="center"/>
    </xf>
    <xf numFmtId="0" fontId="102" fillId="0" borderId="23" xfId="0" applyFont="1" applyFill="1" applyBorder="1" applyAlignment="1">
      <alignment horizontal="left" vertical="center"/>
    </xf>
    <xf numFmtId="0" fontId="102" fillId="0" borderId="23" xfId="0" applyFont="1" applyFill="1" applyBorder="1" applyAlignment="1">
      <alignment horizontal="center" vertical="center"/>
    </xf>
    <xf numFmtId="14" fontId="118" fillId="0" borderId="0" xfId="0" applyNumberFormat="1" applyFont="1" applyFill="1" applyBorder="1" applyAlignment="1">
      <alignment horizontal="center" vertical="center"/>
    </xf>
    <xf numFmtId="169" fontId="115" fillId="29" borderId="2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0" fontId="30" fillId="0" borderId="23" xfId="0" applyFont="1" applyFill="1" applyBorder="1" applyAlignment="1">
      <alignment vertical="center" wrapText="1"/>
    </xf>
    <xf numFmtId="0" fontId="30" fillId="0" borderId="23" xfId="0" applyFont="1" applyFill="1" applyBorder="1" applyAlignment="1">
      <alignment horizontal="center" vertical="center" wrapText="1"/>
    </xf>
    <xf numFmtId="0" fontId="30" fillId="0" borderId="23" xfId="0" applyFont="1" applyFill="1" applyBorder="1" applyAlignment="1">
      <alignment horizontal="left" vertical="center"/>
    </xf>
    <xf numFmtId="0" fontId="30" fillId="0" borderId="23" xfId="0" applyFont="1" applyFill="1" applyBorder="1" applyAlignment="1">
      <alignment horizontal="center" vertical="center"/>
    </xf>
    <xf numFmtId="169" fontId="30" fillId="0" borderId="23" xfId="337" applyNumberFormat="1" applyFont="1" applyFill="1" applyBorder="1" applyAlignment="1">
      <alignment horizontal="left" vertical="center"/>
    </xf>
    <xf numFmtId="168" fontId="30" fillId="0" borderId="23" xfId="337" applyNumberFormat="1" applyFont="1" applyFill="1" applyBorder="1" applyAlignment="1">
      <alignment horizontal="left" vertical="center"/>
    </xf>
    <xf numFmtId="169" fontId="30" fillId="0" borderId="23" xfId="341" applyNumberFormat="1" applyFont="1" applyFill="1" applyBorder="1" applyAlignment="1">
      <alignment horizontal="center" vertical="center" wrapText="1"/>
    </xf>
    <xf numFmtId="43" fontId="30" fillId="0" borderId="23" xfId="337" applyNumberFormat="1" applyFont="1" applyFill="1" applyBorder="1" applyAlignment="1">
      <alignment horizontal="left" vertical="center"/>
    </xf>
    <xf numFmtId="169" fontId="30" fillId="0" borderId="23" xfId="337" applyNumberFormat="1" applyFont="1" applyFill="1" applyBorder="1" applyAlignment="1">
      <alignment horizontal="center" vertical="center" wrapText="1"/>
    </xf>
    <xf numFmtId="169" fontId="30" fillId="0" borderId="23" xfId="337" quotePrefix="1" applyNumberFormat="1" applyFont="1" applyFill="1" applyBorder="1" applyAlignment="1">
      <alignment horizontal="center" vertical="center" wrapText="1"/>
    </xf>
    <xf numFmtId="169" fontId="30" fillId="26" borderId="23" xfId="337" applyNumberFormat="1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/>
    </xf>
    <xf numFmtId="169" fontId="77" fillId="26" borderId="14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0" fontId="105" fillId="0" borderId="0" xfId="0" applyFont="1" applyFill="1" applyBorder="1" applyAlignment="1">
      <alignment horizontal="center" vertical="center"/>
    </xf>
    <xf numFmtId="0" fontId="77" fillId="26" borderId="14" xfId="0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236" fontId="98" fillId="26" borderId="31" xfId="0" applyNumberFormat="1" applyFont="1" applyFill="1" applyBorder="1" applyAlignment="1">
      <alignment horizontal="center" vertical="center"/>
    </xf>
    <xf numFmtId="168" fontId="99" fillId="0" borderId="14" xfId="341" applyNumberFormat="1" applyFont="1" applyFill="1" applyBorder="1" applyAlignment="1">
      <alignment horizontal="center" vertical="center"/>
    </xf>
    <xf numFmtId="168" fontId="99" fillId="0" borderId="28" xfId="341" applyNumberFormat="1" applyFont="1" applyFill="1" applyBorder="1" applyAlignment="1">
      <alignment horizontal="center" vertical="center"/>
    </xf>
    <xf numFmtId="0" fontId="100" fillId="0" borderId="6" xfId="0" applyFont="1" applyFill="1" applyBorder="1" applyAlignment="1">
      <alignment horizontal="center" vertical="center"/>
    </xf>
    <xf numFmtId="0" fontId="119" fillId="0" borderId="2" xfId="0" applyFont="1" applyFill="1" applyBorder="1" applyAlignment="1">
      <alignment horizontal="left" vertical="center" wrapText="1"/>
    </xf>
    <xf numFmtId="0" fontId="106" fillId="0" borderId="0" xfId="0" applyFont="1" applyBorder="1" applyAlignment="1">
      <alignment horizontal="center" vertical="top"/>
    </xf>
    <xf numFmtId="0" fontId="107" fillId="0" borderId="0" xfId="0" applyFont="1" applyBorder="1" applyAlignment="1">
      <alignment horizontal="center" vertical="top"/>
    </xf>
    <xf numFmtId="169" fontId="77" fillId="26" borderId="12" xfId="337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169" fontId="115" fillId="0" borderId="2" xfId="337" quotePrefix="1" applyNumberFormat="1" applyFont="1" applyBorder="1" applyAlignment="1">
      <alignment horizontal="center" vertical="center" wrapText="1"/>
    </xf>
    <xf numFmtId="169" fontId="119" fillId="0" borderId="2" xfId="337" quotePrefix="1" applyNumberFormat="1" applyFont="1" applyBorder="1" applyAlignment="1">
      <alignment horizontal="center" vertical="center" wrapText="1"/>
    </xf>
    <xf numFmtId="0" fontId="121" fillId="30" borderId="0" xfId="0" applyFont="1" applyFill="1" applyAlignment="1">
      <alignment horizontal="left" vertical="center"/>
    </xf>
    <xf numFmtId="0" fontId="122" fillId="0" borderId="0" xfId="0" applyFont="1"/>
    <xf numFmtId="0" fontId="122" fillId="30" borderId="0" xfId="0" applyFont="1" applyFill="1" applyAlignment="1">
      <alignment horizontal="left" vertical="center"/>
    </xf>
    <xf numFmtId="0" fontId="100" fillId="0" borderId="13" xfId="0" applyFont="1" applyFill="1" applyBorder="1" applyAlignment="1">
      <alignment horizontal="left" vertical="center"/>
    </xf>
    <xf numFmtId="0" fontId="100" fillId="0" borderId="8" xfId="0" applyFont="1" applyFill="1" applyBorder="1" applyAlignment="1">
      <alignment horizontal="left" vertical="center"/>
    </xf>
    <xf numFmtId="0" fontId="100" fillId="0" borderId="27" xfId="0" applyFont="1" applyFill="1" applyBorder="1" applyAlignment="1">
      <alignment horizontal="left" vertical="center"/>
    </xf>
    <xf numFmtId="0" fontId="102" fillId="0" borderId="31" xfId="0" applyFont="1" applyBorder="1" applyAlignment="1">
      <alignment horizontal="center" vertical="center" wrapText="1"/>
    </xf>
    <xf numFmtId="0" fontId="102" fillId="0" borderId="25" xfId="0" applyFont="1" applyBorder="1" applyAlignment="1">
      <alignment horizontal="center" vertical="center" wrapText="1"/>
    </xf>
    <xf numFmtId="0" fontId="102" fillId="0" borderId="6" xfId="0" applyFont="1" applyBorder="1" applyAlignment="1">
      <alignment horizontal="center" vertical="center" wrapText="1"/>
    </xf>
    <xf numFmtId="0" fontId="102" fillId="0" borderId="0" xfId="0" applyFont="1" applyBorder="1" applyAlignment="1">
      <alignment horizontal="center" vertical="center" wrapText="1"/>
    </xf>
    <xf numFmtId="0" fontId="102" fillId="0" borderId="33" xfId="0" applyFont="1" applyBorder="1" applyAlignment="1">
      <alignment horizontal="center" vertical="center" wrapText="1"/>
    </xf>
    <xf numFmtId="0" fontId="102" fillId="0" borderId="26" xfId="0" applyFont="1" applyBorder="1" applyAlignment="1">
      <alignment horizontal="center" vertical="center" wrapText="1"/>
    </xf>
    <xf numFmtId="0" fontId="77" fillId="26" borderId="12" xfId="0" applyFont="1" applyFill="1" applyBorder="1" applyAlignment="1">
      <alignment horizontal="center" vertical="center" wrapText="1"/>
    </xf>
    <xf numFmtId="169" fontId="77" fillId="26" borderId="14" xfId="337" applyNumberFormat="1" applyFont="1" applyFill="1" applyBorder="1" applyAlignment="1">
      <alignment horizontal="center" vertical="center" wrapText="1"/>
    </xf>
    <xf numFmtId="169" fontId="77" fillId="26" borderId="23" xfId="337" applyNumberFormat="1" applyFont="1" applyFill="1" applyBorder="1" applyAlignment="1">
      <alignment horizontal="center" vertical="center" wrapText="1"/>
    </xf>
    <xf numFmtId="169" fontId="77" fillId="26" borderId="12" xfId="337" applyNumberFormat="1" applyFont="1" applyFill="1" applyBorder="1" applyAlignment="1">
      <alignment horizontal="center" vertical="center" wrapText="1"/>
    </xf>
    <xf numFmtId="169" fontId="77" fillId="26" borderId="13" xfId="337" applyNumberFormat="1" applyFont="1" applyFill="1" applyBorder="1" applyAlignment="1">
      <alignment horizontal="center" vertical="center" wrapText="1"/>
    </xf>
    <xf numFmtId="169" fontId="77" fillId="26" borderId="8" xfId="337" applyNumberFormat="1" applyFont="1" applyFill="1" applyBorder="1" applyAlignment="1">
      <alignment horizontal="center" vertical="center" wrapText="1"/>
    </xf>
    <xf numFmtId="169" fontId="77" fillId="26" borderId="27" xfId="337" applyNumberFormat="1" applyFont="1" applyFill="1" applyBorder="1" applyAlignment="1">
      <alignment horizontal="center" vertical="center" wrapText="1"/>
    </xf>
    <xf numFmtId="43" fontId="98" fillId="0" borderId="14" xfId="337" applyFont="1" applyBorder="1" applyAlignment="1">
      <alignment horizontal="center" vertical="center"/>
    </xf>
    <xf numFmtId="43" fontId="98" fillId="0" borderId="28" xfId="337" applyFont="1" applyBorder="1" applyAlignment="1">
      <alignment horizontal="center" vertical="center"/>
    </xf>
    <xf numFmtId="169" fontId="30" fillId="0" borderId="14" xfId="337" applyNumberFormat="1" applyFont="1" applyBorder="1" applyAlignment="1">
      <alignment horizontal="center" vertical="center"/>
    </xf>
    <xf numFmtId="169" fontId="30" fillId="0" borderId="28" xfId="337" applyNumberFormat="1" applyFont="1" applyBorder="1" applyAlignment="1">
      <alignment horizontal="center" vertical="center"/>
    </xf>
    <xf numFmtId="237" fontId="99" fillId="28" borderId="14" xfId="0" applyNumberFormat="1" applyFont="1" applyFill="1" applyBorder="1" applyAlignment="1">
      <alignment horizontal="center" vertical="center"/>
    </xf>
    <xf numFmtId="0" fontId="99" fillId="28" borderId="28" xfId="0" applyFont="1" applyFill="1" applyBorder="1" applyAlignment="1">
      <alignment horizontal="center" vertical="center"/>
    </xf>
    <xf numFmtId="238" fontId="99" fillId="28" borderId="14" xfId="337" applyNumberFormat="1" applyFont="1" applyFill="1" applyBorder="1" applyAlignment="1">
      <alignment horizontal="center" vertical="center"/>
    </xf>
    <xf numFmtId="238" fontId="99" fillId="28" borderId="28" xfId="337" applyNumberFormat="1" applyFont="1" applyFill="1" applyBorder="1" applyAlignment="1">
      <alignment horizontal="center" vertical="center"/>
    </xf>
    <xf numFmtId="238" fontId="98" fillId="0" borderId="14" xfId="337" applyNumberFormat="1" applyFont="1" applyBorder="1" applyAlignment="1">
      <alignment horizontal="center" vertical="center"/>
    </xf>
    <xf numFmtId="238" fontId="98" fillId="0" borderId="28" xfId="337" applyNumberFormat="1" applyFont="1" applyBorder="1" applyAlignment="1">
      <alignment horizontal="center" vertical="center"/>
    </xf>
    <xf numFmtId="0" fontId="98" fillId="0" borderId="14" xfId="0" applyFont="1" applyFill="1" applyBorder="1" applyAlignment="1">
      <alignment horizontal="center" vertical="center" wrapText="1"/>
    </xf>
    <xf numFmtId="0" fontId="98" fillId="0" borderId="28" xfId="0" applyFont="1" applyFill="1" applyBorder="1" applyAlignment="1">
      <alignment horizontal="center" vertical="center" wrapText="1"/>
    </xf>
    <xf numFmtId="0" fontId="98" fillId="0" borderId="14" xfId="421" applyNumberFormat="1" applyFont="1" applyFill="1" applyBorder="1" applyAlignment="1">
      <alignment horizontal="left" vertical="center"/>
    </xf>
    <xf numFmtId="0" fontId="98" fillId="0" borderId="28" xfId="421" applyNumberFormat="1" applyFont="1" applyFill="1" applyBorder="1" applyAlignment="1">
      <alignment horizontal="left" vertical="center"/>
    </xf>
    <xf numFmtId="0" fontId="98" fillId="0" borderId="14" xfId="421" applyNumberFormat="1" applyFont="1" applyFill="1" applyBorder="1" applyAlignment="1">
      <alignment horizontal="center" vertical="center" wrapText="1"/>
    </xf>
    <xf numFmtId="0" fontId="98" fillId="0" borderId="28" xfId="421" applyNumberFormat="1" applyFont="1" applyFill="1" applyBorder="1" applyAlignment="1">
      <alignment horizontal="center" vertical="center" wrapText="1"/>
    </xf>
    <xf numFmtId="0" fontId="100" fillId="0" borderId="6" xfId="0" applyFont="1" applyFill="1" applyBorder="1" applyAlignment="1">
      <alignment horizontal="center" vertical="center"/>
    </xf>
    <xf numFmtId="43" fontId="95" fillId="0" borderId="13" xfId="337" applyFont="1" applyBorder="1" applyAlignment="1">
      <alignment horizontal="center" vertical="center" wrapText="1"/>
    </xf>
    <xf numFmtId="43" fontId="95" fillId="0" borderId="8" xfId="337" applyFont="1" applyBorder="1" applyAlignment="1">
      <alignment horizontal="center" vertical="center" wrapText="1"/>
    </xf>
    <xf numFmtId="43" fontId="95" fillId="0" borderId="27" xfId="337" applyFont="1" applyBorder="1" applyAlignment="1">
      <alignment horizontal="center" vertical="center" wrapText="1"/>
    </xf>
    <xf numFmtId="0" fontId="100" fillId="26" borderId="14" xfId="0" applyFont="1" applyFill="1" applyBorder="1" applyAlignment="1">
      <alignment horizontal="center" vertical="center"/>
    </xf>
    <xf numFmtId="0" fontId="100" fillId="26" borderId="23" xfId="0" applyFont="1" applyFill="1" applyBorder="1" applyAlignment="1">
      <alignment horizontal="center" vertical="center"/>
    </xf>
    <xf numFmtId="0" fontId="100" fillId="26" borderId="14" xfId="0" applyFont="1" applyFill="1" applyBorder="1" applyAlignment="1">
      <alignment horizontal="center" vertical="center" wrapText="1"/>
    </xf>
    <xf numFmtId="0" fontId="100" fillId="26" borderId="31" xfId="0" applyFont="1" applyFill="1" applyBorder="1" applyAlignment="1">
      <alignment horizontal="center" vertical="center"/>
    </xf>
    <xf numFmtId="0" fontId="100" fillId="26" borderId="25" xfId="0" applyFont="1" applyFill="1" applyBorder="1" applyAlignment="1">
      <alignment horizontal="center" vertical="center"/>
    </xf>
    <xf numFmtId="0" fontId="100" fillId="26" borderId="32" xfId="0" applyFont="1" applyFill="1" applyBorder="1" applyAlignment="1">
      <alignment horizontal="center" vertical="center"/>
    </xf>
    <xf numFmtId="43" fontId="100" fillId="26" borderId="14" xfId="337" applyFont="1" applyFill="1" applyBorder="1" applyAlignment="1">
      <alignment horizontal="center" vertical="center" wrapText="1"/>
    </xf>
    <xf numFmtId="43" fontId="100" fillId="26" borderId="23" xfId="337" applyFont="1" applyFill="1" applyBorder="1" applyAlignment="1">
      <alignment horizontal="center" vertical="center"/>
    </xf>
    <xf numFmtId="43" fontId="77" fillId="26" borderId="14" xfId="337" applyFont="1" applyFill="1" applyBorder="1" applyAlignment="1">
      <alignment horizontal="center" vertical="center" wrapText="1"/>
    </xf>
    <xf numFmtId="43" fontId="77" fillId="26" borderId="23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 wrapText="1"/>
    </xf>
    <xf numFmtId="0" fontId="77" fillId="26" borderId="23" xfId="0" applyFont="1" applyFill="1" applyBorder="1" applyAlignment="1">
      <alignment horizontal="center" vertical="center" wrapText="1"/>
    </xf>
    <xf numFmtId="0" fontId="105" fillId="0" borderId="0" xfId="0" applyFont="1" applyFill="1" applyBorder="1" applyAlignment="1">
      <alignment horizontal="center" vertical="center"/>
    </xf>
    <xf numFmtId="43" fontId="101" fillId="27" borderId="13" xfId="337" applyFont="1" applyFill="1" applyBorder="1" applyAlignment="1">
      <alignment horizontal="center" vertical="center" wrapText="1"/>
    </xf>
    <xf numFmtId="43" fontId="101" fillId="27" borderId="8" xfId="337" applyFont="1" applyFill="1" applyBorder="1" applyAlignment="1">
      <alignment horizontal="center" vertical="center" wrapText="1"/>
    </xf>
    <xf numFmtId="43" fontId="101" fillId="27" borderId="27" xfId="337" applyFont="1" applyFill="1" applyBorder="1" applyAlignment="1">
      <alignment horizontal="center" vertical="center" wrapText="1"/>
    </xf>
    <xf numFmtId="0" fontId="77" fillId="26" borderId="14" xfId="0" applyFont="1" applyFill="1" applyBorder="1" applyAlignment="1">
      <alignment horizontal="center" vertical="center"/>
    </xf>
    <xf numFmtId="0" fontId="77" fillId="26" borderId="23" xfId="0" applyFont="1" applyFill="1" applyBorder="1" applyAlignment="1">
      <alignment horizontal="center" vertical="center"/>
    </xf>
    <xf numFmtId="0" fontId="77" fillId="26" borderId="13" xfId="0" applyFont="1" applyFill="1" applyBorder="1" applyAlignment="1">
      <alignment horizontal="center" vertical="center" wrapText="1"/>
    </xf>
    <xf numFmtId="0" fontId="77" fillId="26" borderId="8" xfId="0" applyFont="1" applyFill="1" applyBorder="1" applyAlignment="1">
      <alignment horizontal="center" vertical="center" wrapText="1"/>
    </xf>
    <xf numFmtId="0" fontId="77" fillId="26" borderId="27" xfId="0" applyFont="1" applyFill="1" applyBorder="1" applyAlignment="1">
      <alignment horizontal="center" vertical="center" wrapText="1"/>
    </xf>
    <xf numFmtId="0" fontId="77" fillId="26" borderId="28" xfId="0" applyFont="1" applyFill="1" applyBorder="1" applyAlignment="1">
      <alignment horizontal="center" vertical="center" wrapText="1"/>
    </xf>
  </cellXfs>
  <cellStyles count="607">
    <cellStyle name="_x0001_" xfId="1"/>
    <cellStyle name="%" xfId="2"/>
    <cellStyle name="," xfId="3"/>
    <cellStyle name="??" xfId="4"/>
    <cellStyle name="?? [0.00]_List-dwg" xfId="5"/>
    <cellStyle name="?? [0]" xfId="6"/>
    <cellStyle name="??&amp;O?&amp;H?_x0008_??_x0007__x0001__x0001_" xfId="7"/>
    <cellStyle name="???? [0.00]_List-dwg" xfId="8"/>
    <cellStyle name="????_List-dwg" xfId="9"/>
    <cellStyle name="???[0]_Book1" xfId="10"/>
    <cellStyle name="???_???" xfId="11"/>
    <cellStyle name="??_ ??? ???? " xfId="12"/>
    <cellStyle name="_01 DUNGTIEN BIEU SX KINH DOANH" xfId="13"/>
    <cellStyle name="_01 modul tvql 06 08 09" xfId="14"/>
    <cellStyle name="_01 modul tvql 06 08 09_J&amp;J BCC+BL 082011 v2" xfId="15"/>
    <cellStyle name="_01 modul tvql 06 08 09_thaotuan luong 102011 v2" xfId="16"/>
    <cellStyle name="_Book1" xfId="17"/>
    <cellStyle name="_Book1_01 modul tvql 06 08 09" xfId="18"/>
    <cellStyle name="_Book1_1" xfId="19"/>
    <cellStyle name="_Book1_1_01 modul tvql 06 08 09" xfId="20"/>
    <cellStyle name="_Book1_1_CHINH DUC - MTCV GUI ANH HAI 051208" xfId="21"/>
    <cellStyle name="_Book1_1_CHINH DUC - MTCV GUI ANH HAI 051208_J&amp;J BCC+BL 082011 v2" xfId="22"/>
    <cellStyle name="_Book1_1_CHINH DUC - MTCV GUI ANH HAI 051208_thaotuan luong 102011 v2" xfId="23"/>
    <cellStyle name="_Book1_1_DAINAM" xfId="24"/>
    <cellStyle name="_Book1_1_DSKH" xfId="25"/>
    <cellStyle name="_Book1_1_DSKH_J&amp;J BCC+BL 082011 v2" xfId="26"/>
    <cellStyle name="_Book1_1_DSKH_thaotuan luong 102011 v2" xfId="27"/>
    <cellStyle name="_Book1_1_DUNG TIEN MAUKETOAN" xfId="28"/>
    <cellStyle name="_Book1_1_DUNG TIEN MAUKETOAN_J&amp;J BCC+BL 082011 v2" xfId="29"/>
    <cellStyle name="_Book1_1_DUNG TIEN MAUKETOAN_thaotuan luong 102011 v2" xfId="30"/>
    <cellStyle name="_Book1_1_hiep thanh bao gia thang 2008" xfId="31"/>
    <cellStyle name="_Book1_1_KH - HE THONG BM" xfId="32"/>
    <cellStyle name="_Book1_1_KH - Mau gui KH" xfId="33"/>
    <cellStyle name="_Book1_1_nhatkycongviec" xfId="34"/>
    <cellStyle name="_Book1_1_nhatkycongviec_J&amp;J BCC+BL 082011 v2" xfId="35"/>
    <cellStyle name="_Book1_1_nhatkycongviec_thaotuan luong 102011 v2" xfId="36"/>
    <cellStyle name="_Book1_1_NS DANH MUC  CONGVIEC" xfId="37"/>
    <cellStyle name="_Book1_1_viva ky nang mem 1108" xfId="38"/>
    <cellStyle name="_Book1_1_VIVA SO QUY 2009" xfId="39"/>
    <cellStyle name="_Book1_1_VIVA SO QUY 2009_J&amp;J BCC+BL 082011 v2" xfId="40"/>
    <cellStyle name="_Book1_1_VIVA SO QUY 2009_thaotuan luong 102011 v2" xfId="41"/>
    <cellStyle name="_Book1_1_VV - BIEU MAU NOI BO" xfId="42"/>
    <cellStyle name="_Book1_1_VV - BIEU MAU NOI BO_J&amp;J BCC+BL 082011 v2" xfId="43"/>
    <cellStyle name="_Book1_1_VV - BIEU MAU NOI BO_thaotuan luong 102011 v2" xfId="44"/>
    <cellStyle name="_Book1_1_VV - MT SWOT" xfId="45"/>
    <cellStyle name="_Book1_1_vv bao gia dvns 0309" xfId="46"/>
    <cellStyle name="_Book1_1_vv bao gia dvns 0309_J&amp;J BCC+BL 082011 v2" xfId="47"/>
    <cellStyle name="_Book1_1_vv bao gia dvns 0309_thaotuan luong 102011 v2" xfId="48"/>
    <cellStyle name="_Book1_1_vv bao gia mau 0309" xfId="49"/>
    <cellStyle name="_Book1_1_vv bieu mau gui kh" xfId="50"/>
    <cellStyle name="_Book1_1_vv bieu mau gui kh_J&amp;J BCC+BL 082011 v2" xfId="51"/>
    <cellStyle name="_Book1_1_vv bieu mau gui kh_thaotuan luong 102011 v2" xfId="52"/>
    <cellStyle name="_Book1_1_vv de nghi thanh toan" xfId="53"/>
    <cellStyle name="_Book1_1_vv de nghi thanh toan_J&amp;J BCC+BL 082011 v2" xfId="54"/>
    <cellStyle name="_Book1_1_vv de nghi thanh toan_thaotuan luong 102011 v2" xfId="55"/>
    <cellStyle name="_Book1_1_vv memo" xfId="56"/>
    <cellStyle name="_Book1_1_vv memo_J&amp;J BCC+BL 082011 v2" xfId="57"/>
    <cellStyle name="_Book1_1_vv memo_thaotuan luong 102011 v2" xfId="58"/>
    <cellStyle name="_Book1_2" xfId="59"/>
    <cellStyle name="_Book1_BC-QT-WB-dthao" xfId="60"/>
    <cellStyle name="_Book1_CHINH DUC - MTCV GUI ANH HAI 051208" xfId="61"/>
    <cellStyle name="_Book1_DAINAM" xfId="62"/>
    <cellStyle name="_Book1_DSKH" xfId="63"/>
    <cellStyle name="_Book1_DUNG TIEN MAUKETOAN" xfId="64"/>
    <cellStyle name="_Book1_hiep thanh bao gia thang 2008" xfId="65"/>
    <cellStyle name="_Book1_KH - HE THONG BM" xfId="66"/>
    <cellStyle name="_Book1_KH - Mau gui KH" xfId="67"/>
    <cellStyle name="_Book1_nhatkycongviec" xfId="68"/>
    <cellStyle name="_Book1_NS DANH MUC  CONGVIEC" xfId="69"/>
    <cellStyle name="_Book1_phieu yeu cau bo sung thong tin." xfId="70"/>
    <cellStyle name="_Book1_viva ky nang mem 1108" xfId="71"/>
    <cellStyle name="_Book1_VIVA SO QUY 2009" xfId="72"/>
    <cellStyle name="_Book1_VV - BIEU MAU NOI BO" xfId="73"/>
    <cellStyle name="_Book1_VV - MT SWOT" xfId="74"/>
    <cellStyle name="_Book1_vv bao gia dvns 0309" xfId="75"/>
    <cellStyle name="_Book1_vv bao gia mau 0309" xfId="76"/>
    <cellStyle name="_Book1_vv bieu mau gui kh" xfId="77"/>
    <cellStyle name="_Book1_vv de nghi thanh toan" xfId="78"/>
    <cellStyle name="_Book1_vv memo" xfId="79"/>
    <cellStyle name="_CHINH DUC - MTCV GUI ANH HAI 051208" xfId="80"/>
    <cellStyle name="_DAINAM" xfId="81"/>
    <cellStyle name="_DAINAM_J&amp;J BCC+BL 082011 v2" xfId="82"/>
    <cellStyle name="_DAINAM_thaotuan luong 102011 v2" xfId="83"/>
    <cellStyle name="_DSKH" xfId="84"/>
    <cellStyle name="_DUNG TIEN" xfId="85"/>
    <cellStyle name="_DUNG TIEN MAUKETOAN" xfId="86"/>
    <cellStyle name="_DUNG TIEN_J&amp;J BCC+BL 082011 v2" xfId="87"/>
    <cellStyle name="_DUNG TIEN_thaotuan luong 102011 v2" xfId="88"/>
    <cellStyle name="_hiep thanh bao gia thang 2008" xfId="89"/>
    <cellStyle name="_hiep thanh bao gia thang 2008_J&amp;J BCC+BL 082011 v2" xfId="90"/>
    <cellStyle name="_hiep thanh bao gia thang 2008_thaotuan luong 102011 v2" xfId="91"/>
    <cellStyle name="_KH - HE THONG BM" xfId="92"/>
    <cellStyle name="_KH - HE THONG BM_J&amp;J BCC+BL 082011 v2" xfId="93"/>
    <cellStyle name="_KH - HE THONG BM_thaotuan luong 102011 v2" xfId="94"/>
    <cellStyle name="_KH - Mau gui KH" xfId="95"/>
    <cellStyle name="_KH - Mau gui KH_J&amp;J BCC+BL 082011 v2" xfId="96"/>
    <cellStyle name="_KH - Mau gui KH_thaotuan luong 102011 v2" xfId="97"/>
    <cellStyle name="_KT (2)" xfId="98"/>
    <cellStyle name="_KT (2)_1" xfId="99"/>
    <cellStyle name="_KT (2)_1_Lora-tungchau" xfId="100"/>
    <cellStyle name="_KT (2)_1_Qt-HT3PQ1(CauKho)" xfId="101"/>
    <cellStyle name="_KT (2)_2" xfId="102"/>
    <cellStyle name="_KT (2)_2_TG-TH" xfId="103"/>
    <cellStyle name="_KT (2)_2_TG-TH_BAO CAO KLCT PT2000" xfId="104"/>
    <cellStyle name="_KT (2)_2_TG-TH_BAO CAO PT2000" xfId="105"/>
    <cellStyle name="_KT (2)_2_TG-TH_BAO CAO PT2000_Book1" xfId="106"/>
    <cellStyle name="_KT (2)_2_TG-TH_Bao cao XDCB 2001 - T11 KH dieu chinh 20-11-THAI" xfId="107"/>
    <cellStyle name="_KT (2)_2_TG-TH_Book1" xfId="108"/>
    <cellStyle name="_KT (2)_2_TG-TH_Book1_1" xfId="109"/>
    <cellStyle name="_KT (2)_2_TG-TH_Book1_2" xfId="110"/>
    <cellStyle name="_KT (2)_2_TG-TH_DTCDT MR.2N110.HOCMON.TDTOAN.CCUNG" xfId="111"/>
    <cellStyle name="_KT (2)_2_TG-TH_Lora-tungchau" xfId="112"/>
    <cellStyle name="_KT (2)_2_TG-TH_PGIA-phieu tham tra Kho bac" xfId="113"/>
    <cellStyle name="_KT (2)_2_TG-TH_PT02-02" xfId="114"/>
    <cellStyle name="_KT (2)_2_TG-TH_PT02-02_Book1" xfId="115"/>
    <cellStyle name="_KT (2)_2_TG-TH_PT02-03" xfId="116"/>
    <cellStyle name="_KT (2)_2_TG-TH_PT02-03_Book1" xfId="117"/>
    <cellStyle name="_KT (2)_2_TG-TH_Qt-HT3PQ1(CauKho)" xfId="118"/>
    <cellStyle name="_KT (2)_3" xfId="119"/>
    <cellStyle name="_KT (2)_3_TG-TH" xfId="120"/>
    <cellStyle name="_KT (2)_3_TG-TH_Book1" xfId="121"/>
    <cellStyle name="_KT (2)_3_TG-TH_Book1_BC-QT-WB-dthao" xfId="122"/>
    <cellStyle name="_KT (2)_3_TG-TH_Lora-tungchau" xfId="123"/>
    <cellStyle name="_KT (2)_3_TG-TH_PERSONAL" xfId="124"/>
    <cellStyle name="_KT (2)_3_TG-TH_PERSONAL_HTQ.8 GD1" xfId="125"/>
    <cellStyle name="_KT (2)_3_TG-TH_PERSONAL_Tong hop KHCB 2001" xfId="126"/>
    <cellStyle name="_KT (2)_3_TG-TH_Qt-HT3PQ1(CauKho)" xfId="127"/>
    <cellStyle name="_KT (2)_4" xfId="128"/>
    <cellStyle name="_KT (2)_4_BAO CAO KLCT PT2000" xfId="129"/>
    <cellStyle name="_KT (2)_4_BAO CAO PT2000" xfId="130"/>
    <cellStyle name="_KT (2)_4_BAO CAO PT2000_Book1" xfId="131"/>
    <cellStyle name="_KT (2)_4_Bao cao XDCB 2001 - T11 KH dieu chinh 20-11-THAI" xfId="132"/>
    <cellStyle name="_KT (2)_4_Book1" xfId="133"/>
    <cellStyle name="_KT (2)_4_Book1_1" xfId="134"/>
    <cellStyle name="_KT (2)_4_Book1_2" xfId="135"/>
    <cellStyle name="_KT (2)_4_DTCDT MR.2N110.HOCMON.TDTOAN.CCUNG" xfId="136"/>
    <cellStyle name="_KT (2)_4_Lora-tungchau" xfId="137"/>
    <cellStyle name="_KT (2)_4_PGIA-phieu tham tra Kho bac" xfId="138"/>
    <cellStyle name="_KT (2)_4_PT02-02" xfId="139"/>
    <cellStyle name="_KT (2)_4_PT02-02_Book1" xfId="140"/>
    <cellStyle name="_KT (2)_4_PT02-03" xfId="141"/>
    <cellStyle name="_KT (2)_4_PT02-03_Book1" xfId="142"/>
    <cellStyle name="_KT (2)_4_Qt-HT3PQ1(CauKho)" xfId="143"/>
    <cellStyle name="_KT (2)_4_TG-TH" xfId="144"/>
    <cellStyle name="_KT (2)_5" xfId="145"/>
    <cellStyle name="_KT (2)_5_BAO CAO KLCT PT2000" xfId="146"/>
    <cellStyle name="_KT (2)_5_BAO CAO PT2000" xfId="147"/>
    <cellStyle name="_KT (2)_5_BAO CAO PT2000_Book1" xfId="148"/>
    <cellStyle name="_KT (2)_5_Bao cao XDCB 2001 - T11 KH dieu chinh 20-11-THAI" xfId="149"/>
    <cellStyle name="_KT (2)_5_Book1" xfId="150"/>
    <cellStyle name="_KT (2)_5_Book1_1" xfId="151"/>
    <cellStyle name="_KT (2)_5_Book1_2" xfId="152"/>
    <cellStyle name="_KT (2)_5_Book1_BC-QT-WB-dthao" xfId="153"/>
    <cellStyle name="_KT (2)_5_DTCDT MR.2N110.HOCMON.TDTOAN.CCUNG" xfId="154"/>
    <cellStyle name="_KT (2)_5_Lora-tungchau" xfId="155"/>
    <cellStyle name="_KT (2)_5_PGIA-phieu tham tra Kho bac" xfId="156"/>
    <cellStyle name="_KT (2)_5_PT02-02" xfId="157"/>
    <cellStyle name="_KT (2)_5_PT02-02_Book1" xfId="158"/>
    <cellStyle name="_KT (2)_5_PT02-03" xfId="159"/>
    <cellStyle name="_KT (2)_5_PT02-03_Book1" xfId="160"/>
    <cellStyle name="_KT (2)_5_Qt-HT3PQ1(CauKho)" xfId="161"/>
    <cellStyle name="_KT (2)_Book1" xfId="162"/>
    <cellStyle name="_KT (2)_Book1_BC-QT-WB-dthao" xfId="163"/>
    <cellStyle name="_KT (2)_Lora-tungchau" xfId="164"/>
    <cellStyle name="_KT (2)_PERSONAL" xfId="165"/>
    <cellStyle name="_KT (2)_PERSONAL_HTQ.8 GD1" xfId="166"/>
    <cellStyle name="_KT (2)_PERSONAL_Tong hop KHCB 2001" xfId="167"/>
    <cellStyle name="_KT (2)_Qt-HT3PQ1(CauKho)" xfId="168"/>
    <cellStyle name="_KT (2)_TG-TH" xfId="169"/>
    <cellStyle name="_KT_TG" xfId="170"/>
    <cellStyle name="_KT_TG_1" xfId="171"/>
    <cellStyle name="_KT_TG_1_BAO CAO KLCT PT2000" xfId="172"/>
    <cellStyle name="_KT_TG_1_BAO CAO PT2000" xfId="173"/>
    <cellStyle name="_KT_TG_1_BAO CAO PT2000_Book1" xfId="174"/>
    <cellStyle name="_KT_TG_1_Bao cao XDCB 2001 - T11 KH dieu chinh 20-11-THAI" xfId="175"/>
    <cellStyle name="_KT_TG_1_Book1" xfId="176"/>
    <cellStyle name="_KT_TG_1_Book1_1" xfId="177"/>
    <cellStyle name="_KT_TG_1_Book1_2" xfId="178"/>
    <cellStyle name="_KT_TG_1_Book1_BC-QT-WB-dthao" xfId="179"/>
    <cellStyle name="_KT_TG_1_DTCDT MR.2N110.HOCMON.TDTOAN.CCUNG" xfId="180"/>
    <cellStyle name="_KT_TG_1_Lora-tungchau" xfId="181"/>
    <cellStyle name="_KT_TG_1_PGIA-phieu tham tra Kho bac" xfId="182"/>
    <cellStyle name="_KT_TG_1_PT02-02" xfId="183"/>
    <cellStyle name="_KT_TG_1_PT02-02_Book1" xfId="184"/>
    <cellStyle name="_KT_TG_1_PT02-03" xfId="185"/>
    <cellStyle name="_KT_TG_1_PT02-03_Book1" xfId="186"/>
    <cellStyle name="_KT_TG_1_Qt-HT3PQ1(CauKho)" xfId="187"/>
    <cellStyle name="_KT_TG_2" xfId="188"/>
    <cellStyle name="_KT_TG_2_BAO CAO KLCT PT2000" xfId="189"/>
    <cellStyle name="_KT_TG_2_BAO CAO PT2000" xfId="190"/>
    <cellStyle name="_KT_TG_2_BAO CAO PT2000_Book1" xfId="191"/>
    <cellStyle name="_KT_TG_2_Bao cao XDCB 2001 - T11 KH dieu chinh 20-11-THAI" xfId="192"/>
    <cellStyle name="_KT_TG_2_Book1" xfId="193"/>
    <cellStyle name="_KT_TG_2_Book1_1" xfId="194"/>
    <cellStyle name="_KT_TG_2_Book1_2" xfId="195"/>
    <cellStyle name="_KT_TG_2_DTCDT MR.2N110.HOCMON.TDTOAN.CCUNG" xfId="196"/>
    <cellStyle name="_KT_TG_2_Lora-tungchau" xfId="197"/>
    <cellStyle name="_KT_TG_2_PGIA-phieu tham tra Kho bac" xfId="198"/>
    <cellStyle name="_KT_TG_2_PT02-02" xfId="199"/>
    <cellStyle name="_KT_TG_2_PT02-02_Book1" xfId="200"/>
    <cellStyle name="_KT_TG_2_PT02-03" xfId="201"/>
    <cellStyle name="_KT_TG_2_PT02-03_Book1" xfId="202"/>
    <cellStyle name="_KT_TG_2_Qt-HT3PQ1(CauKho)" xfId="203"/>
    <cellStyle name="_KT_TG_3" xfId="204"/>
    <cellStyle name="_KT_TG_4" xfId="205"/>
    <cellStyle name="_KT_TG_4_Lora-tungchau" xfId="206"/>
    <cellStyle name="_KT_TG_4_Qt-HT3PQ1(CauKho)" xfId="207"/>
    <cellStyle name="_Lora-tungchau" xfId="208"/>
    <cellStyle name="_nhatkycongviec" xfId="209"/>
    <cellStyle name="_NS DANH MUC  CONGVIEC" xfId="210"/>
    <cellStyle name="_NS DANH MUC  CONGVIEC_J&amp;J BCC+BL 082011 v2" xfId="211"/>
    <cellStyle name="_NS DANH MUC  CONGVIEC_thaotuan luong 102011 v2" xfId="212"/>
    <cellStyle name="_PERSONAL" xfId="213"/>
    <cellStyle name="_PERSONAL_HTQ.8 GD1" xfId="214"/>
    <cellStyle name="_PERSONAL_Tong hop KHCB 2001" xfId="215"/>
    <cellStyle name="_phieu yeu cau bo sung thong tin." xfId="216"/>
    <cellStyle name="_Qt-HT3PQ1(CauKho)" xfId="217"/>
    <cellStyle name="_TG-TH" xfId="218"/>
    <cellStyle name="_TG-TH_1" xfId="219"/>
    <cellStyle name="_TG-TH_1_BAO CAO KLCT PT2000" xfId="220"/>
    <cellStyle name="_TG-TH_1_BAO CAO PT2000" xfId="221"/>
    <cellStyle name="_TG-TH_1_BAO CAO PT2000_Book1" xfId="222"/>
    <cellStyle name="_TG-TH_1_Bao cao XDCB 2001 - T11 KH dieu chinh 20-11-THAI" xfId="223"/>
    <cellStyle name="_TG-TH_1_Book1" xfId="224"/>
    <cellStyle name="_TG-TH_1_Book1_1" xfId="225"/>
    <cellStyle name="_TG-TH_1_Book1_2" xfId="226"/>
    <cellStyle name="_TG-TH_1_Book1_BC-QT-WB-dthao" xfId="227"/>
    <cellStyle name="_TG-TH_1_DTCDT MR.2N110.HOCMON.TDTOAN.CCUNG" xfId="228"/>
    <cellStyle name="_TG-TH_1_Lora-tungchau" xfId="229"/>
    <cellStyle name="_TG-TH_1_PGIA-phieu tham tra Kho bac" xfId="230"/>
    <cellStyle name="_TG-TH_1_PT02-02" xfId="231"/>
    <cellStyle name="_TG-TH_1_PT02-02_Book1" xfId="232"/>
    <cellStyle name="_TG-TH_1_PT02-03" xfId="233"/>
    <cellStyle name="_TG-TH_1_PT02-03_Book1" xfId="234"/>
    <cellStyle name="_TG-TH_1_Qt-HT3PQ1(CauKho)" xfId="235"/>
    <cellStyle name="_TG-TH_2" xfId="236"/>
    <cellStyle name="_TG-TH_2_BAO CAO KLCT PT2000" xfId="237"/>
    <cellStyle name="_TG-TH_2_BAO CAO PT2000" xfId="238"/>
    <cellStyle name="_TG-TH_2_BAO CAO PT2000_Book1" xfId="239"/>
    <cellStyle name="_TG-TH_2_Bao cao XDCB 2001 - T11 KH dieu chinh 20-11-THAI" xfId="240"/>
    <cellStyle name="_TG-TH_2_Book1" xfId="241"/>
    <cellStyle name="_TG-TH_2_Book1_1" xfId="242"/>
    <cellStyle name="_TG-TH_2_Book1_2" xfId="243"/>
    <cellStyle name="_TG-TH_2_DTCDT MR.2N110.HOCMON.TDTOAN.CCUNG" xfId="244"/>
    <cellStyle name="_TG-TH_2_Lora-tungchau" xfId="245"/>
    <cellStyle name="_TG-TH_2_PGIA-phieu tham tra Kho bac" xfId="246"/>
    <cellStyle name="_TG-TH_2_PT02-02" xfId="247"/>
    <cellStyle name="_TG-TH_2_PT02-02_Book1" xfId="248"/>
    <cellStyle name="_TG-TH_2_PT02-03" xfId="249"/>
    <cellStyle name="_TG-TH_2_PT02-03_Book1" xfId="250"/>
    <cellStyle name="_TG-TH_2_Qt-HT3PQ1(CauKho)" xfId="251"/>
    <cellStyle name="_TG-TH_3" xfId="252"/>
    <cellStyle name="_TG-TH_3_Lora-tungchau" xfId="253"/>
    <cellStyle name="_TG-TH_3_Qt-HT3PQ1(CauKho)" xfId="254"/>
    <cellStyle name="_TG-TH_4" xfId="255"/>
    <cellStyle name="_viva ky nang mem 1108" xfId="256"/>
    <cellStyle name="_viva ky nang mem 1108_J&amp;J BCC+BL 082011 v2" xfId="257"/>
    <cellStyle name="_viva ky nang mem 1108_thaotuan luong 102011 v2" xfId="258"/>
    <cellStyle name="_VIVA SO QUY 2009" xfId="259"/>
    <cellStyle name="_VV - BIEU MAU NOI BO" xfId="260"/>
    <cellStyle name="_VV - MT SWOT" xfId="261"/>
    <cellStyle name="_VV - MT SWOT_J&amp;J BCC+BL 082011 v2" xfId="262"/>
    <cellStyle name="_VV - MT SWOT_thaotuan luong 102011 v2" xfId="263"/>
    <cellStyle name="_vv bao gia dvns 0309" xfId="264"/>
    <cellStyle name="_vv bao gia mau 0309" xfId="265"/>
    <cellStyle name="_vv bao gia mau 0309_J&amp;J BCC+BL 082011 v2" xfId="266"/>
    <cellStyle name="_vv bao gia mau 0309_thaotuan luong 102011 v2" xfId="267"/>
    <cellStyle name="_vv bieu mau gui kh" xfId="268"/>
    <cellStyle name="_vv de nghi thanh toan" xfId="269"/>
    <cellStyle name="_vv memo" xfId="270"/>
    <cellStyle name="•W€_STDFOR" xfId="271"/>
    <cellStyle name="000," xfId="272"/>
    <cellStyle name="000,000" xfId="273"/>
    <cellStyle name="1" xfId="274"/>
    <cellStyle name="¹éºÐÀ²_      " xfId="275"/>
    <cellStyle name="2" xfId="276"/>
    <cellStyle name="20% - Accent1" xfId="277" builtinId="30" customBuiltin="1"/>
    <cellStyle name="20% - Accent2" xfId="278" builtinId="34" customBuiltin="1"/>
    <cellStyle name="20% - Accent3" xfId="279" builtinId="38" customBuiltin="1"/>
    <cellStyle name="20% - Accent4" xfId="280" builtinId="42" customBuiltin="1"/>
    <cellStyle name="20% - Accent5" xfId="281" builtinId="46" customBuiltin="1"/>
    <cellStyle name="20% - Accent6" xfId="282" builtinId="50" customBuiltin="1"/>
    <cellStyle name="3" xfId="283"/>
    <cellStyle name="4" xfId="284"/>
    <cellStyle name="40% - Accent1" xfId="285" builtinId="31" customBuiltin="1"/>
    <cellStyle name="40% - Accent2" xfId="286" builtinId="35" customBuiltin="1"/>
    <cellStyle name="40% - Accent3" xfId="287" builtinId="39" customBuiltin="1"/>
    <cellStyle name="40% - Accent4" xfId="288" builtinId="43" customBuiltin="1"/>
    <cellStyle name="40% - Accent5" xfId="289" builtinId="47" customBuiltin="1"/>
    <cellStyle name="40% - Accent6" xfId="290" builtinId="51" customBuiltin="1"/>
    <cellStyle name="60% - Accent1" xfId="291" builtinId="32" customBuiltin="1"/>
    <cellStyle name="60% - Accent2" xfId="292" builtinId="36" customBuiltin="1"/>
    <cellStyle name="60% - Accent3" xfId="293" builtinId="40" customBuiltin="1"/>
    <cellStyle name="60% - Accent4" xfId="294" builtinId="44" customBuiltin="1"/>
    <cellStyle name="60% - Accent5" xfId="295" builtinId="48" customBuiltin="1"/>
    <cellStyle name="60% - Accent6" xfId="296" builtinId="52" customBuiltin="1"/>
    <cellStyle name="a" xfId="297"/>
    <cellStyle name="Accent1" xfId="298" builtinId="29" customBuiltin="1"/>
    <cellStyle name="Accent2" xfId="299" builtinId="33" customBuiltin="1"/>
    <cellStyle name="Accent3" xfId="300" builtinId="37" customBuiltin="1"/>
    <cellStyle name="Accent4" xfId="301" builtinId="41" customBuiltin="1"/>
    <cellStyle name="Accent5" xfId="302" builtinId="45" customBuiltin="1"/>
    <cellStyle name="Accent6" xfId="303" builtinId="49" customBuiltin="1"/>
    <cellStyle name="ÅëÈ­ [0]_      " xfId="304"/>
    <cellStyle name="AeE­ [0]_INQUIRY ¿?¾÷AßAø " xfId="305"/>
    <cellStyle name="ÅëÈ­_      " xfId="306"/>
    <cellStyle name="AeE­_INQUIRY ¿?¾÷AßAø " xfId="307"/>
    <cellStyle name="ÅëÈ­_L601CPT" xfId="308"/>
    <cellStyle name="ÄÞ¸¶ [0]_      " xfId="309"/>
    <cellStyle name="AÞ¸¶ [0]_INQUIRY ¿?¾÷AßAø" xfId="310"/>
    <cellStyle name="ÄÞ¸¶ [0]_L601CPT" xfId="311"/>
    <cellStyle name="ÄÞ¸¶_      " xfId="312"/>
    <cellStyle name="AÞ¸¶_INQUIRY ¿?¾÷AßAø" xfId="313"/>
    <cellStyle name="ÄÞ¸¶_L601CPT" xfId="314"/>
    <cellStyle name="AutoFormat Options" xfId="315"/>
    <cellStyle name="Bad" xfId="316" builtinId="27" customBuiltin="1"/>
    <cellStyle name="Body" xfId="317"/>
    <cellStyle name="C?AØ_¿?¾÷CoE² " xfId="318"/>
    <cellStyle name="Ç¥ÁØ_      " xfId="319"/>
    <cellStyle name="C￥AØ_¿μ¾÷CoE² " xfId="320"/>
    <cellStyle name="Ç¥ÁØ_±¸¹Ì´ëÃ¥" xfId="321"/>
    <cellStyle name="Calc Currency (0)" xfId="322"/>
    <cellStyle name="Calc Currency (2)" xfId="323"/>
    <cellStyle name="Calc Percent (0)" xfId="324"/>
    <cellStyle name="Calc Percent (1)" xfId="325"/>
    <cellStyle name="Calc Percent (2)" xfId="326"/>
    <cellStyle name="Calc Units (0)" xfId="327"/>
    <cellStyle name="Calc Units (1)" xfId="328"/>
    <cellStyle name="Calc Units (2)" xfId="329"/>
    <cellStyle name="Calculation" xfId="330" builtinId="22" customBuiltin="1"/>
    <cellStyle name="category" xfId="331"/>
    <cellStyle name="CC1" xfId="332"/>
    <cellStyle name="CC2" xfId="333"/>
    <cellStyle name="Cerrency_Sheet2_XANGDAU" xfId="334"/>
    <cellStyle name="chchuyen" xfId="335"/>
    <cellStyle name="Check Cell" xfId="336" builtinId="23" customBuiltin="1"/>
    <cellStyle name="Comma" xfId="337" builtinId="3"/>
    <cellStyle name="Comma [00]" xfId="338"/>
    <cellStyle name="Comma [000,000]" xfId="339"/>
    <cellStyle name="Comma 000,000" xfId="340"/>
    <cellStyle name="Comma 2" xfId="341"/>
    <cellStyle name="Comma 2 2" xfId="342"/>
    <cellStyle name="Comma 3" xfId="343"/>
    <cellStyle name="comma zerodec" xfId="344"/>
    <cellStyle name="Comma0" xfId="345"/>
    <cellStyle name="CT1" xfId="346"/>
    <cellStyle name="CT2" xfId="347"/>
    <cellStyle name="CT4" xfId="348"/>
    <cellStyle name="CT5" xfId="349"/>
    <cellStyle name="ct7" xfId="350"/>
    <cellStyle name="ct8" xfId="351"/>
    <cellStyle name="cth1" xfId="352"/>
    <cellStyle name="Cthuc" xfId="353"/>
    <cellStyle name="Cthuc1" xfId="354"/>
    <cellStyle name="Currency [00]" xfId="355"/>
    <cellStyle name="Currency0" xfId="356"/>
    <cellStyle name="Currency1" xfId="357"/>
    <cellStyle name="d" xfId="358"/>
    <cellStyle name="D$_x0004_P??_x0010__x000b_?_x0015_?$_x0004_?_x000f_?" xfId="359"/>
    <cellStyle name="D$_x0004_P?_x0010__x000b_픲_x0015_딡$_x0004_뗈_x000f_?" xfId="360"/>
    <cellStyle name="d%" xfId="361"/>
    <cellStyle name="d1" xfId="362"/>
    <cellStyle name="Date" xfId="363"/>
    <cellStyle name="Date Short" xfId="364"/>
    <cellStyle name="Date_Book1" xfId="365"/>
    <cellStyle name="Dezimal [0]_UXO VII" xfId="366"/>
    <cellStyle name="Dezimal_UXO VII" xfId="367"/>
    <cellStyle name="Dollar (zero dec)" xfId="368"/>
    <cellStyle name="Enter Currency (0)" xfId="369"/>
    <cellStyle name="Enter Currency (2)" xfId="370"/>
    <cellStyle name="Enter Units (0)" xfId="371"/>
    <cellStyle name="Enter Units (1)" xfId="372"/>
    <cellStyle name="Enter Units (2)" xfId="373"/>
    <cellStyle name="Explanatory Text" xfId="374" builtinId="53" customBuiltin="1"/>
    <cellStyle name="Fixed" xfId="375"/>
    <cellStyle name="Good" xfId="376" builtinId="26" customBuiltin="1"/>
    <cellStyle name="Grey" xfId="377"/>
    <cellStyle name="HEADER" xfId="378"/>
    <cellStyle name="Header1" xfId="379"/>
    <cellStyle name="Header2" xfId="380"/>
    <cellStyle name="Heading 1" xfId="381" builtinId="16" customBuiltin="1"/>
    <cellStyle name="Heading 2" xfId="382" builtinId="17" customBuiltin="1"/>
    <cellStyle name="Heading 3" xfId="383" builtinId="18" customBuiltin="1"/>
    <cellStyle name="Heading 4" xfId="384" builtinId="19" customBuiltin="1"/>
    <cellStyle name="HEADING1" xfId="385"/>
    <cellStyle name="HEADING2" xfId="386"/>
    <cellStyle name="Hoa-Scholl" xfId="387"/>
    <cellStyle name="i·0" xfId="388"/>
    <cellStyle name="Îáû÷íûé_ÏÄÍÃ" xfId="389"/>
    <cellStyle name="Input" xfId="390" builtinId="20" customBuiltin="1"/>
    <cellStyle name="Input [yellow]" xfId="391"/>
    <cellStyle name="k" xfId="392"/>
    <cellStyle name="khanh" xfId="393"/>
    <cellStyle name="khoa2" xfId="394"/>
    <cellStyle name="kien1" xfId="395"/>
    <cellStyle name="Link Currency (0)" xfId="396"/>
    <cellStyle name="Link Currency (2)" xfId="397"/>
    <cellStyle name="Link Units (0)" xfId="398"/>
    <cellStyle name="Link Units (1)" xfId="399"/>
    <cellStyle name="Link Units (2)" xfId="400"/>
    <cellStyle name="Linked Cell" xfId="401" builtinId="24" customBuiltin="1"/>
    <cellStyle name="luc" xfId="402"/>
    <cellStyle name="luc2" xfId="403"/>
    <cellStyle name="Millares [0]_Well Timing" xfId="404"/>
    <cellStyle name="Millares_Well Timing" xfId="405"/>
    <cellStyle name="Môc" xfId="406"/>
    <cellStyle name="Model" xfId="407"/>
    <cellStyle name="Moneda [0]_Well Timing" xfId="408"/>
    <cellStyle name="Moneda_Well Timing" xfId="409"/>
    <cellStyle name="Monétaire [0]_TARIFFS DB" xfId="410"/>
    <cellStyle name="Monétaire_TARIFFS DB" xfId="411"/>
    <cellStyle name="n" xfId="412"/>
    <cellStyle name="n1" xfId="413"/>
    <cellStyle name="Neutral" xfId="414" builtinId="28" customBuiltin="1"/>
    <cellStyle name="New Times Roman" xfId="415"/>
    <cellStyle name="no dec" xfId="416"/>
    <cellStyle name="Non défini" xfId="417"/>
    <cellStyle name="Normal" xfId="0" builtinId="0"/>
    <cellStyle name="Normal - Style1" xfId="418"/>
    <cellStyle name="Normal 2" xfId="419"/>
    <cellStyle name="Normal_Book1" xfId="420"/>
    <cellStyle name="Normal_Sheet1" xfId="421"/>
    <cellStyle name="Normal1" xfId="422"/>
    <cellStyle name="Note" xfId="423" builtinId="10" customBuiltin="1"/>
    <cellStyle name="omma [0]_Mktg Prog" xfId="424"/>
    <cellStyle name="ormal_Sheet1_1" xfId="425"/>
    <cellStyle name="Output" xfId="426" builtinId="21" customBuiltin="1"/>
    <cellStyle name="Percent [0]" xfId="427"/>
    <cellStyle name="Percent [00]" xfId="428"/>
    <cellStyle name="Percent [2]" xfId="429"/>
    <cellStyle name="PrePop Currency (0)" xfId="430"/>
    <cellStyle name="PrePop Currency (2)" xfId="431"/>
    <cellStyle name="PrePop Units (0)" xfId="432"/>
    <cellStyle name="PrePop Units (1)" xfId="433"/>
    <cellStyle name="PrePop Units (2)" xfId="434"/>
    <cellStyle name="S—_x0008_" xfId="435"/>
    <cellStyle name="s1" xfId="436"/>
    <cellStyle name="Style 1" xfId="437"/>
    <cellStyle name="Style 10" xfId="438"/>
    <cellStyle name="Style 11" xfId="439"/>
    <cellStyle name="Style 12" xfId="440"/>
    <cellStyle name="Style 13" xfId="441"/>
    <cellStyle name="Style 14" xfId="442"/>
    <cellStyle name="Style 15" xfId="443"/>
    <cellStyle name="Style 16" xfId="444"/>
    <cellStyle name="Style 17" xfId="445"/>
    <cellStyle name="Style 18" xfId="446"/>
    <cellStyle name="Style 19" xfId="447"/>
    <cellStyle name="Style 2" xfId="448"/>
    <cellStyle name="Style 20" xfId="449"/>
    <cellStyle name="Style 21" xfId="450"/>
    <cellStyle name="Style 22" xfId="451"/>
    <cellStyle name="Style 23" xfId="452"/>
    <cellStyle name="Style 24" xfId="453"/>
    <cellStyle name="Style 25" xfId="454"/>
    <cellStyle name="Style 26" xfId="455"/>
    <cellStyle name="Style 27" xfId="456"/>
    <cellStyle name="Style 28" xfId="457"/>
    <cellStyle name="Style 29" xfId="458"/>
    <cellStyle name="Style 3" xfId="459"/>
    <cellStyle name="Style 30" xfId="460"/>
    <cellStyle name="Style 31" xfId="461"/>
    <cellStyle name="Style 32" xfId="462"/>
    <cellStyle name="Style 33" xfId="463"/>
    <cellStyle name="Style 34" xfId="464"/>
    <cellStyle name="Style 35" xfId="465"/>
    <cellStyle name="Style 36" xfId="466"/>
    <cellStyle name="Style 37" xfId="467"/>
    <cellStyle name="Style 38" xfId="468"/>
    <cellStyle name="Style 39" xfId="469"/>
    <cellStyle name="Style 4" xfId="470"/>
    <cellStyle name="Style 40" xfId="471"/>
    <cellStyle name="Style 41" xfId="472"/>
    <cellStyle name="Style 42" xfId="473"/>
    <cellStyle name="Style 43" xfId="474"/>
    <cellStyle name="Style 5" xfId="475"/>
    <cellStyle name="Style 6" xfId="476"/>
    <cellStyle name="Style 7" xfId="477"/>
    <cellStyle name="Style 8" xfId="478"/>
    <cellStyle name="Style 9" xfId="479"/>
    <cellStyle name="subhead" xfId="480"/>
    <cellStyle name="T" xfId="481"/>
    <cellStyle name="T_01 DUNGTIEN BIEU SX KINH DOANH" xfId="482"/>
    <cellStyle name="T_01 modul tvql 06 08 09" xfId="483"/>
    <cellStyle name="T_01 modul tvql 06 08 09_J&amp;J BCC+BL 082011 v2" xfId="484"/>
    <cellStyle name="T_01 modul tvql 06 08 09_thaotuan luong 102011 v2" xfId="485"/>
    <cellStyle name="T_Book1" xfId="486"/>
    <cellStyle name="T_Book1_01 DUNGTIEN BIEU SX KINH DOANH" xfId="487"/>
    <cellStyle name="T_Book1_01 modul tvql 06 08 09" xfId="488"/>
    <cellStyle name="T_Book1_01 modul tvql 06 08 09_DA - BL 062011 (new)" xfId="489"/>
    <cellStyle name="T_Book1_01 modul tvql 06 08 09_thaotuan luong 102011" xfId="490"/>
    <cellStyle name="T_Book1_01 modul tvql 06 08 09_thaotuan luong 102011 v2" xfId="491"/>
    <cellStyle name="T_Book1_DA - BL 062011 (new)" xfId="492"/>
    <cellStyle name="T_Book1_DAINAM" xfId="493"/>
    <cellStyle name="T_Book1_DAINAM_DA - BL 062011 (new)" xfId="494"/>
    <cellStyle name="T_Book1_DAINAM_thaotuan luong 102011" xfId="495"/>
    <cellStyle name="T_Book1_DAINAM_thaotuan luong 102011 v2" xfId="496"/>
    <cellStyle name="T_Book1_DSKH" xfId="497"/>
    <cellStyle name="T_Book1_DSKH_J&amp;J BCC+BL 082011 v2" xfId="498"/>
    <cellStyle name="T_Book1_DSKH_thaotuan luong 102011 v2" xfId="499"/>
    <cellStyle name="T_Book1_DUNG TIEN" xfId="500"/>
    <cellStyle name="T_Book1_DUNG TIEN MAUKETOAN" xfId="501"/>
    <cellStyle name="T_Book1_DUNG TIEN MAUKETOAN_J&amp;J BCC+BL 082011 v2" xfId="502"/>
    <cellStyle name="T_Book1_DUNG TIEN MAUKETOAN_thaotuan luong 102011 v2" xfId="503"/>
    <cellStyle name="T_Book1_DUNG TIEN_DA - BL 062011 (new)" xfId="504"/>
    <cellStyle name="T_Book1_DUNG TIEN_thaotuan luong 102011" xfId="505"/>
    <cellStyle name="T_Book1_DUNG TIEN_thaotuan luong 102011 v2" xfId="506"/>
    <cellStyle name="T_Book1_hiep thanh bao gia thang 2008" xfId="507"/>
    <cellStyle name="T_Book1_hiep thanh bao gia thang 2008_DA - BL 062011 (new)" xfId="508"/>
    <cellStyle name="T_Book1_hiep thanh bao gia thang 2008_thaotuan luong 102011" xfId="509"/>
    <cellStyle name="T_Book1_hiep thanh bao gia thang 2008_thaotuan luong 102011 v2" xfId="510"/>
    <cellStyle name="T_Book1_NS DANH MUC  CONGVIEC" xfId="511"/>
    <cellStyle name="T_Book1_NS DANH MUC  CONGVIEC_DA - BL 062011 (new)" xfId="512"/>
    <cellStyle name="T_Book1_NS DANH MUC  CONGVIEC_thaotuan luong 102011" xfId="513"/>
    <cellStyle name="T_Book1_NS DANH MUC  CONGVIEC_thaotuan luong 102011 v2" xfId="514"/>
    <cellStyle name="T_Book1_thaotuan luong 102011" xfId="515"/>
    <cellStyle name="T_Book1_thaotuan luong 102011 v2" xfId="516"/>
    <cellStyle name="T_Book1_VIVA SO QUY 2009" xfId="517"/>
    <cellStyle name="T_Book1_VIVA SO QUY 2009_J&amp;J BCC+BL 082011 v2" xfId="518"/>
    <cellStyle name="T_Book1_VIVA SO QUY 2009_thaotuan luong 102011 v2" xfId="519"/>
    <cellStyle name="T_Copy of VT - BHXH-Q.Phu Nhuan" xfId="520"/>
    <cellStyle name="T_Copy of VT - BHXH-Q.Phu Nhuan_DA - BL 062011 (new)" xfId="521"/>
    <cellStyle name="T_Copy of VT - BHXH-Q.Phu Nhuan_thaotuan luong 102011" xfId="522"/>
    <cellStyle name="T_Copy of VT - BHXH-Q.Phu Nhuan_thaotuan luong 102011 v2" xfId="523"/>
    <cellStyle name="T_DAINAM" xfId="524"/>
    <cellStyle name="T_DAINAM_J&amp;J BCC+BL 082011 v2" xfId="525"/>
    <cellStyle name="T_DAINAM_thaotuan luong 102011 v2" xfId="526"/>
    <cellStyle name="T_DSKH" xfId="527"/>
    <cellStyle name="T_DSKH_DA - BL 062011 (new)" xfId="528"/>
    <cellStyle name="T_DSKH_thaotuan luong 102011" xfId="529"/>
    <cellStyle name="T_DSKH_thaotuan luong 102011 v2" xfId="530"/>
    <cellStyle name="T_DUNG TIEN" xfId="531"/>
    <cellStyle name="T_DUNG TIEN MAUKETOAN" xfId="532"/>
    <cellStyle name="T_DUNG TIEN MAUKETOAN_DA - BL 062011 (new)" xfId="533"/>
    <cellStyle name="T_DUNG TIEN MAUKETOAN_thaotuan luong 102011" xfId="534"/>
    <cellStyle name="T_DUNG TIEN MAUKETOAN_thaotuan luong 102011 v2" xfId="535"/>
    <cellStyle name="T_DUNG TIEN_J&amp;J BCC+BL 082011 v2" xfId="536"/>
    <cellStyle name="T_DUNG TIEN_thaotuan luong 102011 v2" xfId="537"/>
    <cellStyle name="T_hiep thanh bao gia thang 2008" xfId="538"/>
    <cellStyle name="T_hiep thanh bao gia thang 2008_J&amp;J BCC+BL 082011 v2" xfId="539"/>
    <cellStyle name="T_hiep thanh bao gia thang 2008_thaotuan luong 102011 v2" xfId="540"/>
    <cellStyle name="T_HNC- BHXH quy 4-07" xfId="541"/>
    <cellStyle name="T_HNC- BHXH quy 4-07_DA - BL 062011 (new)" xfId="542"/>
    <cellStyle name="T_HNC- BHXH quy 4-07_thaotuan luong 102011" xfId="543"/>
    <cellStyle name="T_HNC- BHXH quy 4-07_thaotuan luong 102011 v2" xfId="544"/>
    <cellStyle name="T_J&amp;J BCC+BL 082011 v2" xfId="545"/>
    <cellStyle name="T_NS DANH MUC  CONGVIEC" xfId="546"/>
    <cellStyle name="T_NS DANH MUC  CONGVIEC_J&amp;J BCC+BL 082011 v2" xfId="547"/>
    <cellStyle name="T_NS DANH MUC  CONGVIEC_thaotuan luong 102011 v2" xfId="548"/>
    <cellStyle name="T_thaotuan luong 102011 v2" xfId="549"/>
    <cellStyle name="T_VIVA SO QUY 2009" xfId="550"/>
    <cellStyle name="T_VIVA SO QUY 2009_DA - BL 062011 (new)" xfId="551"/>
    <cellStyle name="T_VIVA SO QUY 2009_thaotuan luong 102011" xfId="552"/>
    <cellStyle name="T_VIVA SO QUY 2009_thaotuan luong 102011 v2" xfId="553"/>
    <cellStyle name="tde" xfId="554"/>
    <cellStyle name="Text Indent A" xfId="555"/>
    <cellStyle name="Text Indent B" xfId="556"/>
    <cellStyle name="Text Indent C" xfId="557"/>
    <cellStyle name="th" xfId="558"/>
    <cellStyle name="þ_x001d_ð¤_x000c_¯þ_x0014__x000d_¨þU_x0001_À_x0004_ _x0015__x000f__x0001__x0001_" xfId="559"/>
    <cellStyle name="Tiªu ®Ì" xfId="560"/>
    <cellStyle name="Times New Roman" xfId="561"/>
    <cellStyle name="TiÓu môc" xfId="562"/>
    <cellStyle name="Title" xfId="563" builtinId="15" customBuiltin="1"/>
    <cellStyle name="Total" xfId="564" builtinId="25" customBuiltin="1"/>
    <cellStyle name="Tusental (0)_pldt" xfId="565"/>
    <cellStyle name="Tusental_pldt" xfId="566"/>
    <cellStyle name="Valuta (0)_pldt" xfId="567"/>
    <cellStyle name="Valuta_pldt" xfId="568"/>
    <cellStyle name="viet" xfId="569"/>
    <cellStyle name="viet2" xfId="570"/>
    <cellStyle name="vntxt2" xfId="571"/>
    <cellStyle name="Währung [0]_UXO VII" xfId="572"/>
    <cellStyle name="Währung_UXO VII" xfId="573"/>
    <cellStyle name="Warning Text" xfId="574" builtinId="11" customBuiltin="1"/>
    <cellStyle name="xuan" xfId="575"/>
    <cellStyle name="Обычный_Elec-12 Fin" xfId="576"/>
    <cellStyle name="เครื่องหมายสกุลเงิน [0]_FTC_OFFER" xfId="577"/>
    <cellStyle name="เครื่องหมายสกุลเงิน_FTC_OFFER" xfId="578"/>
    <cellStyle name="ปกติ_FTC_OFFER" xfId="579"/>
    <cellStyle name=" [0.00]_ Att. 1- Cover" xfId="604"/>
    <cellStyle name="_ Att. 1- Cover" xfId="605"/>
    <cellStyle name="?_ Att. 1- Cover" xfId="606"/>
    <cellStyle name="똿뗦먛귟 [0.00]_PRODUCT DETAIL Q1" xfId="580"/>
    <cellStyle name="똿뗦먛귟_PRODUCT DETAIL Q1" xfId="581"/>
    <cellStyle name="믅됞 [0.00]_PRODUCT DETAIL Q1" xfId="582"/>
    <cellStyle name="믅됞_PRODUCT DETAIL Q1" xfId="583"/>
    <cellStyle name="백분율_95" xfId="584"/>
    <cellStyle name="뷭?_BOOKSHIP" xfId="585"/>
    <cellStyle name="쉼표 [0]_PCS-3~1" xfId="586"/>
    <cellStyle name="쉼표_EQ_ROOM cost" xfId="587"/>
    <cellStyle name="콤마 [0]_ 비목별 월별기술 " xfId="591"/>
    <cellStyle name="콤마_ 비목별 월별기술 " xfId="592"/>
    <cellStyle name="통화 [0]_1202" xfId="593"/>
    <cellStyle name="통화_1202" xfId="594"/>
    <cellStyle name="표준_(정보부문)월별인원계획" xfId="595"/>
    <cellStyle name="一般_00Q3902REV.1" xfId="588"/>
    <cellStyle name="千分位[0]_00Q3902REV.1" xfId="589"/>
    <cellStyle name="千分位_00Q3902REV.1" xfId="590"/>
    <cellStyle name="桁区切り [0.00]_List-dwg瑩畳䵜楡" xfId="596"/>
    <cellStyle name="桁区切り_List-dwgist-" xfId="597"/>
    <cellStyle name="標準_List-dwgis" xfId="598"/>
    <cellStyle name="貨幣 [0]_00Q3902REV.1" xfId="599"/>
    <cellStyle name="貨幣[0]_BRE" xfId="600"/>
    <cellStyle name="貨幣_00Q3902REV.1" xfId="601"/>
    <cellStyle name="通貨 [0.00]_List-dwgwg" xfId="602"/>
    <cellStyle name="通貨_List-dwgis" xfId="603"/>
  </cellStyles>
  <dxfs count="52"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  <dxf>
      <fill>
        <patternFill>
          <bgColor indexed="35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val="000000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indexed="33"/>
  </sheetPr>
  <dimension ref="A1:AL20"/>
  <sheetViews>
    <sheetView tabSelected="1" topLeftCell="A4" workbookViewId="0">
      <pane xSplit="21" ySplit="6" topLeftCell="V10" activePane="bottomRight" state="frozen"/>
      <selection activeCell="A4" sqref="A4"/>
      <selection pane="topRight" activeCell="V4" sqref="V4"/>
      <selection pane="bottomLeft" activeCell="A10" sqref="A10"/>
      <selection pane="bottomRight" activeCell="Y11" sqref="Y11"/>
    </sheetView>
  </sheetViews>
  <sheetFormatPr defaultRowHeight="12.75"/>
  <cols>
    <col min="1" max="1" width="5.5703125" customWidth="1"/>
    <col min="2" max="2" width="9.7109375" customWidth="1"/>
    <col min="3" max="3" width="25.140625" customWidth="1"/>
    <col min="4" max="4" width="11.42578125" customWidth="1"/>
    <col min="5" max="6" width="10.85546875" customWidth="1"/>
    <col min="7" max="8" width="9.7109375" customWidth="1"/>
    <col min="9" max="9" width="10.5703125" customWidth="1"/>
    <col min="10" max="10" width="5.140625" hidden="1" customWidth="1"/>
    <col min="11" max="11" width="10.5703125" hidden="1" customWidth="1"/>
    <col min="12" max="12" width="5.140625" hidden="1" customWidth="1"/>
    <col min="13" max="13" width="10.5703125" hidden="1" customWidth="1"/>
    <col min="14" max="14" width="5.140625" hidden="1" customWidth="1"/>
    <col min="15" max="15" width="10.5703125" hidden="1" customWidth="1"/>
    <col min="16" max="16" width="5.140625" hidden="1" customWidth="1"/>
    <col min="17" max="17" width="10.5703125" hidden="1" customWidth="1"/>
    <col min="18" max="18" width="5.140625" hidden="1" customWidth="1"/>
    <col min="19" max="19" width="10.5703125" hidden="1" customWidth="1"/>
    <col min="20" max="20" width="5.140625" hidden="1" customWidth="1"/>
    <col min="21" max="21" width="10.5703125" hidden="1" customWidth="1"/>
    <col min="22" max="22" width="5.140625" customWidth="1"/>
    <col min="23" max="23" width="10.5703125" customWidth="1"/>
    <col min="24" max="24" width="5.140625" customWidth="1"/>
    <col min="25" max="25" width="10.5703125" customWidth="1"/>
    <col min="26" max="26" width="5.140625" customWidth="1"/>
    <col min="27" max="27" width="10.5703125" customWidth="1"/>
    <col min="28" max="28" width="5.140625" customWidth="1"/>
    <col min="29" max="29" width="10.5703125" customWidth="1"/>
    <col min="30" max="30" width="5.140625" customWidth="1"/>
    <col min="31" max="31" width="10.5703125" customWidth="1"/>
    <col min="32" max="32" width="5.140625" customWidth="1"/>
    <col min="33" max="33" width="10.5703125" customWidth="1"/>
    <col min="34" max="34" width="12.5703125" customWidth="1"/>
    <col min="35" max="35" width="10.85546875" customWidth="1"/>
    <col min="36" max="36" width="13.28515625" customWidth="1"/>
    <col min="37" max="38" width="11.85546875" customWidth="1"/>
  </cols>
  <sheetData>
    <row r="1" spans="1:38" s="2" customFormat="1">
      <c r="A1" s="203" t="s">
        <v>98</v>
      </c>
      <c r="E1" s="36"/>
      <c r="F1" s="24"/>
      <c r="G1" s="24"/>
      <c r="H1" s="24"/>
      <c r="AI1" s="36"/>
      <c r="AJ1" s="36"/>
      <c r="AK1" s="36"/>
      <c r="AL1" s="36"/>
    </row>
    <row r="2" spans="1:38" s="2" customFormat="1">
      <c r="A2" s="204" t="s">
        <v>99</v>
      </c>
      <c r="E2" s="36"/>
      <c r="F2" s="24"/>
      <c r="G2" s="24"/>
      <c r="H2" s="24"/>
      <c r="AI2" s="36"/>
      <c r="AJ2" s="36"/>
      <c r="AK2" s="36"/>
      <c r="AL2" s="36"/>
    </row>
    <row r="3" spans="1:38" s="2" customFormat="1">
      <c r="A3" s="202"/>
      <c r="B3" s="93"/>
      <c r="E3" s="36"/>
      <c r="F3" s="24"/>
      <c r="G3" s="24"/>
      <c r="H3" s="24"/>
      <c r="AI3" s="36"/>
      <c r="AJ3" s="36"/>
      <c r="AK3" s="36"/>
      <c r="AL3" s="36"/>
    </row>
    <row r="4" spans="1:38" s="2" customFormat="1" ht="23.25" customHeight="1">
      <c r="B4" s="196"/>
      <c r="D4" s="196"/>
      <c r="E4" s="196"/>
      <c r="F4" s="196" t="s">
        <v>27</v>
      </c>
      <c r="G4" s="196"/>
      <c r="H4" s="196"/>
      <c r="I4" s="196"/>
      <c r="J4" s="196"/>
      <c r="K4" s="196"/>
      <c r="L4" s="196"/>
      <c r="N4" s="196"/>
      <c r="O4" s="196"/>
      <c r="P4" s="196"/>
      <c r="Q4" s="196"/>
      <c r="R4" s="196"/>
      <c r="S4" s="196"/>
      <c r="T4" s="196"/>
      <c r="U4" s="196"/>
      <c r="V4" s="196"/>
      <c r="W4" s="196"/>
      <c r="X4" s="196"/>
      <c r="Y4" s="196"/>
      <c r="Z4" s="196"/>
      <c r="AA4" s="196"/>
      <c r="AB4" s="196"/>
      <c r="AC4" s="196"/>
      <c r="AD4" s="196"/>
      <c r="AE4" s="196"/>
      <c r="AF4" s="196"/>
      <c r="AG4" s="196"/>
      <c r="AH4" s="196"/>
      <c r="AI4" s="196"/>
      <c r="AJ4" s="196"/>
      <c r="AK4" s="36"/>
      <c r="AL4" s="36"/>
    </row>
    <row r="5" spans="1:38" s="2" customFormat="1" ht="23.25" customHeight="1">
      <c r="B5" s="197"/>
      <c r="D5" s="197"/>
      <c r="E5" s="197"/>
      <c r="F5" s="197" t="s">
        <v>100</v>
      </c>
      <c r="G5" s="197"/>
      <c r="H5" s="197"/>
      <c r="I5" s="197"/>
      <c r="J5" s="197"/>
      <c r="K5" s="197"/>
      <c r="L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  <c r="AF5" s="197"/>
      <c r="AG5" s="197"/>
      <c r="AH5" s="197"/>
      <c r="AI5" s="197"/>
      <c r="AJ5" s="197"/>
      <c r="AK5" s="36"/>
      <c r="AL5" s="36"/>
    </row>
    <row r="6" spans="1:38" s="109" customFormat="1" ht="19.5" customHeight="1">
      <c r="A6" s="107"/>
      <c r="B6" s="107"/>
      <c r="C6" s="107"/>
      <c r="D6" s="107"/>
      <c r="E6" s="107"/>
      <c r="F6" s="107"/>
      <c r="G6" s="107"/>
      <c r="H6" s="107"/>
      <c r="I6" s="107"/>
      <c r="J6" s="107"/>
      <c r="K6" s="107"/>
      <c r="L6" s="107"/>
      <c r="M6" s="107"/>
      <c r="N6" s="107"/>
      <c r="O6" s="107"/>
      <c r="P6" s="107"/>
      <c r="Q6" s="107"/>
      <c r="R6" s="107"/>
      <c r="S6" s="107"/>
      <c r="T6" s="107"/>
      <c r="U6" s="107"/>
      <c r="V6" s="107"/>
      <c r="W6" s="107"/>
      <c r="X6" s="107"/>
      <c r="Y6" s="107"/>
      <c r="Z6" s="107"/>
      <c r="AA6" s="107"/>
      <c r="AB6" s="107"/>
      <c r="AC6" s="107"/>
      <c r="AD6" s="107"/>
      <c r="AE6" s="107"/>
      <c r="AF6" s="107"/>
      <c r="AG6" s="107"/>
      <c r="AH6" s="107"/>
      <c r="AI6" s="107"/>
      <c r="AJ6" s="107"/>
      <c r="AK6" s="108"/>
      <c r="AL6" s="108"/>
    </row>
    <row r="7" spans="1:38" s="1" customFormat="1" ht="20.25" customHeight="1">
      <c r="A7" s="214" t="s">
        <v>15</v>
      </c>
      <c r="B7" s="214" t="s">
        <v>3</v>
      </c>
      <c r="C7" s="214" t="s">
        <v>1</v>
      </c>
      <c r="D7" s="214" t="s">
        <v>2</v>
      </c>
      <c r="E7" s="217" t="s">
        <v>44</v>
      </c>
      <c r="F7" s="217"/>
      <c r="G7" s="218" t="s">
        <v>79</v>
      </c>
      <c r="H7" s="219"/>
      <c r="I7" s="220"/>
      <c r="J7" s="218" t="s">
        <v>49</v>
      </c>
      <c r="K7" s="220"/>
      <c r="L7" s="218" t="s">
        <v>50</v>
      </c>
      <c r="M7" s="220"/>
      <c r="N7" s="218" t="s">
        <v>51</v>
      </c>
      <c r="O7" s="220"/>
      <c r="P7" s="218" t="s">
        <v>52</v>
      </c>
      <c r="Q7" s="220"/>
      <c r="R7" s="218" t="s">
        <v>53</v>
      </c>
      <c r="S7" s="220"/>
      <c r="T7" s="218" t="s">
        <v>54</v>
      </c>
      <c r="U7" s="220"/>
      <c r="V7" s="218" t="s">
        <v>55</v>
      </c>
      <c r="W7" s="220"/>
      <c r="X7" s="218" t="s">
        <v>56</v>
      </c>
      <c r="Y7" s="220"/>
      <c r="Z7" s="218" t="s">
        <v>57</v>
      </c>
      <c r="AA7" s="220"/>
      <c r="AB7" s="218" t="s">
        <v>58</v>
      </c>
      <c r="AC7" s="220"/>
      <c r="AD7" s="218" t="s">
        <v>59</v>
      </c>
      <c r="AE7" s="220"/>
      <c r="AF7" s="218" t="s">
        <v>60</v>
      </c>
      <c r="AG7" s="220"/>
      <c r="AH7" s="215" t="s">
        <v>93</v>
      </c>
      <c r="AI7" s="215" t="s">
        <v>18</v>
      </c>
      <c r="AJ7" s="215" t="s">
        <v>9</v>
      </c>
      <c r="AK7" s="91"/>
      <c r="AL7" s="91"/>
    </row>
    <row r="8" spans="1:38" s="1" customFormat="1" ht="20.25" customHeight="1">
      <c r="A8" s="214"/>
      <c r="B8" s="214"/>
      <c r="C8" s="214"/>
      <c r="D8" s="214"/>
      <c r="E8" s="151" t="s">
        <v>67</v>
      </c>
      <c r="F8" s="151">
        <v>2015</v>
      </c>
      <c r="G8" s="198" t="s">
        <v>80</v>
      </c>
      <c r="H8" s="198" t="s">
        <v>81</v>
      </c>
      <c r="I8" s="198"/>
      <c r="J8" s="150" t="s">
        <v>92</v>
      </c>
      <c r="K8" s="198" t="s">
        <v>91</v>
      </c>
      <c r="L8" s="198" t="s">
        <v>92</v>
      </c>
      <c r="M8" s="198" t="s">
        <v>91</v>
      </c>
      <c r="N8" s="198" t="s">
        <v>92</v>
      </c>
      <c r="O8" s="198" t="s">
        <v>91</v>
      </c>
      <c r="P8" s="198" t="s">
        <v>92</v>
      </c>
      <c r="Q8" s="198" t="s">
        <v>91</v>
      </c>
      <c r="R8" s="198" t="s">
        <v>92</v>
      </c>
      <c r="S8" s="198" t="s">
        <v>91</v>
      </c>
      <c r="T8" s="198" t="s">
        <v>92</v>
      </c>
      <c r="U8" s="198" t="s">
        <v>91</v>
      </c>
      <c r="V8" s="198" t="s">
        <v>92</v>
      </c>
      <c r="W8" s="198" t="s">
        <v>91</v>
      </c>
      <c r="X8" s="198" t="s">
        <v>92</v>
      </c>
      <c r="Y8" s="198" t="s">
        <v>91</v>
      </c>
      <c r="Z8" s="198" t="s">
        <v>92</v>
      </c>
      <c r="AA8" s="198" t="s">
        <v>91</v>
      </c>
      <c r="AB8" s="198" t="s">
        <v>92</v>
      </c>
      <c r="AC8" s="198" t="s">
        <v>91</v>
      </c>
      <c r="AD8" s="198" t="s">
        <v>92</v>
      </c>
      <c r="AE8" s="198" t="s">
        <v>91</v>
      </c>
      <c r="AF8" s="198" t="s">
        <v>92</v>
      </c>
      <c r="AG8" s="198" t="s">
        <v>91</v>
      </c>
      <c r="AH8" s="216"/>
      <c r="AI8" s="216"/>
      <c r="AJ8" s="216"/>
      <c r="AK8" s="91"/>
      <c r="AL8" s="91"/>
    </row>
    <row r="9" spans="1:38" s="2" customFormat="1" ht="14.25" customHeight="1">
      <c r="A9" s="111">
        <v>1</v>
      </c>
      <c r="B9" s="111">
        <v>1</v>
      </c>
      <c r="C9" s="111">
        <v>2</v>
      </c>
      <c r="D9" s="111">
        <v>3</v>
      </c>
      <c r="E9" s="111">
        <v>4</v>
      </c>
      <c r="F9" s="111">
        <v>5</v>
      </c>
      <c r="G9" s="111">
        <v>6</v>
      </c>
      <c r="H9" s="111">
        <v>7</v>
      </c>
      <c r="I9" s="111">
        <v>8</v>
      </c>
      <c r="J9" s="111">
        <v>9</v>
      </c>
      <c r="K9" s="111">
        <v>10</v>
      </c>
      <c r="L9" s="111">
        <v>11</v>
      </c>
      <c r="M9" s="111">
        <v>12</v>
      </c>
      <c r="N9" s="111">
        <v>13</v>
      </c>
      <c r="O9" s="111">
        <v>14</v>
      </c>
      <c r="P9" s="111">
        <v>15</v>
      </c>
      <c r="Q9" s="111">
        <v>16</v>
      </c>
      <c r="R9" s="111">
        <v>17</v>
      </c>
      <c r="S9" s="111">
        <v>18</v>
      </c>
      <c r="T9" s="111">
        <v>19</v>
      </c>
      <c r="U9" s="111">
        <v>20</v>
      </c>
      <c r="V9" s="111">
        <v>21</v>
      </c>
      <c r="W9" s="111">
        <v>22</v>
      </c>
      <c r="X9" s="111">
        <v>23</v>
      </c>
      <c r="Y9" s="111">
        <v>24</v>
      </c>
      <c r="Z9" s="111">
        <v>25</v>
      </c>
      <c r="AA9" s="111">
        <v>26</v>
      </c>
      <c r="AB9" s="111">
        <v>27</v>
      </c>
      <c r="AC9" s="111">
        <v>28</v>
      </c>
      <c r="AD9" s="111">
        <v>29</v>
      </c>
      <c r="AE9" s="111">
        <v>30</v>
      </c>
      <c r="AF9" s="111">
        <v>31</v>
      </c>
      <c r="AG9" s="111">
        <v>32</v>
      </c>
      <c r="AH9" s="111">
        <v>33</v>
      </c>
      <c r="AI9" s="111">
        <v>34</v>
      </c>
      <c r="AJ9" s="111">
        <v>35</v>
      </c>
      <c r="AK9" s="36"/>
      <c r="AL9" s="36"/>
    </row>
    <row r="10" spans="1:38" s="141" customFormat="1" ht="21.75" customHeight="1">
      <c r="A10" s="138">
        <f>IF(B10&lt;&gt;"",ROW()-9,"")</f>
        <v>1</v>
      </c>
      <c r="B10" s="138" t="s">
        <v>69</v>
      </c>
      <c r="C10" s="142" t="s">
        <v>95</v>
      </c>
      <c r="D10" s="138" t="s">
        <v>82</v>
      </c>
      <c r="E10" s="168">
        <v>4000000</v>
      </c>
      <c r="F10" s="168"/>
      <c r="G10" s="200" t="s">
        <v>96</v>
      </c>
      <c r="H10" s="200" t="s">
        <v>97</v>
      </c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>
        <f>IF(ISNA(VLOOKUP($B10,DS_07,14,0)),0,VLOOKUP($B10,DS_07,14,0))</f>
        <v>4390000</v>
      </c>
      <c r="X10" s="134"/>
      <c r="Y10" s="134">
        <f>IF(ISNA(VLOOKUP($B10,DS_08,14,0)),0,VLOOKUP($B10,DS_08,14,0))</f>
        <v>4405000</v>
      </c>
      <c r="Z10" s="134"/>
      <c r="AA10" s="134">
        <f>IF(ISNA(VLOOKUP($B10,DS_09,14,0)),0,VLOOKUP($B10,DS_09,14,0))</f>
        <v>4375000</v>
      </c>
      <c r="AB10" s="134"/>
      <c r="AC10" s="134">
        <f>IF(ISNA(VLOOKUP($B10,DS_10,14,0)),0,VLOOKUP($B10,DS_10,14,0))</f>
        <v>4390000</v>
      </c>
      <c r="AD10" s="134"/>
      <c r="AE10" s="134">
        <f>IF(ISNA(VLOOKUP($B10,DS_11,14,0)),0,VLOOKUP($B10,DS_11,14,0))</f>
        <v>4390000</v>
      </c>
      <c r="AF10" s="134"/>
      <c r="AG10" s="134">
        <f>IF(ISNA(VLOOKUP($B10,DS_12,14,0)),0,VLOOKUP($B10,DS_12,14,0))</f>
        <v>4405000</v>
      </c>
      <c r="AH10" s="134">
        <f t="shared" ref="AH10:AH17" si="0">K10+M10+O10+Q10+S10+U10+W10+Y10+AA10+AC10+AE10+AG10</f>
        <v>26355000</v>
      </c>
      <c r="AI10" s="134"/>
      <c r="AJ10" s="134"/>
      <c r="AK10" s="139"/>
      <c r="AL10" s="140"/>
    </row>
    <row r="11" spans="1:38" s="141" customFormat="1" ht="21.75" customHeight="1">
      <c r="A11" s="138">
        <f t="shared" ref="A11:A14" si="1">IF(B11&lt;&gt;"",ROW()-9,"")</f>
        <v>2</v>
      </c>
      <c r="B11" s="144" t="s">
        <v>70</v>
      </c>
      <c r="C11" s="145" t="s">
        <v>77</v>
      </c>
      <c r="D11" s="143" t="s">
        <v>75</v>
      </c>
      <c r="E11" s="146">
        <v>3200000</v>
      </c>
      <c r="F11" s="146"/>
      <c r="G11" s="201" t="s">
        <v>87</v>
      </c>
      <c r="H11" s="200" t="s">
        <v>88</v>
      </c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>
        <f>IF(ISNA(VLOOKUP($B11,DS_07,14,0)),0,VLOOKUP($B11,DS_07,14,0))</f>
        <v>3590000</v>
      </c>
      <c r="X11" s="134"/>
      <c r="Y11" s="134">
        <f>IF(ISNA(VLOOKUP($B11,DS_08,14,0)),0,VLOOKUP($B11,DS_08,14,0))</f>
        <v>3605000</v>
      </c>
      <c r="Z11" s="134"/>
      <c r="AA11" s="134">
        <f>IF(ISNA(VLOOKUP($B11,DS_09,14,0)),0,VLOOKUP($B11,DS_09,14,0))</f>
        <v>3575000</v>
      </c>
      <c r="AB11" s="134"/>
      <c r="AC11" s="134">
        <f>IF(ISNA(VLOOKUP($B11,DS_10,14,0)),0,VLOOKUP($B11,DS_10,14,0))</f>
        <v>3590000</v>
      </c>
      <c r="AD11" s="134"/>
      <c r="AE11" s="134">
        <f>IF(ISNA(VLOOKUP($B11,DS_11,14,0)),0,VLOOKUP($B11,DS_11,14,0))</f>
        <v>3590000</v>
      </c>
      <c r="AF11" s="134"/>
      <c r="AG11" s="134">
        <f>IF(ISNA(VLOOKUP($B11,DS_12,14,0)),0,VLOOKUP($B11,DS_12,14,0))</f>
        <v>3605000</v>
      </c>
      <c r="AH11" s="134">
        <f t="shared" si="0"/>
        <v>21555000</v>
      </c>
      <c r="AI11" s="134"/>
      <c r="AJ11" s="134"/>
      <c r="AK11" s="139"/>
      <c r="AL11" s="140"/>
    </row>
    <row r="12" spans="1:38" s="149" customFormat="1" ht="21.75" customHeight="1">
      <c r="A12" s="138">
        <f t="shared" si="1"/>
        <v>3</v>
      </c>
      <c r="B12" s="144" t="s">
        <v>71</v>
      </c>
      <c r="C12" s="195" t="s">
        <v>103</v>
      </c>
      <c r="D12" s="144" t="s">
        <v>75</v>
      </c>
      <c r="E12" s="146">
        <v>3000000</v>
      </c>
      <c r="F12" s="146"/>
      <c r="G12" s="201" t="s">
        <v>101</v>
      </c>
      <c r="H12" s="201" t="s">
        <v>102</v>
      </c>
      <c r="I12" s="146"/>
      <c r="J12" s="146"/>
      <c r="K12" s="134"/>
      <c r="L12" s="146"/>
      <c r="M12" s="134"/>
      <c r="N12" s="146"/>
      <c r="O12" s="134"/>
      <c r="P12" s="146"/>
      <c r="Q12" s="134"/>
      <c r="R12" s="146"/>
      <c r="S12" s="134"/>
      <c r="T12" s="146"/>
      <c r="U12" s="134"/>
      <c r="V12" s="146"/>
      <c r="W12" s="134">
        <f>IF(ISNA(VLOOKUP($B12,DS_07,14,0)),0,VLOOKUP($B12,DS_07,14,0))</f>
        <v>3390000</v>
      </c>
      <c r="X12" s="146"/>
      <c r="Y12" s="134">
        <f>IF(ISNA(VLOOKUP($B12,DS_08,14,0)),0,VLOOKUP($B12,DS_08,14,0))</f>
        <v>3405000</v>
      </c>
      <c r="Z12" s="146"/>
      <c r="AA12" s="134">
        <f>IF(ISNA(VLOOKUP($B12,DS_09,14,0)),0,VLOOKUP($B12,DS_09,14,0))</f>
        <v>3375000</v>
      </c>
      <c r="AB12" s="146"/>
      <c r="AC12" s="134">
        <f>IF(ISNA(VLOOKUP($B12,DS_10,14,0)),0,VLOOKUP($B12,DS_10,14,0))</f>
        <v>3390000</v>
      </c>
      <c r="AD12" s="146"/>
      <c r="AE12" s="134">
        <f>IF(ISNA(VLOOKUP($B12,DS_11,14,0)),0,VLOOKUP($B12,DS_11,14,0))</f>
        <v>3390000</v>
      </c>
      <c r="AF12" s="146"/>
      <c r="AG12" s="134">
        <f>IF(ISNA(VLOOKUP($B12,DS_12,14,0)),0,VLOOKUP($B12,DS_12,14,0))</f>
        <v>3405000</v>
      </c>
      <c r="AH12" s="134">
        <f t="shared" si="0"/>
        <v>20355000</v>
      </c>
      <c r="AI12" s="146"/>
      <c r="AJ12" s="146"/>
      <c r="AK12" s="147"/>
      <c r="AL12" s="148"/>
    </row>
    <row r="13" spans="1:38" s="149" customFormat="1" ht="21.75" customHeight="1">
      <c r="A13" s="138">
        <f t="shared" si="1"/>
        <v>4</v>
      </c>
      <c r="B13" s="144" t="s">
        <v>72</v>
      </c>
      <c r="C13" s="195" t="s">
        <v>83</v>
      </c>
      <c r="D13" s="143" t="s">
        <v>78</v>
      </c>
      <c r="E13" s="146">
        <v>3200000</v>
      </c>
      <c r="F13" s="146"/>
      <c r="G13" s="201" t="s">
        <v>85</v>
      </c>
      <c r="H13" s="201" t="s">
        <v>86</v>
      </c>
      <c r="I13" s="146"/>
      <c r="J13" s="146"/>
      <c r="K13" s="134"/>
      <c r="L13" s="146"/>
      <c r="M13" s="134"/>
      <c r="N13" s="146"/>
      <c r="O13" s="134"/>
      <c r="P13" s="146"/>
      <c r="Q13" s="134"/>
      <c r="R13" s="146"/>
      <c r="S13" s="134"/>
      <c r="T13" s="146"/>
      <c r="U13" s="134"/>
      <c r="V13" s="146"/>
      <c r="W13" s="134">
        <f>IF(ISNA(VLOOKUP($B13,DS_07,14,0)),0,VLOOKUP($B13,DS_07,14,0))</f>
        <v>3590000</v>
      </c>
      <c r="X13" s="146"/>
      <c r="Y13" s="134">
        <f>IF(ISNA(VLOOKUP($B13,DS_08,14,0)),0,VLOOKUP($B13,DS_08,14,0))</f>
        <v>3605000</v>
      </c>
      <c r="Z13" s="146"/>
      <c r="AA13" s="134">
        <f>IF(ISNA(VLOOKUP($B13,DS_09,14,0)),0,VLOOKUP($B13,DS_09,14,0))</f>
        <v>3575000</v>
      </c>
      <c r="AB13" s="146"/>
      <c r="AC13" s="134">
        <f>IF(ISNA(VLOOKUP($B13,DS_10,14,0)),0,VLOOKUP($B13,DS_10,14,0))</f>
        <v>3590000</v>
      </c>
      <c r="AD13" s="146"/>
      <c r="AE13" s="134">
        <f>IF(ISNA(VLOOKUP($B13,DS_11,14,0)),0,VLOOKUP($B13,DS_11,14,0))</f>
        <v>3590000</v>
      </c>
      <c r="AF13" s="146"/>
      <c r="AG13" s="134">
        <f>IF(ISNA(VLOOKUP($B13,DS_12,14,0)),0,VLOOKUP($B13,DS_12,14,0))</f>
        <v>3605000</v>
      </c>
      <c r="AH13" s="134">
        <f t="shared" si="0"/>
        <v>21555000</v>
      </c>
      <c r="AI13" s="146"/>
      <c r="AJ13" s="146"/>
      <c r="AK13" s="147"/>
      <c r="AL13" s="148"/>
    </row>
    <row r="14" spans="1:38" s="149" customFormat="1" ht="21.75" customHeight="1">
      <c r="A14" s="138">
        <f t="shared" si="1"/>
        <v>5</v>
      </c>
      <c r="B14" s="144" t="s">
        <v>76</v>
      </c>
      <c r="C14" s="195" t="s">
        <v>84</v>
      </c>
      <c r="D14" s="144" t="s">
        <v>78</v>
      </c>
      <c r="E14" s="146">
        <v>3000000</v>
      </c>
      <c r="F14" s="146"/>
      <c r="G14" s="201" t="s">
        <v>89</v>
      </c>
      <c r="H14" s="201" t="s">
        <v>90</v>
      </c>
      <c r="I14" s="146"/>
      <c r="J14" s="146"/>
      <c r="K14" s="134"/>
      <c r="L14" s="146"/>
      <c r="M14" s="134"/>
      <c r="N14" s="146"/>
      <c r="O14" s="134"/>
      <c r="P14" s="146"/>
      <c r="Q14" s="134"/>
      <c r="R14" s="146"/>
      <c r="S14" s="134"/>
      <c r="T14" s="146"/>
      <c r="U14" s="134"/>
      <c r="V14" s="146"/>
      <c r="W14" s="134">
        <f>IF(ISNA(VLOOKUP($B14,DS_07,14,0)),0,VLOOKUP($B14,DS_07,14,0))</f>
        <v>3390000</v>
      </c>
      <c r="X14" s="146"/>
      <c r="Y14" s="134">
        <f>IF(ISNA(VLOOKUP($B14,DS_08,14,0)),0,VLOOKUP($B14,DS_08,14,0))</f>
        <v>3405000</v>
      </c>
      <c r="Z14" s="146"/>
      <c r="AA14" s="134">
        <f>IF(ISNA(VLOOKUP($B14,DS_09,14,0)),0,VLOOKUP($B14,DS_09,14,0))</f>
        <v>3375000</v>
      </c>
      <c r="AB14" s="146"/>
      <c r="AC14" s="134">
        <f>IF(ISNA(VLOOKUP($B14,DS_10,14,0)),0,VLOOKUP($B14,DS_10,14,0))</f>
        <v>3390000</v>
      </c>
      <c r="AD14" s="146"/>
      <c r="AE14" s="134">
        <f>IF(ISNA(VLOOKUP($B14,DS_11,14,0)),0,VLOOKUP($B14,DS_11,14,0))</f>
        <v>3390000</v>
      </c>
      <c r="AF14" s="146"/>
      <c r="AG14" s="134">
        <f>IF(ISNA(VLOOKUP($B14,DS_12,14,0)),0,VLOOKUP($B14,DS_12,14,0))</f>
        <v>3405000</v>
      </c>
      <c r="AH14" s="134">
        <f t="shared" si="0"/>
        <v>20355000</v>
      </c>
      <c r="AI14" s="146"/>
      <c r="AJ14" s="146"/>
      <c r="AK14" s="147"/>
      <c r="AL14" s="148"/>
    </row>
    <row r="15" spans="1:38" s="2" customFormat="1" ht="21.75" customHeight="1">
      <c r="A15" s="143" t="str">
        <f t="shared" ref="A15:A16" si="2">IF(B15&lt;&gt;"",ROW()-10,"")</f>
        <v/>
      </c>
      <c r="B15" s="17"/>
      <c r="C15" s="37"/>
      <c r="D15" s="123"/>
      <c r="E15" s="18"/>
      <c r="F15" s="18"/>
      <c r="G15" s="18"/>
      <c r="H15" s="18"/>
      <c r="I15" s="18"/>
      <c r="J15" s="18"/>
      <c r="K15" s="134"/>
      <c r="L15" s="18"/>
      <c r="M15" s="134"/>
      <c r="N15" s="18"/>
      <c r="O15" s="134"/>
      <c r="P15" s="18"/>
      <c r="Q15" s="134"/>
      <c r="R15" s="18"/>
      <c r="S15" s="134"/>
      <c r="T15" s="18"/>
      <c r="U15" s="134"/>
      <c r="V15" s="18"/>
      <c r="W15" s="134">
        <f>IF(ISNA(VLOOKUP($B15,DS_07,14,0)),0,VLOOKUP($B15,DS_07,14,0))</f>
        <v>0</v>
      </c>
      <c r="X15" s="18"/>
      <c r="Y15" s="134">
        <f>IF(ISNA(VLOOKUP($B15,DS_08,14,0)),0,VLOOKUP($B15,DS_08,14,0))</f>
        <v>0</v>
      </c>
      <c r="Z15" s="18"/>
      <c r="AA15" s="134">
        <f>IF(ISNA(VLOOKUP($B15,DS_09,14,0)),0,VLOOKUP($B15,DS_09,14,0))</f>
        <v>0</v>
      </c>
      <c r="AB15" s="18"/>
      <c r="AC15" s="134">
        <f>IF(ISNA(VLOOKUP($B15,DS_10,14,0)),0,VLOOKUP($B15,DS_10,14,0))</f>
        <v>0</v>
      </c>
      <c r="AD15" s="18"/>
      <c r="AE15" s="134">
        <f>IF(ISNA(VLOOKUP($B15,DS_11,14,0)),0,VLOOKUP($B15,DS_11,14,0))</f>
        <v>0</v>
      </c>
      <c r="AF15" s="18"/>
      <c r="AG15" s="134">
        <f>IF(ISNA(VLOOKUP($B15,DS_12,14,0)),0,VLOOKUP($B15,DS_12,14,0))</f>
        <v>0</v>
      </c>
      <c r="AH15" s="134">
        <f t="shared" si="0"/>
        <v>0</v>
      </c>
      <c r="AI15" s="18"/>
      <c r="AJ15" s="18"/>
      <c r="AK15" s="91"/>
      <c r="AL15" s="36"/>
    </row>
    <row r="16" spans="1:38" s="2" customFormat="1" ht="21.75" customHeight="1">
      <c r="A16" s="138" t="str">
        <f t="shared" si="2"/>
        <v/>
      </c>
      <c r="B16" s="124"/>
      <c r="C16" s="131"/>
      <c r="D16" s="130"/>
      <c r="E16" s="132"/>
      <c r="F16" s="132"/>
      <c r="G16" s="132"/>
      <c r="H16" s="132"/>
      <c r="I16" s="132"/>
      <c r="J16" s="132"/>
      <c r="K16" s="134"/>
      <c r="L16" s="132"/>
      <c r="M16" s="134"/>
      <c r="N16" s="132"/>
      <c r="O16" s="134"/>
      <c r="P16" s="132"/>
      <c r="Q16" s="134"/>
      <c r="R16" s="132"/>
      <c r="S16" s="134"/>
      <c r="T16" s="132"/>
      <c r="U16" s="134"/>
      <c r="V16" s="132"/>
      <c r="W16" s="134">
        <f>IF(ISNA(VLOOKUP($B16,DS_07,14,0)),0,VLOOKUP($B16,DS_07,14,0))</f>
        <v>0</v>
      </c>
      <c r="X16" s="132"/>
      <c r="Y16" s="134">
        <f>IF(ISNA(VLOOKUP($B16,DS_08,14,0)),0,VLOOKUP($B16,DS_08,14,0))</f>
        <v>0</v>
      </c>
      <c r="Z16" s="132"/>
      <c r="AA16" s="134">
        <f>IF(ISNA(VLOOKUP($B16,DS_09,14,0)),0,VLOOKUP($B16,DS_09,14,0))</f>
        <v>0</v>
      </c>
      <c r="AB16" s="132"/>
      <c r="AC16" s="134">
        <f>IF(ISNA(VLOOKUP($B16,DS_10,14,0)),0,VLOOKUP($B16,DS_10,14,0))</f>
        <v>0</v>
      </c>
      <c r="AD16" s="132"/>
      <c r="AE16" s="134">
        <f>IF(ISNA(VLOOKUP($B16,DS_11,14,0)),0,VLOOKUP($B16,DS_11,14,0))</f>
        <v>0</v>
      </c>
      <c r="AF16" s="132"/>
      <c r="AG16" s="134">
        <f>IF(ISNA(VLOOKUP($B16,DS_12,14,0)),0,VLOOKUP($B16,DS_12,14,0))</f>
        <v>0</v>
      </c>
      <c r="AH16" s="134">
        <f t="shared" si="0"/>
        <v>0</v>
      </c>
      <c r="AI16" s="132"/>
      <c r="AJ16" s="132"/>
      <c r="AK16" s="91"/>
      <c r="AL16" s="36"/>
    </row>
    <row r="17" spans="1:38" s="2" customFormat="1" ht="21.75" customHeight="1">
      <c r="A17" s="208" t="s">
        <v>19</v>
      </c>
      <c r="B17" s="209"/>
      <c r="C17" s="209"/>
      <c r="D17" s="135" t="s">
        <v>94</v>
      </c>
      <c r="E17" s="133">
        <f>SUM(E10:E16)</f>
        <v>16400000</v>
      </c>
      <c r="F17" s="133">
        <f>SUM(F10:F16)</f>
        <v>0</v>
      </c>
      <c r="G17" s="133"/>
      <c r="H17" s="133"/>
      <c r="I17" s="133"/>
      <c r="J17" s="133"/>
      <c r="K17" s="133">
        <f>SUMIF(J$10:J$16,"x",$E$10:$E$16)</f>
        <v>0</v>
      </c>
      <c r="L17" s="133"/>
      <c r="M17" s="133">
        <f>SUMIF(L$10:L$16,"x",$E$10:$E$16)</f>
        <v>0</v>
      </c>
      <c r="N17" s="133"/>
      <c r="O17" s="133">
        <f>SUMIF(N$10:N$16,"x",$E$10:$E$16)</f>
        <v>0</v>
      </c>
      <c r="P17" s="133"/>
      <c r="Q17" s="133">
        <f>SUMIF(P$10:P$16,"x",$E$10:$E$16)</f>
        <v>0</v>
      </c>
      <c r="R17" s="133"/>
      <c r="S17" s="133">
        <f>SUMIF(R$10:R$16,"x",$E$10:$E$16)</f>
        <v>0</v>
      </c>
      <c r="T17" s="133"/>
      <c r="U17" s="133">
        <f>SUMIF(T$10:T$16,"x",$E$10:$E$16)</f>
        <v>0</v>
      </c>
      <c r="V17" s="133"/>
      <c r="W17" s="133">
        <f>SUMIF(V$10:V$16,"x",$E$10:$E$16)</f>
        <v>0</v>
      </c>
      <c r="X17" s="133"/>
      <c r="Y17" s="133">
        <f>SUMIF(X$10:X$16,"x",$E$10:$E$16)</f>
        <v>0</v>
      </c>
      <c r="Z17" s="133"/>
      <c r="AA17" s="133">
        <f>SUMIF(Z$10:Z$16,"x",$E$10:$E$16)</f>
        <v>0</v>
      </c>
      <c r="AB17" s="133"/>
      <c r="AC17" s="133">
        <f>SUMIF(AB$10:AB$16,"x",$E$10:$E$16)</f>
        <v>0</v>
      </c>
      <c r="AD17" s="133"/>
      <c r="AE17" s="133">
        <f>SUMIF(AD$10:AD$16,"x",$E$10:$E$16)</f>
        <v>0</v>
      </c>
      <c r="AF17" s="133"/>
      <c r="AG17" s="133">
        <f>SUMIF(AF$10:AF$16,"x",$E$10:$E$16)</f>
        <v>0</v>
      </c>
      <c r="AH17" s="133">
        <f t="shared" si="0"/>
        <v>0</v>
      </c>
      <c r="AI17" s="133"/>
      <c r="AJ17" s="133"/>
      <c r="AK17" s="91"/>
      <c r="AL17" s="36"/>
    </row>
    <row r="18" spans="1:38" s="2" customFormat="1" ht="21.75" customHeight="1">
      <c r="A18" s="210"/>
      <c r="B18" s="211"/>
      <c r="C18" s="211"/>
      <c r="D18" s="135" t="s">
        <v>61</v>
      </c>
      <c r="E18" s="133"/>
      <c r="F18" s="133"/>
      <c r="G18" s="133"/>
      <c r="H18" s="133"/>
      <c r="I18" s="133"/>
      <c r="J18" s="133">
        <f t="array" ref="J18">SUM((J$10:J$16="x")*1)</f>
        <v>0</v>
      </c>
      <c r="K18" s="133"/>
      <c r="L18" s="133">
        <f t="array" ref="L18">SUM((L$10:L$16="x")*1)</f>
        <v>0</v>
      </c>
      <c r="M18" s="133"/>
      <c r="N18" s="133">
        <f t="array" ref="N18">SUM((N$10:N$16="x")*1)</f>
        <v>0</v>
      </c>
      <c r="O18" s="133"/>
      <c r="P18" s="133">
        <f t="array" ref="P18">SUM((P$10:P$16="x")*1)</f>
        <v>0</v>
      </c>
      <c r="Q18" s="133"/>
      <c r="R18" s="133">
        <f t="array" ref="R18">SUM((R$10:R$16="x")*1)</f>
        <v>0</v>
      </c>
      <c r="S18" s="133"/>
      <c r="T18" s="133">
        <f t="array" ref="T18">SUM((T$10:T$16="x")*1)</f>
        <v>0</v>
      </c>
      <c r="U18" s="133"/>
      <c r="V18" s="133">
        <f t="array" ref="V18">SUM((V$10:V$16="x")*1)</f>
        <v>0</v>
      </c>
      <c r="W18" s="133"/>
      <c r="X18" s="133">
        <f t="array" ref="X18">SUM((X$10:X$16="x")*1)</f>
        <v>0</v>
      </c>
      <c r="Y18" s="133"/>
      <c r="Z18" s="133">
        <f t="array" ref="Z18">SUM((Z$10:Z$16="x")*1)</f>
        <v>0</v>
      </c>
      <c r="AA18" s="133"/>
      <c r="AB18" s="133">
        <f t="array" ref="AB18">SUM((AB$10:AB$16="x")*1)</f>
        <v>0</v>
      </c>
      <c r="AC18" s="133"/>
      <c r="AD18" s="133">
        <f t="array" ref="AD18">SUM((AD$10:AD$16="x")*1)</f>
        <v>0</v>
      </c>
      <c r="AE18" s="133"/>
      <c r="AF18" s="133">
        <f t="array" ref="AF18">SUM((AF$10:AF$16="x")*1)</f>
        <v>0</v>
      </c>
      <c r="AG18" s="133"/>
      <c r="AH18" s="133"/>
      <c r="AI18" s="133"/>
      <c r="AJ18" s="133"/>
      <c r="AK18" s="91"/>
      <c r="AL18" s="36"/>
    </row>
    <row r="19" spans="1:38" s="2" customFormat="1" ht="21.75" customHeight="1">
      <c r="A19" s="212"/>
      <c r="B19" s="213"/>
      <c r="C19" s="213"/>
      <c r="D19" s="135" t="s">
        <v>62</v>
      </c>
      <c r="E19" s="133"/>
      <c r="F19" s="133"/>
      <c r="G19" s="133"/>
      <c r="H19" s="133"/>
      <c r="I19" s="133"/>
      <c r="J19" s="133"/>
      <c r="K19" s="133">
        <f>SUM(K10:K16)</f>
        <v>0</v>
      </c>
      <c r="L19" s="133"/>
      <c r="M19" s="133">
        <f>SUM(M10:M16)</f>
        <v>0</v>
      </c>
      <c r="N19" s="133"/>
      <c r="O19" s="133">
        <f t="shared" ref="O19:AG19" si="3">SUM(O10:O16)</f>
        <v>0</v>
      </c>
      <c r="P19" s="133"/>
      <c r="Q19" s="133">
        <f t="shared" si="3"/>
        <v>0</v>
      </c>
      <c r="R19" s="133"/>
      <c r="S19" s="133">
        <f t="shared" si="3"/>
        <v>0</v>
      </c>
      <c r="T19" s="133"/>
      <c r="U19" s="133">
        <f t="shared" si="3"/>
        <v>0</v>
      </c>
      <c r="V19" s="133"/>
      <c r="W19" s="133">
        <f t="shared" si="3"/>
        <v>18350000</v>
      </c>
      <c r="X19" s="133"/>
      <c r="Y19" s="133">
        <f t="shared" si="3"/>
        <v>18425000</v>
      </c>
      <c r="Z19" s="133"/>
      <c r="AA19" s="133">
        <f t="shared" si="3"/>
        <v>18275000</v>
      </c>
      <c r="AB19" s="133"/>
      <c r="AC19" s="133">
        <f t="shared" si="3"/>
        <v>18350000</v>
      </c>
      <c r="AD19" s="133"/>
      <c r="AE19" s="133">
        <f t="shared" si="3"/>
        <v>18350000</v>
      </c>
      <c r="AF19" s="133"/>
      <c r="AG19" s="133">
        <f t="shared" si="3"/>
        <v>18425000</v>
      </c>
      <c r="AH19" s="133">
        <f>K19+M19+O19+Q19+S19+U19+W19+Y19+AA19+AC19+AE19+AG19</f>
        <v>110175000</v>
      </c>
      <c r="AI19" s="133"/>
      <c r="AJ19" s="133"/>
      <c r="AK19" s="91"/>
      <c r="AL19" s="36"/>
    </row>
    <row r="20" spans="1:38" s="2" customFormat="1" ht="11.25" customHeight="1">
      <c r="A20" s="19"/>
      <c r="B20" s="19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2"/>
      <c r="Q20" s="62"/>
      <c r="R20" s="62"/>
      <c r="S20" s="62"/>
      <c r="T20" s="62"/>
      <c r="U20" s="62"/>
      <c r="V20" s="62"/>
      <c r="W20" s="62"/>
      <c r="X20" s="62"/>
      <c r="Y20" s="62"/>
      <c r="Z20" s="62"/>
      <c r="AA20" s="62"/>
      <c r="AB20" s="62"/>
      <c r="AC20" s="62"/>
      <c r="AD20" s="62"/>
      <c r="AE20" s="62"/>
      <c r="AF20" s="62"/>
      <c r="AG20" s="62"/>
      <c r="AH20" s="62"/>
      <c r="AI20" s="62"/>
      <c r="AJ20" s="62"/>
      <c r="AK20" s="36"/>
      <c r="AL20" s="36"/>
    </row>
  </sheetData>
  <protectedRanges>
    <protectedRange password="CC78" sqref="B7:D8 AI7:AI8 J17:AG19 AK7:JS11 F7:H7 C15:H19 J11 C21:JS65164 AI11:AJ11 AH15 B20:B65164 B9:AJ9 J15:J16 L15:L16 L11 N15:N16 N11 P15:P16 P11 R11 T15:T16 T11 V15:V16 V11 X15:X16 X11 Z15:Z16 Z11 AB15:AB16 AB11 AD15:AD16 AD11 AF11 J10:AJ10 AF15:AG16 R15:R16 AH16:JS19 A7:A65164 S11:S16 Q11:Q16 O11:O16 M11:M16 K11:K16 U11:U16 AA11:AA16 Y11:Y16 AC11:AC16 AE11:AE16 AG11:AH14 AI12:JS15 W11:W16" name="Range1"/>
    <protectedRange password="CC78" sqref="O4:JS6 A6:N6 N4:N5 B4:B5 D4:L5" name="Range1_2"/>
    <protectedRange password="CC78" sqref="I7:AH8 I10:I19" name="Range1_3"/>
    <protectedRange password="CC78" sqref="B15:B19" name="Range1_1"/>
    <protectedRange password="CC78" sqref="E7:E8 F8" name="Range1_4"/>
    <protectedRange password="CC78" sqref="AG15:AG16 AE15:AE16 AC15:AC16 Y15:Y16 AA15:AA16 U15:U16 K15:K16 M15:M16 O15:O16 Q15:Q16 S15:S16 J10:AG10 J11:V14 X11:AG14 W11:W16" name="Range1_11"/>
    <protectedRange password="CC78" sqref="B11:B14" name="Range1_6_1"/>
    <protectedRange password="CC78" sqref="F10:F14" name="Range1_8"/>
    <protectedRange password="CC78" sqref="D14" name="Range1_5_2"/>
    <protectedRange password="CC78" sqref="D11" name="Range1_7_1"/>
    <protectedRange password="CC78" sqref="C12:D12" name="Range1_5_1_1"/>
    <protectedRange password="CC78" sqref="D13" name="Range1_7_1_1_1"/>
    <protectedRange password="CC78" sqref="E10:E14" name="Range1_7"/>
    <protectedRange password="CC78" sqref="G12 G14" name="Range1_11_3"/>
    <protectedRange password="CC78" sqref="G10" name="Range1_16"/>
    <protectedRange password="CC78" sqref="G10" name="Range1_11_4"/>
    <protectedRange password="CC78" sqref="C13" name="Range1_5_2_1"/>
    <protectedRange password="CC78" sqref="H10" name="Range1_9"/>
    <protectedRange password="CC78" sqref="H10" name="Range1_11_5"/>
    <protectedRange password="CC78" sqref="H12:H14" name="Range1_11_1_2"/>
    <protectedRange password="CC78" sqref="H11" name="Range1_3_2_1"/>
  </protectedRanges>
  <autoFilter ref="A9:AL13"/>
  <mergeCells count="22">
    <mergeCell ref="AF7:AG7"/>
    <mergeCell ref="V7:W7"/>
    <mergeCell ref="X7:Y7"/>
    <mergeCell ref="Z7:AA7"/>
    <mergeCell ref="AB7:AC7"/>
    <mergeCell ref="AD7:AE7"/>
    <mergeCell ref="A17:C19"/>
    <mergeCell ref="B7:B8"/>
    <mergeCell ref="A7:A8"/>
    <mergeCell ref="C7:C8"/>
    <mergeCell ref="AJ7:AJ8"/>
    <mergeCell ref="AI7:AI8"/>
    <mergeCell ref="D7:D8"/>
    <mergeCell ref="E7:F7"/>
    <mergeCell ref="G7:I7"/>
    <mergeCell ref="J7:K7"/>
    <mergeCell ref="L7:M7"/>
    <mergeCell ref="AH7:AH8"/>
    <mergeCell ref="N7:O7"/>
    <mergeCell ref="P7:Q7"/>
    <mergeCell ref="R7:S7"/>
    <mergeCell ref="T7:U7"/>
  </mergeCells>
  <phoneticPr fontId="47" type="noConversion"/>
  <printOptions horizontalCentered="1"/>
  <pageMargins left="0.24" right="0.2" top="0.21" bottom="0.2" header="0.22" footer="0.2"/>
  <pageSetup paperSize="9" scale="75" fitToHeight="0" orientation="portrait" horizontalDpi="300" verticalDpi="300" r:id="rId1"/>
  <headerFooter alignWithMargins="0">
    <oddFooter>&amp;C&amp;P/&amp;N</oddFooter>
  </headerFooter>
  <ignoredErrors>
    <ignoredError sqref="M19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A14" sqref="A14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69" customWidth="1"/>
    <col min="5" max="5" width="7.140625" style="2" customWidth="1"/>
    <col min="6" max="33" width="3.42578125" style="105" customWidth="1"/>
    <col min="34" max="36" width="3.42578125" style="106" customWidth="1"/>
    <col min="37" max="38" width="4.42578125" style="2" customWidth="1"/>
    <col min="39" max="39" width="5.5703125" style="84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38"/>
      <c r="C1" s="38"/>
      <c r="D1" s="42"/>
      <c r="E1" s="38"/>
      <c r="F1" s="42"/>
      <c r="G1" s="42"/>
      <c r="H1" s="42"/>
      <c r="I1" s="42"/>
      <c r="J1" s="42"/>
      <c r="K1" s="101"/>
      <c r="L1" s="101"/>
      <c r="M1" s="101"/>
      <c r="N1" s="101"/>
      <c r="O1" s="101"/>
      <c r="P1" s="101"/>
      <c r="Q1" s="101"/>
      <c r="R1" s="101"/>
      <c r="S1" s="40" t="str">
        <f>CONCATENATE("BẢNG CHẤM CÔNG THÁNG ",TEXT($E$4,"mm")," NĂM ",TEXT($E$4,"yyyy"))</f>
        <v>BẢNG CHẤM CÔNG THÁNG 07 NĂM 2016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39"/>
      <c r="AL1" s="39"/>
      <c r="AM1" s="238" t="s">
        <v>73</v>
      </c>
      <c r="AN1" s="239"/>
      <c r="AO1" s="239"/>
      <c r="AP1" s="239"/>
      <c r="AQ1" s="239"/>
      <c r="AR1" s="239"/>
      <c r="AS1" s="240"/>
      <c r="AT1" s="41"/>
    </row>
    <row r="2" spans="1:91" ht="20.25">
      <c r="A2" s="121"/>
      <c r="B2" s="42"/>
      <c r="C2" s="42"/>
      <c r="D2" s="42"/>
      <c r="E2" s="42"/>
      <c r="F2" s="42"/>
      <c r="G2" s="42"/>
      <c r="H2" s="42"/>
      <c r="I2" s="42"/>
      <c r="J2" s="42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39"/>
      <c r="AL2" s="39"/>
      <c r="AM2" s="80"/>
      <c r="AN2" s="43"/>
      <c r="AO2" s="43"/>
      <c r="AP2" s="43"/>
      <c r="AQ2" s="43"/>
      <c r="AR2" s="43"/>
      <c r="AS2" s="79"/>
      <c r="AT2" s="79"/>
    </row>
    <row r="3" spans="1:91" ht="21" customHeight="1">
      <c r="A3" s="121"/>
      <c r="B3" s="44"/>
      <c r="C3" s="44"/>
      <c r="D3" s="45"/>
      <c r="E3" s="4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39"/>
      <c r="AL3" s="39"/>
      <c r="AM3" s="80"/>
      <c r="AN3" s="41"/>
      <c r="AO3" s="41"/>
      <c r="AP3" s="41"/>
      <c r="AQ3" s="41"/>
      <c r="AR3" s="41"/>
      <c r="AS3" s="46"/>
      <c r="AT3" s="46"/>
    </row>
    <row r="4" spans="1:91" ht="14.25" customHeight="1">
      <c r="A4" s="47"/>
      <c r="B4" s="47"/>
      <c r="C4" s="137"/>
      <c r="D4" s="136"/>
      <c r="E4" s="48">
        <v>42552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  <c r="AI4" s="50"/>
      <c r="AJ4" s="50"/>
      <c r="AK4" s="47"/>
      <c r="AL4" s="47"/>
      <c r="AM4" s="81"/>
      <c r="AN4" s="47"/>
      <c r="AO4" s="47"/>
      <c r="AP4" s="47"/>
      <c r="AQ4" s="47"/>
      <c r="AR4" s="47"/>
      <c r="AS4" s="47"/>
      <c r="AT4" s="85"/>
    </row>
    <row r="5" spans="1:91" s="51" customFormat="1" ht="18.75" customHeight="1">
      <c r="A5" s="241" t="s">
        <v>22</v>
      </c>
      <c r="B5" s="241" t="s">
        <v>3</v>
      </c>
      <c r="C5" s="241" t="s">
        <v>1</v>
      </c>
      <c r="D5" s="243" t="s">
        <v>23</v>
      </c>
      <c r="E5" s="241" t="s">
        <v>24</v>
      </c>
      <c r="F5" s="100">
        <f>+E4</f>
        <v>42552</v>
      </c>
      <c r="G5" s="100">
        <f t="shared" ref="G5:AJ5" si="0">F5+1</f>
        <v>42553</v>
      </c>
      <c r="H5" s="100">
        <f t="shared" si="0"/>
        <v>42554</v>
      </c>
      <c r="I5" s="100">
        <f t="shared" si="0"/>
        <v>42555</v>
      </c>
      <c r="J5" s="100">
        <f t="shared" si="0"/>
        <v>42556</v>
      </c>
      <c r="K5" s="100">
        <f t="shared" si="0"/>
        <v>42557</v>
      </c>
      <c r="L5" s="100">
        <f t="shared" si="0"/>
        <v>42558</v>
      </c>
      <c r="M5" s="100">
        <f t="shared" si="0"/>
        <v>42559</v>
      </c>
      <c r="N5" s="100">
        <f t="shared" si="0"/>
        <v>42560</v>
      </c>
      <c r="O5" s="100">
        <f t="shared" si="0"/>
        <v>42561</v>
      </c>
      <c r="P5" s="100">
        <f t="shared" si="0"/>
        <v>42562</v>
      </c>
      <c r="Q5" s="100">
        <f t="shared" si="0"/>
        <v>42563</v>
      </c>
      <c r="R5" s="100">
        <f t="shared" si="0"/>
        <v>42564</v>
      </c>
      <c r="S5" s="100">
        <f t="shared" si="0"/>
        <v>42565</v>
      </c>
      <c r="T5" s="100">
        <f t="shared" si="0"/>
        <v>42566</v>
      </c>
      <c r="U5" s="100">
        <f t="shared" si="0"/>
        <v>42567</v>
      </c>
      <c r="V5" s="100">
        <f t="shared" si="0"/>
        <v>42568</v>
      </c>
      <c r="W5" s="100">
        <f t="shared" si="0"/>
        <v>42569</v>
      </c>
      <c r="X5" s="100">
        <f t="shared" si="0"/>
        <v>42570</v>
      </c>
      <c r="Y5" s="100">
        <f t="shared" si="0"/>
        <v>42571</v>
      </c>
      <c r="Z5" s="100">
        <f t="shared" si="0"/>
        <v>42572</v>
      </c>
      <c r="AA5" s="100">
        <f t="shared" si="0"/>
        <v>42573</v>
      </c>
      <c r="AB5" s="100">
        <f t="shared" si="0"/>
        <v>42574</v>
      </c>
      <c r="AC5" s="100">
        <f t="shared" si="0"/>
        <v>42575</v>
      </c>
      <c r="AD5" s="100">
        <f t="shared" si="0"/>
        <v>42576</v>
      </c>
      <c r="AE5" s="100">
        <f t="shared" si="0"/>
        <v>42577</v>
      </c>
      <c r="AF5" s="100">
        <f t="shared" si="0"/>
        <v>42578</v>
      </c>
      <c r="AG5" s="100">
        <f t="shared" si="0"/>
        <v>42579</v>
      </c>
      <c r="AH5" s="100">
        <f>AG5+1</f>
        <v>42580</v>
      </c>
      <c r="AI5" s="100">
        <f t="shared" si="0"/>
        <v>42581</v>
      </c>
      <c r="AJ5" s="100">
        <f t="shared" si="0"/>
        <v>42582</v>
      </c>
      <c r="AK5" s="244" t="s">
        <v>11</v>
      </c>
      <c r="AL5" s="245"/>
      <c r="AM5" s="246"/>
      <c r="AN5" s="247" t="s">
        <v>34</v>
      </c>
      <c r="AO5" s="247" t="s">
        <v>30</v>
      </c>
      <c r="AP5" s="247" t="s">
        <v>31</v>
      </c>
      <c r="AQ5" s="247" t="s">
        <v>32</v>
      </c>
      <c r="AR5" s="247" t="s">
        <v>33</v>
      </c>
      <c r="AS5" s="243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1" customFormat="1" ht="39.75" customHeight="1">
      <c r="A6" s="242"/>
      <c r="B6" s="242"/>
      <c r="C6" s="242"/>
      <c r="D6" s="242"/>
      <c r="E6" s="242"/>
      <c r="F6" s="152" t="str">
        <f>CHOOSE(WEEKDAY(F5),"C.Nhật","T.Hai","T.Ba","T.Tư","T.Năm","T.Sáu","T.Bảy")</f>
        <v>T.Sáu</v>
      </c>
      <c r="G6" s="152" t="str">
        <f t="shared" ref="G6:AJ6" si="1">CHOOSE(WEEKDAY(G5),"C.Nhật","T.Hai","T.Ba","T.Tư","T.Năm","T.Sáu","T.Bảy")</f>
        <v>T.Bảy</v>
      </c>
      <c r="H6" s="152" t="str">
        <f t="shared" si="1"/>
        <v>C.Nhật</v>
      </c>
      <c r="I6" s="152" t="str">
        <f t="shared" si="1"/>
        <v>T.Hai</v>
      </c>
      <c r="J6" s="152" t="str">
        <f t="shared" si="1"/>
        <v>T.Ba</v>
      </c>
      <c r="K6" s="152" t="str">
        <f t="shared" si="1"/>
        <v>T.Tư</v>
      </c>
      <c r="L6" s="152" t="str">
        <f t="shared" si="1"/>
        <v>T.Năm</v>
      </c>
      <c r="M6" s="152" t="str">
        <f t="shared" si="1"/>
        <v>T.Sáu</v>
      </c>
      <c r="N6" s="152" t="str">
        <f t="shared" si="1"/>
        <v>T.Bảy</v>
      </c>
      <c r="O6" s="152" t="str">
        <f t="shared" si="1"/>
        <v>C.Nhật</v>
      </c>
      <c r="P6" s="152" t="str">
        <f t="shared" si="1"/>
        <v>T.Hai</v>
      </c>
      <c r="Q6" s="152" t="str">
        <f t="shared" si="1"/>
        <v>T.Ba</v>
      </c>
      <c r="R6" s="152" t="str">
        <f t="shared" si="1"/>
        <v>T.Tư</v>
      </c>
      <c r="S6" s="152" t="str">
        <f t="shared" si="1"/>
        <v>T.Năm</v>
      </c>
      <c r="T6" s="152" t="str">
        <f t="shared" si="1"/>
        <v>T.Sáu</v>
      </c>
      <c r="U6" s="152" t="str">
        <f t="shared" si="1"/>
        <v>T.Bảy</v>
      </c>
      <c r="V6" s="152" t="str">
        <f t="shared" si="1"/>
        <v>C.Nhật</v>
      </c>
      <c r="W6" s="152" t="str">
        <f t="shared" si="1"/>
        <v>T.Hai</v>
      </c>
      <c r="X6" s="152" t="str">
        <f t="shared" si="1"/>
        <v>T.Ba</v>
      </c>
      <c r="Y6" s="152" t="str">
        <f t="shared" si="1"/>
        <v>T.Tư</v>
      </c>
      <c r="Z6" s="152" t="str">
        <f t="shared" si="1"/>
        <v>T.Năm</v>
      </c>
      <c r="AA6" s="152" t="str">
        <f t="shared" si="1"/>
        <v>T.Sáu</v>
      </c>
      <c r="AB6" s="152" t="str">
        <f t="shared" si="1"/>
        <v>T.Bảy</v>
      </c>
      <c r="AC6" s="152" t="str">
        <f t="shared" si="1"/>
        <v>C.Nhật</v>
      </c>
      <c r="AD6" s="152" t="str">
        <f t="shared" si="1"/>
        <v>T.Hai</v>
      </c>
      <c r="AE6" s="152" t="str">
        <f t="shared" si="1"/>
        <v>T.Ba</v>
      </c>
      <c r="AF6" s="152" t="str">
        <f t="shared" si="1"/>
        <v>T.Tư</v>
      </c>
      <c r="AG6" s="152" t="str">
        <f t="shared" si="1"/>
        <v>T.Năm</v>
      </c>
      <c r="AH6" s="152" t="str">
        <f t="shared" si="1"/>
        <v>T.Sáu</v>
      </c>
      <c r="AI6" s="152" t="str">
        <f t="shared" si="1"/>
        <v>T.Bảy</v>
      </c>
      <c r="AJ6" s="152" t="str">
        <f t="shared" si="1"/>
        <v>C.Nhật</v>
      </c>
      <c r="AK6" s="153" t="s">
        <v>12</v>
      </c>
      <c r="AL6" s="153" t="s">
        <v>25</v>
      </c>
      <c r="AM6" s="154" t="s">
        <v>13</v>
      </c>
      <c r="AN6" s="248"/>
      <c r="AO6" s="248"/>
      <c r="AP6" s="248"/>
      <c r="AQ6" s="248"/>
      <c r="AR6" s="248"/>
      <c r="AS6" s="242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1" customFormat="1" ht="12.75" customHeight="1">
      <c r="A7" s="155">
        <v>1</v>
      </c>
      <c r="B7" s="155">
        <v>1</v>
      </c>
      <c r="C7" s="155">
        <v>2</v>
      </c>
      <c r="D7" s="155">
        <v>3</v>
      </c>
      <c r="E7" s="155">
        <v>4</v>
      </c>
      <c r="F7" s="155">
        <v>5</v>
      </c>
      <c r="G7" s="155">
        <v>6</v>
      </c>
      <c r="H7" s="155">
        <v>7</v>
      </c>
      <c r="I7" s="155">
        <v>8</v>
      </c>
      <c r="J7" s="155">
        <v>9</v>
      </c>
      <c r="K7" s="155">
        <v>10</v>
      </c>
      <c r="L7" s="155">
        <v>11</v>
      </c>
      <c r="M7" s="155">
        <v>12</v>
      </c>
      <c r="N7" s="155">
        <v>13</v>
      </c>
      <c r="O7" s="155">
        <v>14</v>
      </c>
      <c r="P7" s="155">
        <v>15</v>
      </c>
      <c r="Q7" s="155">
        <v>16</v>
      </c>
      <c r="R7" s="155">
        <v>17</v>
      </c>
      <c r="S7" s="155">
        <v>18</v>
      </c>
      <c r="T7" s="155">
        <v>19</v>
      </c>
      <c r="U7" s="155">
        <v>20</v>
      </c>
      <c r="V7" s="155">
        <v>21</v>
      </c>
      <c r="W7" s="155">
        <v>22</v>
      </c>
      <c r="X7" s="155">
        <v>23</v>
      </c>
      <c r="Y7" s="155">
        <v>24</v>
      </c>
      <c r="Z7" s="155">
        <v>25</v>
      </c>
      <c r="AA7" s="155">
        <v>26</v>
      </c>
      <c r="AB7" s="155">
        <v>27</v>
      </c>
      <c r="AC7" s="155">
        <v>28</v>
      </c>
      <c r="AD7" s="155">
        <v>29</v>
      </c>
      <c r="AE7" s="155">
        <v>30</v>
      </c>
      <c r="AF7" s="155">
        <v>31</v>
      </c>
      <c r="AG7" s="155">
        <v>32</v>
      </c>
      <c r="AH7" s="155">
        <v>33</v>
      </c>
      <c r="AI7" s="155">
        <v>34</v>
      </c>
      <c r="AJ7" s="155">
        <v>35</v>
      </c>
      <c r="AK7" s="155">
        <v>36</v>
      </c>
      <c r="AL7" s="155">
        <v>37</v>
      </c>
      <c r="AM7" s="155">
        <v>38</v>
      </c>
      <c r="AN7" s="155">
        <v>39</v>
      </c>
      <c r="AO7" s="155">
        <v>40</v>
      </c>
      <c r="AP7" s="155">
        <v>41</v>
      </c>
      <c r="AQ7" s="155">
        <v>42</v>
      </c>
      <c r="AR7" s="155">
        <v>43</v>
      </c>
      <c r="AS7" s="155">
        <v>44</v>
      </c>
      <c r="AT7" s="17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58" customFormat="1" ht="21" customHeight="1">
      <c r="A8" s="156" t="s">
        <v>63</v>
      </c>
      <c r="B8" s="159" t="s">
        <v>74</v>
      </c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1"/>
      <c r="AT8" s="157"/>
    </row>
    <row r="9" spans="1:91" s="51" customFormat="1" ht="18" customHeight="1">
      <c r="A9" s="231">
        <v>1</v>
      </c>
      <c r="B9" s="231" t="s">
        <v>69</v>
      </c>
      <c r="C9" s="233" t="str">
        <f>VLOOKUP(B9,DS,2,0)</f>
        <v>Nguyễn Thị Kim Quyên</v>
      </c>
      <c r="D9" s="235" t="str">
        <f>VLOOKUP(B9,DS,3,0)</f>
        <v>Văn Phòng</v>
      </c>
      <c r="E9" s="52" t="s">
        <v>26</v>
      </c>
      <c r="F9" s="125">
        <v>8</v>
      </c>
      <c r="G9" s="125">
        <v>8</v>
      </c>
      <c r="H9" s="125"/>
      <c r="I9" s="125">
        <v>8</v>
      </c>
      <c r="J9" s="125">
        <v>8</v>
      </c>
      <c r="K9" s="125">
        <v>8</v>
      </c>
      <c r="L9" s="125">
        <v>8</v>
      </c>
      <c r="M9" s="125">
        <v>8</v>
      </c>
      <c r="N9" s="125">
        <v>8</v>
      </c>
      <c r="O9" s="125"/>
      <c r="P9" s="125">
        <v>8</v>
      </c>
      <c r="Q9" s="125">
        <v>8</v>
      </c>
      <c r="R9" s="125">
        <v>8</v>
      </c>
      <c r="S9" s="125">
        <v>8</v>
      </c>
      <c r="T9" s="125">
        <v>8</v>
      </c>
      <c r="U9" s="125">
        <v>8</v>
      </c>
      <c r="V9" s="125"/>
      <c r="W9" s="125">
        <v>8</v>
      </c>
      <c r="X9" s="125">
        <v>8</v>
      </c>
      <c r="Y9" s="125">
        <v>8</v>
      </c>
      <c r="Z9" s="125">
        <v>8</v>
      </c>
      <c r="AA9" s="125">
        <v>8</v>
      </c>
      <c r="AB9" s="125">
        <v>8</v>
      </c>
      <c r="AC9" s="125"/>
      <c r="AD9" s="125">
        <v>8</v>
      </c>
      <c r="AE9" s="125">
        <v>8</v>
      </c>
      <c r="AF9" s="125">
        <v>8</v>
      </c>
      <c r="AG9" s="125">
        <v>8</v>
      </c>
      <c r="AH9" s="125">
        <v>8</v>
      </c>
      <c r="AI9" s="125">
        <v>8</v>
      </c>
      <c r="AJ9" s="125"/>
      <c r="AK9" s="225">
        <f>((SUM(F9:AJ9))/8)-(SUMIF($F$6:$AJ$6,"C.Nhật",F9:AJ9)/8)</f>
        <v>26</v>
      </c>
      <c r="AL9" s="225">
        <f>SUM(F10:AJ10)/8*1.5</f>
        <v>0</v>
      </c>
      <c r="AM9" s="227">
        <f>SUMIF($F$6:$AJ$6,"C.Nhật",$F9:$AJ10)/8*2</f>
        <v>0</v>
      </c>
      <c r="AN9" s="221">
        <f>SUM(AK9:AM10)</f>
        <v>26</v>
      </c>
      <c r="AO9" s="229">
        <v>0</v>
      </c>
      <c r="AP9" s="221"/>
      <c r="AQ9" s="221"/>
      <c r="AR9" s="221"/>
      <c r="AS9" s="223"/>
      <c r="AT9" s="17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1" customFormat="1" ht="18" customHeight="1">
      <c r="A10" s="232"/>
      <c r="B10" s="232"/>
      <c r="C10" s="234"/>
      <c r="D10" s="236"/>
      <c r="E10" s="53" t="s">
        <v>25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226"/>
      <c r="AL10" s="226"/>
      <c r="AM10" s="228"/>
      <c r="AN10" s="222"/>
      <c r="AO10" s="230"/>
      <c r="AP10" s="222"/>
      <c r="AQ10" s="222"/>
      <c r="AR10" s="222"/>
      <c r="AS10" s="224"/>
      <c r="AT10" s="17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58" customFormat="1" ht="21" customHeight="1">
      <c r="A11" s="156" t="s">
        <v>64</v>
      </c>
      <c r="B11" s="159" t="s">
        <v>68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1"/>
      <c r="AT11" s="157"/>
    </row>
    <row r="12" spans="1:91" s="51" customFormat="1" ht="18" customHeight="1">
      <c r="A12" s="231">
        <v>1</v>
      </c>
      <c r="B12" s="231" t="s">
        <v>70</v>
      </c>
      <c r="C12" s="233" t="str">
        <f>VLOOKUP(B12,DS,2,0)</f>
        <v>Lê Văn Hữu</v>
      </c>
      <c r="D12" s="235" t="str">
        <f>VLOOKUP(B12,DS,3,0)</f>
        <v>Công Đoạn 1</v>
      </c>
      <c r="E12" s="52" t="s">
        <v>26</v>
      </c>
      <c r="F12" s="125">
        <v>8</v>
      </c>
      <c r="G12" s="125">
        <v>8</v>
      </c>
      <c r="H12" s="125"/>
      <c r="I12" s="125">
        <v>8</v>
      </c>
      <c r="J12" s="125">
        <v>8</v>
      </c>
      <c r="K12" s="125">
        <v>8</v>
      </c>
      <c r="L12" s="125">
        <v>8</v>
      </c>
      <c r="M12" s="125">
        <v>8</v>
      </c>
      <c r="N12" s="125">
        <v>8</v>
      </c>
      <c r="O12" s="125"/>
      <c r="P12" s="125">
        <v>8</v>
      </c>
      <c r="Q12" s="125">
        <v>8</v>
      </c>
      <c r="R12" s="125">
        <v>8</v>
      </c>
      <c r="S12" s="125">
        <v>8</v>
      </c>
      <c r="T12" s="125">
        <v>8</v>
      </c>
      <c r="U12" s="125">
        <v>8</v>
      </c>
      <c r="V12" s="125"/>
      <c r="W12" s="125">
        <v>8</v>
      </c>
      <c r="X12" s="125">
        <v>8</v>
      </c>
      <c r="Y12" s="125">
        <v>8</v>
      </c>
      <c r="Z12" s="125">
        <v>8</v>
      </c>
      <c r="AA12" s="125">
        <v>8</v>
      </c>
      <c r="AB12" s="125">
        <v>8</v>
      </c>
      <c r="AC12" s="125"/>
      <c r="AD12" s="125">
        <v>8</v>
      </c>
      <c r="AE12" s="125">
        <v>8</v>
      </c>
      <c r="AF12" s="125">
        <v>8</v>
      </c>
      <c r="AG12" s="125">
        <v>8</v>
      </c>
      <c r="AH12" s="125">
        <v>8</v>
      </c>
      <c r="AI12" s="125">
        <v>8</v>
      </c>
      <c r="AJ12" s="125"/>
      <c r="AK12" s="225">
        <f t="shared" ref="AK12" si="2">((SUM(F12:AJ12))/8)-(SUMIF($F$6:$AJ$6,"C.Nhật",F12:AJ12)/8)</f>
        <v>26</v>
      </c>
      <c r="AL12" s="225">
        <f t="shared" ref="AL12" si="3">SUM(F13:AJ13)/8*1.5</f>
        <v>0</v>
      </c>
      <c r="AM12" s="227">
        <f>SUMIF($F$6:$AJ$6,"C.Nhật",$F12:$AJ13)/8*2</f>
        <v>0</v>
      </c>
      <c r="AN12" s="221">
        <f>SUM(AK12:AM13)</f>
        <v>26</v>
      </c>
      <c r="AO12" s="229">
        <v>0</v>
      </c>
      <c r="AP12" s="221"/>
      <c r="AQ12" s="221"/>
      <c r="AR12" s="221"/>
      <c r="AS12" s="223"/>
      <c r="AT12" s="190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1" customFormat="1" ht="18" customHeight="1">
      <c r="A13" s="232"/>
      <c r="B13" s="232"/>
      <c r="C13" s="234"/>
      <c r="D13" s="236"/>
      <c r="E13" s="53" t="s">
        <v>25</v>
      </c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226"/>
      <c r="AL13" s="226"/>
      <c r="AM13" s="228"/>
      <c r="AN13" s="222"/>
      <c r="AO13" s="230"/>
      <c r="AP13" s="222"/>
      <c r="AQ13" s="222"/>
      <c r="AR13" s="222"/>
      <c r="AS13" s="224"/>
      <c r="AT13" s="190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1" customFormat="1" ht="18" customHeight="1">
      <c r="A14" s="231">
        <v>2</v>
      </c>
      <c r="B14" s="231" t="s">
        <v>71</v>
      </c>
      <c r="C14" s="233" t="str">
        <f>VLOOKUP(B14,DS,2,0)</f>
        <v>Phan Thị Sương</v>
      </c>
      <c r="D14" s="235" t="str">
        <f>VLOOKUP(B14,DS,3,0)</f>
        <v>Công Đoạn 1</v>
      </c>
      <c r="E14" s="52" t="s">
        <v>26</v>
      </c>
      <c r="F14" s="125">
        <v>8</v>
      </c>
      <c r="G14" s="125">
        <v>8</v>
      </c>
      <c r="H14" s="125"/>
      <c r="I14" s="125">
        <v>8</v>
      </c>
      <c r="J14" s="125">
        <v>8</v>
      </c>
      <c r="K14" s="125">
        <v>8</v>
      </c>
      <c r="L14" s="125">
        <v>8</v>
      </c>
      <c r="M14" s="125">
        <v>8</v>
      </c>
      <c r="N14" s="125">
        <v>8</v>
      </c>
      <c r="O14" s="125"/>
      <c r="P14" s="125">
        <v>8</v>
      </c>
      <c r="Q14" s="125">
        <v>8</v>
      </c>
      <c r="R14" s="125">
        <v>8</v>
      </c>
      <c r="S14" s="125">
        <v>8</v>
      </c>
      <c r="T14" s="125">
        <v>8</v>
      </c>
      <c r="U14" s="125">
        <v>8</v>
      </c>
      <c r="V14" s="125"/>
      <c r="W14" s="125">
        <v>8</v>
      </c>
      <c r="X14" s="125">
        <v>8</v>
      </c>
      <c r="Y14" s="125">
        <v>8</v>
      </c>
      <c r="Z14" s="125">
        <v>8</v>
      </c>
      <c r="AA14" s="125">
        <v>8</v>
      </c>
      <c r="AB14" s="125">
        <v>8</v>
      </c>
      <c r="AC14" s="125"/>
      <c r="AD14" s="125">
        <v>8</v>
      </c>
      <c r="AE14" s="125">
        <v>8</v>
      </c>
      <c r="AF14" s="125">
        <v>8</v>
      </c>
      <c r="AG14" s="125">
        <v>8</v>
      </c>
      <c r="AH14" s="125">
        <v>8</v>
      </c>
      <c r="AI14" s="125">
        <v>8</v>
      </c>
      <c r="AJ14" s="125"/>
      <c r="AK14" s="225">
        <f t="shared" ref="AK14" si="4">((SUM(F14:AJ14))/8)-(SUMIF($F$6:$AJ$6,"C.Nhật",F14:AJ14)/8)</f>
        <v>26</v>
      </c>
      <c r="AL14" s="225">
        <f t="shared" ref="AL14" si="5">SUM(F15:AJ15)/8*1.5</f>
        <v>0</v>
      </c>
      <c r="AM14" s="227">
        <f>SUMIF($F$6:$AJ$6,"C.Nhật",$F14:$AJ15)/8*2</f>
        <v>0</v>
      </c>
      <c r="AN14" s="221">
        <f t="shared" ref="AN14" si="6">SUM(AK14:AM15)</f>
        <v>26</v>
      </c>
      <c r="AO14" s="229">
        <v>0</v>
      </c>
      <c r="AP14" s="221"/>
      <c r="AQ14" s="221"/>
      <c r="AR14" s="221"/>
      <c r="AS14" s="22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1" customFormat="1" ht="18" customHeight="1">
      <c r="A15" s="232"/>
      <c r="B15" s="232"/>
      <c r="C15" s="234"/>
      <c r="D15" s="236"/>
      <c r="E15" s="53" t="s">
        <v>25</v>
      </c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226"/>
      <c r="AL15" s="226"/>
      <c r="AM15" s="228"/>
      <c r="AN15" s="222"/>
      <c r="AO15" s="230"/>
      <c r="AP15" s="222"/>
      <c r="AQ15" s="222"/>
      <c r="AR15" s="222"/>
      <c r="AS15" s="22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1" customFormat="1" ht="18" customHeight="1">
      <c r="A16" s="231">
        <v>3</v>
      </c>
      <c r="B16" s="231" t="s">
        <v>72</v>
      </c>
      <c r="C16" s="233" t="str">
        <f>VLOOKUP(B16,DS,2,0)</f>
        <v>Cao Minh Chí</v>
      </c>
      <c r="D16" s="235" t="str">
        <f>VLOOKUP(B16,DS,3,0)</f>
        <v>Công Đoạn 2</v>
      </c>
      <c r="E16" s="52" t="s">
        <v>26</v>
      </c>
      <c r="F16" s="125">
        <v>8</v>
      </c>
      <c r="G16" s="125">
        <v>8</v>
      </c>
      <c r="H16" s="125"/>
      <c r="I16" s="125">
        <v>8</v>
      </c>
      <c r="J16" s="125">
        <v>8</v>
      </c>
      <c r="K16" s="125">
        <v>8</v>
      </c>
      <c r="L16" s="125">
        <v>8</v>
      </c>
      <c r="M16" s="125">
        <v>8</v>
      </c>
      <c r="N16" s="125">
        <v>8</v>
      </c>
      <c r="O16" s="125"/>
      <c r="P16" s="125">
        <v>8</v>
      </c>
      <c r="Q16" s="125">
        <v>8</v>
      </c>
      <c r="R16" s="125">
        <v>8</v>
      </c>
      <c r="S16" s="125">
        <v>8</v>
      </c>
      <c r="T16" s="125">
        <v>8</v>
      </c>
      <c r="U16" s="125">
        <v>8</v>
      </c>
      <c r="V16" s="125"/>
      <c r="W16" s="125">
        <v>8</v>
      </c>
      <c r="X16" s="125">
        <v>8</v>
      </c>
      <c r="Y16" s="125">
        <v>8</v>
      </c>
      <c r="Z16" s="125">
        <v>8</v>
      </c>
      <c r="AA16" s="125">
        <v>8</v>
      </c>
      <c r="AB16" s="125">
        <v>8</v>
      </c>
      <c r="AC16" s="125"/>
      <c r="AD16" s="125">
        <v>8</v>
      </c>
      <c r="AE16" s="125">
        <v>8</v>
      </c>
      <c r="AF16" s="125">
        <v>8</v>
      </c>
      <c r="AG16" s="125">
        <v>8</v>
      </c>
      <c r="AH16" s="125">
        <v>8</v>
      </c>
      <c r="AI16" s="125">
        <v>8</v>
      </c>
      <c r="AJ16" s="125"/>
      <c r="AK16" s="225">
        <f t="shared" ref="AK16" si="7">((SUM(F16:AJ16))/8)-(SUMIF($F$6:$AJ$6,"C.Nhật",F16:AJ16)/8)</f>
        <v>26</v>
      </c>
      <c r="AL16" s="225">
        <f t="shared" ref="AL16" si="8">SUM(F17:AJ17)/8*1.5</f>
        <v>0</v>
      </c>
      <c r="AM16" s="227">
        <f>SUMIF($F$6:$AJ$6,"C.Nhật",$F16:$AJ17)/8*2</f>
        <v>0</v>
      </c>
      <c r="AN16" s="221">
        <f t="shared" ref="AN16" si="9">SUM(AK16:AM17)</f>
        <v>26</v>
      </c>
      <c r="AO16" s="229">
        <v>0</v>
      </c>
      <c r="AP16" s="221"/>
      <c r="AQ16" s="221"/>
      <c r="AR16" s="221"/>
      <c r="AS16" s="223"/>
      <c r="AT16" s="1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1" customFormat="1" ht="18" customHeight="1">
      <c r="A17" s="232"/>
      <c r="B17" s="232"/>
      <c r="C17" s="234"/>
      <c r="D17" s="236"/>
      <c r="E17" s="53" t="s">
        <v>25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226"/>
      <c r="AL17" s="226"/>
      <c r="AM17" s="228"/>
      <c r="AN17" s="222"/>
      <c r="AO17" s="230"/>
      <c r="AP17" s="222"/>
      <c r="AQ17" s="222"/>
      <c r="AR17" s="222"/>
      <c r="AS17" s="224"/>
      <c r="AT17" s="1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1" customFormat="1" ht="18" customHeight="1">
      <c r="A18" s="231">
        <v>4</v>
      </c>
      <c r="B18" s="231" t="s">
        <v>76</v>
      </c>
      <c r="C18" s="233" t="str">
        <f>VLOOKUP(B18,DS,2,0)</f>
        <v>Nguyễn Thị Sự</v>
      </c>
      <c r="D18" s="235" t="str">
        <f>VLOOKUP(B18,DS,3,0)</f>
        <v>Công Đoạn 2</v>
      </c>
      <c r="E18" s="52" t="s">
        <v>26</v>
      </c>
      <c r="F18" s="125">
        <v>8</v>
      </c>
      <c r="G18" s="125">
        <v>8</v>
      </c>
      <c r="H18" s="125"/>
      <c r="I18" s="125">
        <v>8</v>
      </c>
      <c r="J18" s="125">
        <v>8</v>
      </c>
      <c r="K18" s="125">
        <v>8</v>
      </c>
      <c r="L18" s="125">
        <v>8</v>
      </c>
      <c r="M18" s="125">
        <v>8</v>
      </c>
      <c r="N18" s="125">
        <v>8</v>
      </c>
      <c r="O18" s="125"/>
      <c r="P18" s="125">
        <v>8</v>
      </c>
      <c r="Q18" s="125">
        <v>8</v>
      </c>
      <c r="R18" s="125">
        <v>8</v>
      </c>
      <c r="S18" s="125">
        <v>8</v>
      </c>
      <c r="T18" s="125">
        <v>8</v>
      </c>
      <c r="U18" s="125">
        <v>8</v>
      </c>
      <c r="V18" s="125"/>
      <c r="W18" s="125">
        <v>8</v>
      </c>
      <c r="X18" s="125">
        <v>8</v>
      </c>
      <c r="Y18" s="125">
        <v>8</v>
      </c>
      <c r="Z18" s="125">
        <v>8</v>
      </c>
      <c r="AA18" s="125">
        <v>8</v>
      </c>
      <c r="AB18" s="125">
        <v>8</v>
      </c>
      <c r="AC18" s="125"/>
      <c r="AD18" s="125">
        <v>8</v>
      </c>
      <c r="AE18" s="125">
        <v>8</v>
      </c>
      <c r="AF18" s="125">
        <v>8</v>
      </c>
      <c r="AG18" s="125">
        <v>8</v>
      </c>
      <c r="AH18" s="125">
        <v>8</v>
      </c>
      <c r="AI18" s="125">
        <v>8</v>
      </c>
      <c r="AJ18" s="125"/>
      <c r="AK18" s="225">
        <f t="shared" ref="AK18" si="10">((SUM(F18:AJ18))/8)-(SUMIF($F$6:$AJ$6,"C.Nhật",F18:AJ18)/8)</f>
        <v>26</v>
      </c>
      <c r="AL18" s="225">
        <f t="shared" ref="AL18" si="11">SUM(F19:AJ19)/8*1.5</f>
        <v>0</v>
      </c>
      <c r="AM18" s="227">
        <f>SUMIF($F$6:$AJ$6,"C.Nhật",$F18:$AJ19)/8*2</f>
        <v>0</v>
      </c>
      <c r="AN18" s="221">
        <f t="shared" ref="AN18" si="12">SUM(AK18:AM19)</f>
        <v>26</v>
      </c>
      <c r="AO18" s="229">
        <v>0</v>
      </c>
      <c r="AP18" s="221"/>
      <c r="AQ18" s="221"/>
      <c r="AR18" s="221"/>
      <c r="AS18" s="22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1" customFormat="1" ht="18" customHeight="1">
      <c r="A19" s="232"/>
      <c r="B19" s="232"/>
      <c r="C19" s="234"/>
      <c r="D19" s="236"/>
      <c r="E19" s="53" t="s">
        <v>25</v>
      </c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226"/>
      <c r="AL19" s="226"/>
      <c r="AM19" s="228"/>
      <c r="AN19" s="222"/>
      <c r="AO19" s="230"/>
      <c r="AP19" s="222"/>
      <c r="AQ19" s="222"/>
      <c r="AR19" s="222"/>
      <c r="AS19" s="22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2.75">
      <c r="A20" s="14"/>
      <c r="B20" s="55"/>
      <c r="C20" s="4"/>
      <c r="D20" s="96"/>
      <c r="E20" s="4"/>
      <c r="F20" s="59"/>
      <c r="G20" s="59"/>
      <c r="H20" s="56"/>
      <c r="I20" s="56"/>
      <c r="J20" s="102"/>
      <c r="K20" s="59"/>
      <c r="L20" s="56"/>
      <c r="M20" s="59"/>
      <c r="N20" s="59"/>
      <c r="O20" s="59"/>
      <c r="P20" s="59"/>
      <c r="Q20" s="56"/>
      <c r="R20" s="59"/>
      <c r="S20" s="59"/>
      <c r="T20" s="102"/>
      <c r="U20" s="59"/>
      <c r="V20" s="59"/>
      <c r="W20" s="59"/>
      <c r="X20" s="55"/>
      <c r="Y20" s="59"/>
      <c r="Z20" s="59"/>
      <c r="AA20" s="59"/>
      <c r="AB20" s="59"/>
      <c r="AC20" s="59"/>
      <c r="AD20" s="56"/>
      <c r="AE20" s="59"/>
      <c r="AF20" s="59"/>
      <c r="AG20" s="59"/>
      <c r="AH20" s="59"/>
      <c r="AI20" s="59"/>
      <c r="AJ20" s="59"/>
      <c r="AK20" s="4"/>
      <c r="AL20" s="4"/>
      <c r="AM20" s="82"/>
      <c r="AN20" s="58"/>
      <c r="AO20" s="58"/>
      <c r="AP20" s="58"/>
      <c r="AQ20" s="58"/>
      <c r="AR20" s="58"/>
      <c r="AS20" s="4"/>
      <c r="AT20" s="88"/>
    </row>
    <row r="21" spans="1:90" s="54" customFormat="1" ht="12.75">
      <c r="A21" s="14"/>
      <c r="B21" s="55"/>
      <c r="C21" s="14" t="s">
        <v>10</v>
      </c>
      <c r="D21" s="96"/>
      <c r="E21" s="4"/>
      <c r="F21" s="59"/>
      <c r="G21" s="59"/>
      <c r="H21" s="56"/>
      <c r="I21" s="56"/>
      <c r="J21" s="102"/>
      <c r="K21" s="59"/>
      <c r="L21" s="56"/>
      <c r="M21" s="59"/>
      <c r="N21" s="59"/>
      <c r="O21" s="59"/>
      <c r="P21" s="59"/>
      <c r="Q21" s="56"/>
      <c r="R21" s="59"/>
      <c r="S21" s="59"/>
      <c r="T21" s="102"/>
      <c r="U21" s="59"/>
      <c r="V21" s="59"/>
      <c r="W21" s="59"/>
      <c r="X21" s="55"/>
      <c r="Y21" s="59"/>
      <c r="Z21" s="59"/>
      <c r="AA21" s="59"/>
      <c r="AB21" s="59"/>
      <c r="AC21" s="59"/>
      <c r="AD21" s="56"/>
      <c r="AE21" s="59"/>
      <c r="AF21" s="59"/>
      <c r="AG21" s="59"/>
      <c r="AH21" s="59"/>
      <c r="AI21" s="59"/>
      <c r="AJ21" s="59"/>
      <c r="AK21" s="4"/>
      <c r="AL21" s="4"/>
      <c r="AM21" s="82"/>
      <c r="AN21" s="58"/>
      <c r="AO21" s="58"/>
      <c r="AP21" s="58"/>
      <c r="AQ21" s="58"/>
      <c r="AR21" s="58"/>
      <c r="AS21" s="4"/>
      <c r="AT21" s="88"/>
    </row>
    <row r="22" spans="1:90" s="54" customFormat="1" ht="12.75">
      <c r="A22" s="12"/>
      <c r="B22" s="12"/>
      <c r="C22" s="4"/>
      <c r="D22" s="96"/>
      <c r="E22" s="4"/>
      <c r="F22" s="59"/>
      <c r="G22" s="59"/>
      <c r="H22" s="103"/>
      <c r="I22" s="103"/>
      <c r="J22" s="103"/>
      <c r="K22" s="59"/>
      <c r="L22" s="103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103"/>
      <c r="AE22" s="59"/>
      <c r="AF22" s="59"/>
      <c r="AG22" s="59"/>
      <c r="AH22" s="59"/>
      <c r="AI22" s="59"/>
      <c r="AJ22" s="59"/>
      <c r="AK22" s="4"/>
      <c r="AL22" s="4"/>
      <c r="AM22" s="82"/>
      <c r="AN22" s="60"/>
      <c r="AO22" s="60"/>
      <c r="AP22" s="60"/>
      <c r="AQ22" s="60"/>
      <c r="AR22" s="60"/>
      <c r="AS22" s="4"/>
      <c r="AT22" s="88"/>
    </row>
    <row r="23" spans="1:90" s="57" customFormat="1" ht="15" customHeight="1">
      <c r="A23" s="12"/>
      <c r="B23" s="12"/>
      <c r="C23" s="4"/>
      <c r="D23" s="96"/>
      <c r="E23" s="4"/>
      <c r="F23" s="59"/>
      <c r="G23" s="59"/>
      <c r="H23" s="103"/>
      <c r="I23" s="103"/>
      <c r="J23" s="103"/>
      <c r="K23" s="59"/>
      <c r="L23" s="103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103"/>
      <c r="AE23" s="59"/>
      <c r="AF23" s="59"/>
      <c r="AG23" s="59"/>
      <c r="AH23" s="59"/>
      <c r="AI23" s="59"/>
      <c r="AJ23" s="59"/>
      <c r="AK23" s="4"/>
      <c r="AL23" s="4"/>
      <c r="AM23" s="82"/>
      <c r="AN23" s="60"/>
      <c r="AO23" s="60"/>
      <c r="AP23" s="60"/>
      <c r="AQ23" s="60"/>
      <c r="AR23" s="60"/>
      <c r="AS23" s="4"/>
      <c r="AT23" s="4"/>
    </row>
    <row r="24" spans="1:90" s="57" customFormat="1" ht="11.25">
      <c r="A24" s="12"/>
      <c r="B24" s="12"/>
      <c r="C24" s="4"/>
      <c r="D24" s="96"/>
      <c r="E24" s="4"/>
      <c r="F24" s="59"/>
      <c r="G24" s="59"/>
      <c r="H24" s="103"/>
      <c r="I24" s="103"/>
      <c r="J24" s="103"/>
      <c r="K24" s="59"/>
      <c r="L24" s="103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103"/>
      <c r="AE24" s="59"/>
      <c r="AF24" s="59"/>
      <c r="AG24" s="59"/>
      <c r="AH24" s="59"/>
      <c r="AI24" s="59"/>
      <c r="AJ24" s="59"/>
      <c r="AK24" s="4"/>
      <c r="AL24" s="4"/>
      <c r="AM24" s="82"/>
      <c r="AN24" s="60"/>
      <c r="AO24" s="60"/>
      <c r="AP24" s="60"/>
      <c r="AQ24" s="60"/>
      <c r="AR24" s="60"/>
      <c r="AS24" s="4"/>
      <c r="AT24" s="4"/>
    </row>
    <row r="25" spans="1:90" s="57" customFormat="1" ht="11.25">
      <c r="A25" s="12"/>
      <c r="B25" s="12"/>
      <c r="C25" s="4"/>
      <c r="D25" s="96"/>
      <c r="E25" s="4"/>
      <c r="F25" s="59"/>
      <c r="G25" s="59"/>
      <c r="H25" s="103"/>
      <c r="I25" s="103"/>
      <c r="J25" s="103"/>
      <c r="K25" s="59"/>
      <c r="L25" s="103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103"/>
      <c r="AE25" s="59"/>
      <c r="AF25" s="59"/>
      <c r="AG25" s="59"/>
      <c r="AH25" s="59"/>
      <c r="AI25" s="59"/>
      <c r="AJ25" s="59"/>
      <c r="AK25" s="4"/>
      <c r="AL25" s="4"/>
      <c r="AM25" s="82"/>
      <c r="AN25" s="60"/>
      <c r="AO25" s="60"/>
      <c r="AP25" s="60"/>
      <c r="AQ25" s="60"/>
      <c r="AR25" s="60"/>
      <c r="AS25" s="4"/>
      <c r="AT25" s="4"/>
    </row>
    <row r="26" spans="1:90" s="57" customFormat="1" ht="11.25">
      <c r="A26" s="10"/>
      <c r="B26" s="10"/>
      <c r="C26" s="14"/>
      <c r="D26" s="97"/>
      <c r="E26" s="61"/>
      <c r="F26" s="102"/>
      <c r="G26" s="104"/>
      <c r="H26" s="56"/>
      <c r="I26" s="56"/>
      <c r="J26" s="56"/>
      <c r="K26" s="104"/>
      <c r="L26" s="56"/>
      <c r="M26" s="104"/>
      <c r="N26" s="104"/>
      <c r="O26" s="104"/>
      <c r="P26" s="104"/>
      <c r="Q26" s="56"/>
      <c r="R26" s="102"/>
      <c r="S26" s="104"/>
      <c r="T26" s="104"/>
      <c r="U26" s="56"/>
      <c r="V26" s="104"/>
      <c r="W26" s="104"/>
      <c r="X26" s="56"/>
      <c r="Y26" s="104"/>
      <c r="Z26" s="104"/>
      <c r="AA26" s="104"/>
      <c r="AB26" s="104"/>
      <c r="AC26" s="104"/>
      <c r="AD26" s="56"/>
      <c r="AE26" s="104"/>
      <c r="AF26" s="104"/>
      <c r="AG26" s="104"/>
      <c r="AH26" s="104"/>
      <c r="AI26" s="104"/>
      <c r="AJ26" s="104"/>
      <c r="AK26" s="61"/>
      <c r="AM26" s="83"/>
      <c r="AN26" s="10"/>
      <c r="AO26" s="10"/>
      <c r="AP26" s="10"/>
      <c r="AQ26" s="10"/>
      <c r="AR26" s="10"/>
      <c r="AS26" s="14"/>
      <c r="AT26" s="4"/>
    </row>
    <row r="27" spans="1:90" s="57" customFormat="1" ht="12.75">
      <c r="A27" s="2"/>
      <c r="B27" s="2" t="s">
        <v>0</v>
      </c>
      <c r="C27" s="2"/>
      <c r="D27" s="169"/>
      <c r="E27" s="2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106"/>
      <c r="AJ27" s="106"/>
      <c r="AK27" s="2"/>
      <c r="AL27" s="2"/>
      <c r="AM27" s="84"/>
      <c r="AN27" s="2"/>
      <c r="AO27" s="2"/>
      <c r="AP27" s="2"/>
      <c r="AQ27" s="2"/>
      <c r="AR27" s="2"/>
      <c r="AS27" s="2"/>
      <c r="AT27" s="4"/>
    </row>
    <row r="28" spans="1:90" s="57" customFormat="1" ht="12.75">
      <c r="A28" s="2"/>
      <c r="B28" s="2"/>
      <c r="C28" s="2" t="s">
        <v>35</v>
      </c>
      <c r="D28" s="169"/>
      <c r="E28" s="2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106"/>
      <c r="AJ28" s="106"/>
      <c r="AK28" s="2"/>
      <c r="AL28" s="2"/>
      <c r="AM28" s="84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36</v>
      </c>
    </row>
    <row r="30" spans="1:90" ht="15" customHeight="1">
      <c r="C30" s="2" t="s">
        <v>37</v>
      </c>
    </row>
    <row r="31" spans="1:90" ht="15" customHeight="1">
      <c r="C31" s="2" t="s">
        <v>38</v>
      </c>
    </row>
    <row r="32" spans="1:90" ht="15" customHeight="1">
      <c r="C32" s="2" t="s">
        <v>39</v>
      </c>
    </row>
    <row r="33" spans="3:3" ht="15" customHeight="1">
      <c r="C33" s="2" t="s">
        <v>40</v>
      </c>
    </row>
    <row r="34" spans="3:3" ht="15" customHeight="1">
      <c r="C34" s="2" t="s">
        <v>41</v>
      </c>
    </row>
    <row r="35" spans="3:3" ht="15" customHeight="1">
      <c r="C35" s="2" t="s">
        <v>42</v>
      </c>
    </row>
    <row r="36" spans="3:3" ht="15" customHeight="1">
      <c r="C36" s="2" t="s">
        <v>43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O14:AO15"/>
    <mergeCell ref="AP14:AP15"/>
    <mergeCell ref="AQ14:AQ15"/>
    <mergeCell ref="AR14:AR15"/>
    <mergeCell ref="AS14:AS15"/>
    <mergeCell ref="AP18:AP19"/>
    <mergeCell ref="AQ18:AQ19"/>
    <mergeCell ref="AR18:AR19"/>
    <mergeCell ref="AS18:AS19"/>
    <mergeCell ref="A18:A19"/>
    <mergeCell ref="B18:B19"/>
    <mergeCell ref="C18:C19"/>
    <mergeCell ref="D18:D19"/>
    <mergeCell ref="AK18:AK19"/>
    <mergeCell ref="AL18:AL19"/>
    <mergeCell ref="AM18:AM19"/>
    <mergeCell ref="AN18:AN19"/>
    <mergeCell ref="AO18:AO19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L14:AL15"/>
    <mergeCell ref="AM14:AM15"/>
    <mergeCell ref="AN14:AN15"/>
    <mergeCell ref="A12:A13"/>
    <mergeCell ref="B12:B13"/>
    <mergeCell ref="C12:C13"/>
    <mergeCell ref="D12:D13"/>
    <mergeCell ref="AK12:AK13"/>
    <mergeCell ref="AL12:AL13"/>
    <mergeCell ref="AM12:AM13"/>
    <mergeCell ref="AN12:AN13"/>
    <mergeCell ref="A14:A15"/>
    <mergeCell ref="B14:B15"/>
    <mergeCell ref="C14:C15"/>
    <mergeCell ref="D14:D15"/>
    <mergeCell ref="AK14:AK15"/>
    <mergeCell ref="AQ12:AQ13"/>
    <mergeCell ref="AR12:AR13"/>
    <mergeCell ref="AS12:AS13"/>
    <mergeCell ref="AO12:AO13"/>
    <mergeCell ref="AP12:AP13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6:AL17"/>
    <mergeCell ref="AM16:AM17"/>
    <mergeCell ref="AN16:AN17"/>
    <mergeCell ref="AO16:AO17"/>
    <mergeCell ref="AP16:AP17"/>
  </mergeCells>
  <conditionalFormatting sqref="F5:AJ6 F9:AJ10 F12:AJ15 F18:AJ19">
    <cfRule type="expression" dxfId="51" priority="41" stopIfTrue="1">
      <formula>IF(WEEKDAY(F$5)=1,TRUE,FALSE)</formula>
    </cfRule>
  </conditionalFormatting>
  <conditionalFormatting sqref="F9:AJ10">
    <cfRule type="expression" dxfId="50" priority="40" stopIfTrue="1">
      <formula>IF(WEEKDAY(F$5)=1,TRUE,FALSE)</formula>
    </cfRule>
  </conditionalFormatting>
  <conditionalFormatting sqref="F16:AJ17">
    <cfRule type="expression" dxfId="49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0"/>
  <sheetViews>
    <sheetView zoomScaleNormal="70" workbookViewId="0">
      <pane xSplit="3" ySplit="8" topLeftCell="D9" activePane="bottomRight" state="frozen"/>
      <selection activeCell="F16" sqref="F16:AJ21"/>
      <selection pane="topRight" activeCell="F16" sqref="F16:AJ21"/>
      <selection pane="bottomLeft" activeCell="F16" sqref="F16:AJ21"/>
      <selection pane="bottomRight" activeCell="B8" sqref="B8:P8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2.285156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5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1"/>
      <c r="B1" s="173"/>
      <c r="C1" s="173"/>
      <c r="D1" s="253" t="str">
        <f>"BẢNG THANH TOÁN LƯƠNG THÁNG"&amp;" "&amp;TEXT($E$4,"mm")&amp;" / "&amp;TEXT($E$4,"yyyy")</f>
        <v>BẢNG THANH TOÁN LƯƠNG THÁNG 07 / 2016</v>
      </c>
      <c r="E1" s="253"/>
      <c r="F1" s="253"/>
      <c r="G1" s="253"/>
      <c r="H1" s="253"/>
      <c r="I1" s="253"/>
      <c r="J1" s="253"/>
      <c r="K1" s="253"/>
      <c r="L1" s="253"/>
      <c r="M1" s="253"/>
      <c r="N1" s="254" t="s">
        <v>73</v>
      </c>
      <c r="O1" s="255"/>
      <c r="P1" s="256"/>
      <c r="Q1" s="112" t="s">
        <v>46</v>
      </c>
      <c r="R1" s="94" t="s">
        <v>28</v>
      </c>
      <c r="S1" s="67"/>
      <c r="T1" s="67"/>
      <c r="U1" s="5"/>
      <c r="V1" s="5"/>
    </row>
    <row r="2" spans="1:27" s="4" customFormat="1" ht="15" customHeight="1">
      <c r="A2" s="121"/>
      <c r="B2" s="173"/>
      <c r="C2" s="173"/>
      <c r="D2" s="173"/>
      <c r="E2" s="65"/>
      <c r="F2" s="173"/>
      <c r="G2" s="173"/>
      <c r="H2" s="173"/>
      <c r="I2" s="173"/>
      <c r="J2" s="66"/>
      <c r="K2" s="173"/>
      <c r="L2" s="173"/>
      <c r="M2" s="173"/>
      <c r="N2" s="173"/>
      <c r="O2" s="173"/>
      <c r="P2" s="43"/>
      <c r="Q2" s="64">
        <f>MAX(F10:F19)</f>
        <v>26</v>
      </c>
      <c r="R2" s="95">
        <v>31</v>
      </c>
      <c r="S2" s="67"/>
      <c r="T2" s="67"/>
      <c r="U2" s="5"/>
      <c r="V2" s="5"/>
    </row>
    <row r="3" spans="1:27" s="4" customFormat="1" ht="15" customHeight="1">
      <c r="A3" s="121"/>
      <c r="B3" s="173"/>
      <c r="C3" s="173"/>
      <c r="D3" s="173"/>
      <c r="E3" s="65"/>
      <c r="F3" s="173"/>
      <c r="G3" s="173"/>
      <c r="H3" s="173"/>
      <c r="I3" s="173"/>
      <c r="J3" s="66"/>
      <c r="K3" s="173"/>
      <c r="L3" s="173"/>
      <c r="M3" s="173"/>
      <c r="N3" s="173"/>
      <c r="O3" s="173"/>
      <c r="P3" s="43"/>
      <c r="Q3" s="113"/>
      <c r="R3" s="114"/>
      <c r="S3" s="67"/>
      <c r="T3" s="67"/>
      <c r="U3" s="5"/>
      <c r="V3" s="5"/>
    </row>
    <row r="4" spans="1:27" s="89" customFormat="1" ht="14.25" customHeight="1">
      <c r="A4" s="87"/>
      <c r="B4" s="88"/>
      <c r="C4" s="88"/>
      <c r="D4" s="88"/>
      <c r="E4" s="167">
        <f>'CC -7'!$E$4</f>
        <v>42552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90"/>
      <c r="S4" s="90"/>
      <c r="T4" s="90"/>
      <c r="U4" s="90"/>
      <c r="V4" s="90"/>
    </row>
    <row r="5" spans="1:27" s="21" customFormat="1" ht="24" customHeight="1">
      <c r="A5" s="257" t="s">
        <v>15</v>
      </c>
      <c r="B5" s="257" t="s">
        <v>16</v>
      </c>
      <c r="C5" s="214" t="s">
        <v>1</v>
      </c>
      <c r="D5" s="214" t="s">
        <v>2</v>
      </c>
      <c r="E5" s="217" t="s">
        <v>44</v>
      </c>
      <c r="F5" s="259" t="s">
        <v>20</v>
      </c>
      <c r="G5" s="260"/>
      <c r="H5" s="260"/>
      <c r="I5" s="260"/>
      <c r="J5" s="260"/>
      <c r="K5" s="261"/>
      <c r="L5" s="251" t="s">
        <v>45</v>
      </c>
      <c r="M5" s="251" t="s">
        <v>5</v>
      </c>
      <c r="N5" s="251" t="s">
        <v>6</v>
      </c>
      <c r="O5" s="251" t="s">
        <v>7</v>
      </c>
      <c r="P5" s="215" t="s">
        <v>8</v>
      </c>
      <c r="Q5" s="88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58"/>
      <c r="B6" s="258"/>
      <c r="C6" s="214"/>
      <c r="D6" s="214"/>
      <c r="E6" s="217"/>
      <c r="F6" s="259" t="s">
        <v>47</v>
      </c>
      <c r="G6" s="261"/>
      <c r="H6" s="259" t="s">
        <v>66</v>
      </c>
      <c r="I6" s="260"/>
      <c r="J6" s="249" t="s">
        <v>21</v>
      </c>
      <c r="K6" s="251" t="s">
        <v>4</v>
      </c>
      <c r="L6" s="252"/>
      <c r="M6" s="252"/>
      <c r="N6" s="252"/>
      <c r="O6" s="252"/>
      <c r="P6" s="216"/>
      <c r="Q6" s="88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58"/>
      <c r="B7" s="258"/>
      <c r="C7" s="251"/>
      <c r="D7" s="251"/>
      <c r="E7" s="217"/>
      <c r="F7" s="172" t="s">
        <v>29</v>
      </c>
      <c r="G7" s="170" t="s">
        <v>14</v>
      </c>
      <c r="H7" s="172" t="s">
        <v>29</v>
      </c>
      <c r="I7" s="110" t="s">
        <v>14</v>
      </c>
      <c r="J7" s="250"/>
      <c r="K7" s="252"/>
      <c r="L7" s="262"/>
      <c r="M7" s="262"/>
      <c r="N7" s="252"/>
      <c r="O7" s="252"/>
      <c r="P7" s="216"/>
      <c r="Q7" s="88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69" customFormat="1" ht="12.75" customHeight="1">
      <c r="A8" s="68">
        <v>1</v>
      </c>
      <c r="B8" s="68">
        <v>1</v>
      </c>
      <c r="C8" s="68">
        <v>2</v>
      </c>
      <c r="D8" s="68">
        <v>3</v>
      </c>
      <c r="E8" s="68">
        <v>4</v>
      </c>
      <c r="F8" s="68">
        <v>5</v>
      </c>
      <c r="G8" s="68">
        <v>6</v>
      </c>
      <c r="H8" s="68">
        <v>7</v>
      </c>
      <c r="I8" s="68">
        <v>8</v>
      </c>
      <c r="J8" s="68">
        <v>9</v>
      </c>
      <c r="K8" s="68">
        <v>10</v>
      </c>
      <c r="L8" s="68">
        <v>11</v>
      </c>
      <c r="M8" s="68">
        <v>12</v>
      </c>
      <c r="N8" s="68">
        <v>13</v>
      </c>
      <c r="O8" s="68">
        <v>14</v>
      </c>
      <c r="P8" s="68">
        <v>15</v>
      </c>
      <c r="Q8" s="88"/>
      <c r="R8" s="70"/>
      <c r="S8" s="70"/>
      <c r="T8" s="71"/>
      <c r="U8" s="71"/>
      <c r="V8" s="71"/>
      <c r="W8" s="72"/>
      <c r="X8" s="72"/>
      <c r="Y8" s="72"/>
      <c r="Z8" s="72"/>
      <c r="AA8" s="72"/>
    </row>
    <row r="9" spans="1:27" s="69" customFormat="1" ht="24" customHeight="1">
      <c r="A9" s="166" t="s">
        <v>63</v>
      </c>
      <c r="B9" s="165" t="s">
        <v>74</v>
      </c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88"/>
      <c r="R9" s="70"/>
      <c r="S9" s="70"/>
      <c r="T9" s="71"/>
      <c r="U9" s="71"/>
      <c r="V9" s="71"/>
      <c r="W9" s="72"/>
      <c r="X9" s="72"/>
      <c r="Y9" s="72"/>
      <c r="Z9" s="72"/>
      <c r="AA9" s="72"/>
    </row>
    <row r="10" spans="1:27" s="27" customFormat="1" ht="24" customHeight="1">
      <c r="A10" s="123">
        <v>1</v>
      </c>
      <c r="B10" s="123" t="s">
        <v>69</v>
      </c>
      <c r="C10" s="73" t="str">
        <f t="shared" ref="C10" si="0">VLOOKUP(B10,DS,2,0)</f>
        <v>Nguyễn Thị Kim Quyên</v>
      </c>
      <c r="D10" s="98" t="str">
        <f t="shared" ref="D10" si="1">VLOOKUP(B10,DS,3,0)</f>
        <v>Văn Phòng</v>
      </c>
      <c r="E10" s="74">
        <f t="shared" ref="E10" si="2">VLOOKUP(B10,DS,4,0)</f>
        <v>4000000</v>
      </c>
      <c r="F10" s="76">
        <f>VLOOKUP(B10,'CC -7'!$B$8:$AS$19,36,0)</f>
        <v>26</v>
      </c>
      <c r="G10" s="127">
        <f>ROUND(E10/$Q$2*F10,0)</f>
        <v>4000000</v>
      </c>
      <c r="H10" s="76">
        <f>(VLOOKUP(B10,'CC -7'!$B$8:$AS$19,37,0)+VLOOKUP(B10,'CC -7'!$B$8:$AS$19,38,0))</f>
        <v>0</v>
      </c>
      <c r="I10" s="127">
        <f>ROUND(E10/$Q$2*H10,0)</f>
        <v>0</v>
      </c>
      <c r="J10" s="77">
        <f t="shared" ref="J10" si="3">F10+H10</f>
        <v>26</v>
      </c>
      <c r="K10" s="29">
        <f>G10+I10</f>
        <v>4000000</v>
      </c>
      <c r="L10" s="74">
        <f t="shared" ref="L10" si="4">+F10*15000</f>
        <v>390000</v>
      </c>
      <c r="M10" s="30">
        <f t="shared" ref="M10" si="5">K10+L10</f>
        <v>4390000</v>
      </c>
      <c r="N10" s="29">
        <f>VLOOKUP(B10,DS,23,0)</f>
        <v>0</v>
      </c>
      <c r="O10" s="35">
        <f>M10-N10</f>
        <v>4390000</v>
      </c>
      <c r="P10" s="29"/>
      <c r="Q10" s="88"/>
      <c r="R10" s="28"/>
      <c r="S10" s="22"/>
      <c r="T10" s="5"/>
      <c r="U10" s="5"/>
      <c r="V10" s="5"/>
      <c r="W10" s="4"/>
      <c r="X10" s="4"/>
      <c r="Y10" s="4"/>
      <c r="Z10" s="4"/>
      <c r="AA10" s="4"/>
    </row>
    <row r="11" spans="1:27" s="27" customFormat="1" ht="24" customHeight="1">
      <c r="A11" s="174"/>
      <c r="B11" s="175"/>
      <c r="C11" s="176"/>
      <c r="D11" s="177"/>
      <c r="E11" s="178"/>
      <c r="F11" s="179"/>
      <c r="G11" s="180"/>
      <c r="H11" s="179"/>
      <c r="I11" s="180"/>
      <c r="J11" s="181"/>
      <c r="K11" s="182"/>
      <c r="L11" s="178"/>
      <c r="M11" s="183"/>
      <c r="N11" s="182"/>
      <c r="O11" s="184"/>
      <c r="P11" s="182"/>
      <c r="Q11" s="88"/>
      <c r="R11" s="28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05" t="s">
        <v>19</v>
      </c>
      <c r="B12" s="206"/>
      <c r="C12" s="206"/>
      <c r="D12" s="207"/>
      <c r="E12" s="122">
        <f>SUM(E9:E10)</f>
        <v>4000000</v>
      </c>
      <c r="F12" s="122"/>
      <c r="G12" s="122">
        <f>SUM(G9:G10)</f>
        <v>4000000</v>
      </c>
      <c r="H12" s="122"/>
      <c r="I12" s="122">
        <f>SUM(I9:I10)</f>
        <v>0</v>
      </c>
      <c r="J12" s="122"/>
      <c r="K12" s="122">
        <f t="shared" ref="K12:O12" si="6">SUM(K9:K10)</f>
        <v>4000000</v>
      </c>
      <c r="L12" s="122">
        <f t="shared" si="6"/>
        <v>390000</v>
      </c>
      <c r="M12" s="122">
        <f t="shared" si="6"/>
        <v>4390000</v>
      </c>
      <c r="N12" s="122">
        <f t="shared" si="6"/>
        <v>0</v>
      </c>
      <c r="O12" s="122">
        <f t="shared" si="6"/>
        <v>4390000</v>
      </c>
      <c r="P12" s="20"/>
      <c r="Q12" s="88"/>
      <c r="R12" s="26"/>
      <c r="S12" s="26"/>
      <c r="T12" s="26"/>
      <c r="U12" s="26"/>
      <c r="V12" s="26"/>
    </row>
    <row r="13" spans="1:27" s="69" customFormat="1" ht="24" customHeight="1">
      <c r="A13" s="166" t="s">
        <v>64</v>
      </c>
      <c r="B13" s="165" t="s">
        <v>65</v>
      </c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88"/>
      <c r="R13" s="70"/>
      <c r="S13" s="70"/>
      <c r="T13" s="71"/>
      <c r="U13" s="71"/>
      <c r="V13" s="71"/>
      <c r="W13" s="72"/>
      <c r="X13" s="72"/>
      <c r="Y13" s="72"/>
      <c r="Z13" s="72"/>
      <c r="AA13" s="72"/>
    </row>
    <row r="14" spans="1:27" s="27" customFormat="1" ht="24" customHeight="1">
      <c r="A14" s="123">
        <v>1</v>
      </c>
      <c r="B14" s="123" t="s">
        <v>70</v>
      </c>
      <c r="C14" s="73" t="str">
        <f t="shared" ref="C14:C17" si="7">VLOOKUP(B14,DS,2,0)</f>
        <v>Lê Văn Hữu</v>
      </c>
      <c r="D14" s="98" t="str">
        <f t="shared" ref="D14:D17" si="8">VLOOKUP(B14,DS,3,0)</f>
        <v>Công Đoạn 1</v>
      </c>
      <c r="E14" s="74">
        <f t="shared" ref="E14:E17" si="9">VLOOKUP(B14,DS,4,0)</f>
        <v>3200000</v>
      </c>
      <c r="F14" s="76">
        <f>VLOOKUP(B14,'CC -7'!$B$8:$AS$19,36,0)</f>
        <v>26</v>
      </c>
      <c r="G14" s="127">
        <f>ROUND(E14/$Q$2*F14,0)</f>
        <v>3200000</v>
      </c>
      <c r="H14" s="76">
        <f>(VLOOKUP(B14,'CC -7'!$B$8:$AS$19,37,0)+VLOOKUP(B14,'CC -7'!$B$8:$AS$19,38,0))</f>
        <v>0</v>
      </c>
      <c r="I14" s="127">
        <f>ROUND(E14/$Q$2*H14,0)</f>
        <v>0</v>
      </c>
      <c r="J14" s="128">
        <f t="shared" ref="J14:K17" si="10">F14+H14</f>
        <v>26</v>
      </c>
      <c r="K14" s="29">
        <f t="shared" si="10"/>
        <v>3200000</v>
      </c>
      <c r="L14" s="74">
        <f t="shared" ref="L14:L17" si="11">+F14*15000</f>
        <v>390000</v>
      </c>
      <c r="M14" s="30">
        <f t="shared" ref="M14:M17" si="12">K14+L14</f>
        <v>3590000</v>
      </c>
      <c r="N14" s="29">
        <f>VLOOKUP(B14,DS,23,0)</f>
        <v>0</v>
      </c>
      <c r="O14" s="35">
        <f>M14-N14</f>
        <v>3590000</v>
      </c>
      <c r="P14" s="29"/>
      <c r="Q14" s="88"/>
      <c r="R14" s="28"/>
      <c r="S14" s="22"/>
      <c r="T14" s="5"/>
      <c r="U14" s="5"/>
      <c r="V14" s="5"/>
      <c r="W14" s="4"/>
      <c r="X14" s="4"/>
      <c r="Y14" s="4"/>
      <c r="Z14" s="4"/>
      <c r="AA14" s="4"/>
    </row>
    <row r="15" spans="1:27" s="27" customFormat="1" ht="24" customHeight="1">
      <c r="A15" s="123">
        <v>2</v>
      </c>
      <c r="B15" s="123" t="s">
        <v>71</v>
      </c>
      <c r="C15" s="73" t="str">
        <f t="shared" ref="C15:C16" si="13">VLOOKUP(B15,DS,2,0)</f>
        <v>Phan Thị Sương</v>
      </c>
      <c r="D15" s="98" t="str">
        <f t="shared" ref="D15:D16" si="14">VLOOKUP(B15,DS,3,0)</f>
        <v>Công Đoạn 1</v>
      </c>
      <c r="E15" s="74">
        <f t="shared" ref="E15:E16" si="15">VLOOKUP(B15,DS,4,0)</f>
        <v>3000000</v>
      </c>
      <c r="F15" s="76">
        <f>VLOOKUP(B15,'CC -7'!$B$8:$AS$19,36,0)</f>
        <v>26</v>
      </c>
      <c r="G15" s="127">
        <f>ROUND(E15/$Q$2*F15,0)</f>
        <v>3000000</v>
      </c>
      <c r="H15" s="76">
        <f>(VLOOKUP(B15,'CC -7'!$B$8:$AS$19,37,0)+VLOOKUP(B15,'CC -7'!$B$8:$AS$19,38,0))</f>
        <v>0</v>
      </c>
      <c r="I15" s="127">
        <f>ROUND(E15/$Q$2*H15,0)</f>
        <v>0</v>
      </c>
      <c r="J15" s="128">
        <f t="shared" ref="J15:J16" si="16">F15+H15</f>
        <v>26</v>
      </c>
      <c r="K15" s="29">
        <f t="shared" ref="K15:K16" si="17">G15+I15</f>
        <v>3000000</v>
      </c>
      <c r="L15" s="74">
        <f t="shared" ref="L15:L16" si="18">+F15*15000</f>
        <v>390000</v>
      </c>
      <c r="M15" s="30">
        <f t="shared" ref="M15:M16" si="19">K15+L15</f>
        <v>3390000</v>
      </c>
      <c r="N15" s="29">
        <f>VLOOKUP(B15,DS,23,0)</f>
        <v>0</v>
      </c>
      <c r="O15" s="35">
        <f t="shared" ref="O15:O17" si="20">M15-N15</f>
        <v>3390000</v>
      </c>
      <c r="P15" s="29"/>
      <c r="Q15" s="88"/>
      <c r="R15" s="28"/>
      <c r="S15" s="22"/>
      <c r="T15" s="5"/>
      <c r="U15" s="5"/>
      <c r="V15" s="5"/>
      <c r="W15" s="4"/>
      <c r="X15" s="4"/>
      <c r="Y15" s="4"/>
      <c r="Z15" s="4"/>
      <c r="AA15" s="4"/>
    </row>
    <row r="16" spans="1:27" s="27" customFormat="1" ht="24" customHeight="1">
      <c r="A16" s="123">
        <v>3</v>
      </c>
      <c r="B16" s="123" t="s">
        <v>72</v>
      </c>
      <c r="C16" s="73" t="str">
        <f t="shared" si="13"/>
        <v>Cao Minh Chí</v>
      </c>
      <c r="D16" s="98" t="str">
        <f t="shared" si="14"/>
        <v>Công Đoạn 2</v>
      </c>
      <c r="E16" s="74">
        <f t="shared" si="15"/>
        <v>3200000</v>
      </c>
      <c r="F16" s="76">
        <f>VLOOKUP(B16,'CC -7'!$B$8:$AS$19,36,0)</f>
        <v>26</v>
      </c>
      <c r="G16" s="127">
        <f>ROUND(E16/$Q$2*F16,0)</f>
        <v>3200000</v>
      </c>
      <c r="H16" s="76">
        <f>(VLOOKUP(B16,'CC -7'!$B$8:$AS$19,37,0)+VLOOKUP(B16,'CC -7'!$B$8:$AS$19,38,0))</f>
        <v>0</v>
      </c>
      <c r="I16" s="127">
        <f>ROUND(E16/$Q$2*H16,0)</f>
        <v>0</v>
      </c>
      <c r="J16" s="128">
        <f t="shared" si="16"/>
        <v>26</v>
      </c>
      <c r="K16" s="29">
        <f t="shared" si="17"/>
        <v>3200000</v>
      </c>
      <c r="L16" s="74">
        <f t="shared" si="18"/>
        <v>390000</v>
      </c>
      <c r="M16" s="30">
        <f t="shared" si="19"/>
        <v>3590000</v>
      </c>
      <c r="N16" s="29">
        <f>VLOOKUP(B16,DS,23,0)</f>
        <v>0</v>
      </c>
      <c r="O16" s="35">
        <f t="shared" si="20"/>
        <v>3590000</v>
      </c>
      <c r="P16" s="29"/>
      <c r="Q16" s="88"/>
      <c r="R16" s="28"/>
      <c r="S16" s="22"/>
      <c r="T16" s="5"/>
      <c r="U16" s="5"/>
      <c r="V16" s="5"/>
      <c r="W16" s="4"/>
      <c r="X16" s="4"/>
      <c r="Y16" s="4"/>
      <c r="Z16" s="4"/>
      <c r="AA16" s="4"/>
    </row>
    <row r="17" spans="1:27" s="27" customFormat="1" ht="24" customHeight="1">
      <c r="A17" s="123">
        <v>3</v>
      </c>
      <c r="B17" s="123" t="s">
        <v>76</v>
      </c>
      <c r="C17" s="73" t="str">
        <f t="shared" si="7"/>
        <v>Nguyễn Thị Sự</v>
      </c>
      <c r="D17" s="98" t="str">
        <f t="shared" si="8"/>
        <v>Công Đoạn 2</v>
      </c>
      <c r="E17" s="74">
        <f t="shared" si="9"/>
        <v>3000000</v>
      </c>
      <c r="F17" s="76">
        <f>VLOOKUP(B17,'CC -7'!$B$8:$AS$19,36,0)</f>
        <v>26</v>
      </c>
      <c r="G17" s="127">
        <f>ROUND(E17/$Q$2*F17,0)</f>
        <v>3000000</v>
      </c>
      <c r="H17" s="76">
        <f>(VLOOKUP(B17,'CC -7'!$B$8:$AS$19,37,0)+VLOOKUP(B17,'CC -7'!$B$8:$AS$19,38,0))</f>
        <v>0</v>
      </c>
      <c r="I17" s="127">
        <f>ROUND(E17/$Q$2*H17,0)</f>
        <v>0</v>
      </c>
      <c r="J17" s="128">
        <f t="shared" si="10"/>
        <v>26</v>
      </c>
      <c r="K17" s="29">
        <f t="shared" si="10"/>
        <v>3000000</v>
      </c>
      <c r="L17" s="74">
        <f t="shared" si="11"/>
        <v>390000</v>
      </c>
      <c r="M17" s="30">
        <f t="shared" si="12"/>
        <v>3390000</v>
      </c>
      <c r="N17" s="29">
        <f>VLOOKUP(B17,DS,23,0)</f>
        <v>0</v>
      </c>
      <c r="O17" s="35">
        <f t="shared" si="20"/>
        <v>3390000</v>
      </c>
      <c r="P17" s="29"/>
      <c r="Q17" s="88"/>
      <c r="R17" s="28"/>
      <c r="S17" s="22"/>
      <c r="T17" s="5"/>
      <c r="U17" s="5"/>
      <c r="V17" s="5"/>
      <c r="W17" s="4"/>
      <c r="X17" s="4"/>
      <c r="Y17" s="4"/>
      <c r="Z17" s="4"/>
      <c r="AA17" s="4"/>
    </row>
    <row r="18" spans="1:27" s="27" customFormat="1" ht="22.5" customHeight="1">
      <c r="A18" s="31"/>
      <c r="B18" s="163"/>
      <c r="C18" s="32"/>
      <c r="D18" s="3"/>
      <c r="E18" s="33"/>
      <c r="F18" s="33"/>
      <c r="G18" s="33"/>
      <c r="H18" s="33"/>
      <c r="I18" s="33"/>
      <c r="J18" s="34"/>
      <c r="K18" s="33"/>
      <c r="L18" s="33"/>
      <c r="M18" s="162"/>
      <c r="N18" s="33"/>
      <c r="O18" s="33"/>
      <c r="P18" s="29"/>
      <c r="Q18" s="88"/>
      <c r="R18" s="28"/>
      <c r="S18" s="28"/>
      <c r="T18" s="28"/>
      <c r="U18" s="28"/>
      <c r="V18" s="28"/>
    </row>
    <row r="19" spans="1:27" s="25" customFormat="1" ht="21" customHeight="1">
      <c r="A19" s="205" t="s">
        <v>19</v>
      </c>
      <c r="B19" s="206"/>
      <c r="C19" s="206"/>
      <c r="D19" s="207"/>
      <c r="E19" s="122">
        <f>SUM(E13:E18)</f>
        <v>12400000</v>
      </c>
      <c r="F19" s="122"/>
      <c r="G19" s="122">
        <f>SUM(G13:G18)</f>
        <v>12400000</v>
      </c>
      <c r="H19" s="122"/>
      <c r="I19" s="122">
        <f>SUM(I13:I18)</f>
        <v>0</v>
      </c>
      <c r="J19" s="122"/>
      <c r="K19" s="122">
        <f t="shared" ref="K19:O19" si="21">SUM(K13:K18)</f>
        <v>12400000</v>
      </c>
      <c r="L19" s="122">
        <f t="shared" si="21"/>
        <v>1560000</v>
      </c>
      <c r="M19" s="122">
        <f t="shared" si="21"/>
        <v>13960000</v>
      </c>
      <c r="N19" s="122">
        <f t="shared" si="21"/>
        <v>0</v>
      </c>
      <c r="O19" s="122">
        <f t="shared" si="21"/>
        <v>13960000</v>
      </c>
      <c r="P19" s="20"/>
      <c r="Q19" s="88"/>
      <c r="R19" s="26"/>
      <c r="S19" s="26"/>
      <c r="T19" s="26"/>
      <c r="U19" s="26"/>
      <c r="V19" s="26"/>
    </row>
    <row r="20" spans="1:27" ht="11.25" customHeight="1">
      <c r="A20" s="8"/>
      <c r="B20" s="8"/>
      <c r="C20" s="9"/>
      <c r="D20" s="99"/>
      <c r="E20" s="78"/>
      <c r="F20" s="9"/>
      <c r="G20" s="9"/>
      <c r="H20" s="9"/>
      <c r="I20" s="9"/>
      <c r="K20" s="9"/>
      <c r="L20" s="9"/>
      <c r="M20" s="86"/>
      <c r="N20" s="9"/>
      <c r="O20" s="9"/>
      <c r="P20" s="9"/>
      <c r="Q20" s="88"/>
    </row>
    <row r="21" spans="1:27" s="27" customFormat="1" ht="11.25" customHeight="1">
      <c r="A21" s="62"/>
      <c r="B21" s="62"/>
      <c r="C21" s="62"/>
      <c r="D21" s="115"/>
      <c r="E21" s="116"/>
      <c r="F21" s="62"/>
      <c r="G21" s="62"/>
      <c r="H21" s="62"/>
      <c r="I21" s="62"/>
      <c r="J21" s="117"/>
      <c r="K21" s="116"/>
      <c r="L21" s="62"/>
      <c r="M21" s="62"/>
      <c r="N21" s="62"/>
      <c r="O21" s="92" t="str">
        <f>"Long An, ngày  "&amp;$R$2&amp;"   tháng   "&amp;TEXT($E$4,"mm")&amp;"   năm "&amp;TEXT($E$4,"yyyy")</f>
        <v>Long An, ngày  31   tháng   07   năm 2016</v>
      </c>
      <c r="P21" s="62"/>
      <c r="Q21" s="118"/>
      <c r="R21" s="28"/>
      <c r="S21" s="28"/>
      <c r="T21" s="28"/>
      <c r="U21" s="28"/>
      <c r="V21" s="28"/>
    </row>
    <row r="22" spans="1:27" s="27" customFormat="1" ht="12.75">
      <c r="A22" s="23"/>
      <c r="B22" s="23"/>
      <c r="C22" s="23" t="s">
        <v>48</v>
      </c>
      <c r="D22" s="119"/>
      <c r="E22" s="63"/>
      <c r="F22" s="118"/>
      <c r="G22" s="63"/>
      <c r="H22" s="63"/>
      <c r="I22" s="63"/>
      <c r="J22" s="120"/>
      <c r="K22" s="28"/>
      <c r="L22" s="23"/>
      <c r="M22" s="129"/>
      <c r="O22" s="118" t="s">
        <v>17</v>
      </c>
      <c r="P22" s="118"/>
      <c r="Q22" s="118"/>
      <c r="R22" s="28"/>
      <c r="S22" s="28"/>
      <c r="T22" s="28"/>
      <c r="U22" s="28"/>
      <c r="V22" s="28"/>
    </row>
    <row r="23" spans="1:27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O23" s="11"/>
      <c r="P23" s="12"/>
      <c r="Q23" s="88"/>
    </row>
    <row r="24" spans="1:27" ht="12">
      <c r="C24" s="15"/>
      <c r="L24" s="15"/>
      <c r="P24" s="15"/>
      <c r="Q24" s="88"/>
    </row>
    <row r="25" spans="1:27" ht="12">
      <c r="Q25" s="88"/>
    </row>
    <row r="26" spans="1:27" ht="12">
      <c r="Q26" s="88"/>
    </row>
    <row r="27" spans="1:27" ht="12">
      <c r="Q27" s="88"/>
    </row>
    <row r="28" spans="1:27" ht="12">
      <c r="Q28" s="88"/>
    </row>
    <row r="29" spans="1:27" ht="12">
      <c r="Q29" s="88"/>
    </row>
    <row r="30" spans="1:27" ht="12">
      <c r="Q30" s="88"/>
    </row>
  </sheetData>
  <protectedRanges>
    <protectedRange password="CC78" sqref="R18:IG19 C5:D7 B22:C22 R5:S9 A18:A23 B18:B21 B23 R13:S13 N5:P7 E5:I6 D19 L5 L22 J6:K7 L7 N25:P58 Q31:Q58 N18:O18 R25:IG58 J18:L18 AB13:IG13 R12:IG12 D12 N10:O11 S10:S11 AB5:IG11 A10:B12 N59:IG65326 A25:M65326 O14:O17" name="Range1"/>
    <protectedRange password="CC78" sqref="F7:H7" name="Range1_4"/>
    <protectedRange password="CC78" sqref="R22:IG23 O22:P23 E22:I23" name="Range1_1_1"/>
    <protectedRange password="CC78" sqref="Q1 S1:IG3 R4:IG4 N2:O3 B4:P4 Q18:Q30 T13:AA13 Q4:Q13 T5:AA11 B1:M3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7 S14:S17 A14:B17 N14:N17" name="Range1_5"/>
    <protectedRange password="CC78" sqref="T14:AA17 Q14:Q17" name="Range1_2_3"/>
    <protectedRange password="CC78" sqref="R14:R17" name="Range1_1_3"/>
    <protectedRange password="CC78" sqref="K10:K11 K14:K17" name="Range1_6"/>
    <protectedRange password="CC78" sqref="A2:A3" name="Range1_2_1_3"/>
    <protectedRange password="CC78" sqref="E12:P12" name="Range1_3"/>
    <protectedRange password="CC78" sqref="E19:P19" name="Range1_7"/>
    <protectedRange password="CC78" sqref="Q2" name="Range1_2_2_1_1"/>
  </protectedRanges>
  <autoFilter ref="A7:AA10"/>
  <mergeCells count="17"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  <mergeCell ref="H6:I6"/>
    <mergeCell ref="J6:J7"/>
    <mergeCell ref="K6:K7"/>
  </mergeCells>
  <printOptions horizontalCentered="1"/>
  <pageMargins left="0.7" right="0.2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A14" sqref="A14:B19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69" customWidth="1"/>
    <col min="5" max="5" width="7.140625" style="2" customWidth="1"/>
    <col min="6" max="33" width="3.42578125" style="105" customWidth="1"/>
    <col min="34" max="36" width="3.42578125" style="106" customWidth="1"/>
    <col min="37" max="38" width="4.42578125" style="2" customWidth="1"/>
    <col min="39" max="39" width="5.5703125" style="84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38"/>
      <c r="C1" s="38"/>
      <c r="D1" s="42"/>
      <c r="E1" s="38"/>
      <c r="F1" s="42"/>
      <c r="G1" s="42"/>
      <c r="H1" s="42"/>
      <c r="I1" s="42"/>
      <c r="J1" s="42"/>
      <c r="K1" s="101"/>
      <c r="L1" s="101"/>
      <c r="M1" s="101"/>
      <c r="N1" s="101"/>
      <c r="O1" s="101"/>
      <c r="P1" s="101"/>
      <c r="Q1" s="101"/>
      <c r="R1" s="101"/>
      <c r="S1" s="40" t="str">
        <f>CONCATENATE("BẢNG CHẤM CÔNG THÁNG ",TEXT($E$4,"mm")," NĂM ",TEXT($E$4,"yyyy"))</f>
        <v>BẢNG CHẤM CÔNG THÁNG 08 NĂM 2016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39"/>
      <c r="AL1" s="39"/>
      <c r="AM1" s="238" t="s">
        <v>73</v>
      </c>
      <c r="AN1" s="239"/>
      <c r="AO1" s="239"/>
      <c r="AP1" s="239"/>
      <c r="AQ1" s="239"/>
      <c r="AR1" s="239"/>
      <c r="AS1" s="240"/>
      <c r="AT1" s="41"/>
    </row>
    <row r="2" spans="1:91" ht="20.25">
      <c r="A2" s="121"/>
      <c r="B2" s="42"/>
      <c r="C2" s="42"/>
      <c r="D2" s="42"/>
      <c r="E2" s="42"/>
      <c r="F2" s="42"/>
      <c r="G2" s="42"/>
      <c r="H2" s="42"/>
      <c r="I2" s="42"/>
      <c r="J2" s="42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39"/>
      <c r="AL2" s="39"/>
      <c r="AM2" s="80"/>
      <c r="AN2" s="43"/>
      <c r="AO2" s="43"/>
      <c r="AP2" s="43"/>
      <c r="AQ2" s="43"/>
      <c r="AR2" s="43"/>
      <c r="AS2" s="79"/>
      <c r="AT2" s="79"/>
    </row>
    <row r="3" spans="1:91" ht="21" customHeight="1">
      <c r="A3" s="121"/>
      <c r="B3" s="44"/>
      <c r="C3" s="44"/>
      <c r="D3" s="45"/>
      <c r="E3" s="4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39"/>
      <c r="AL3" s="39"/>
      <c r="AM3" s="80"/>
      <c r="AN3" s="41"/>
      <c r="AO3" s="41"/>
      <c r="AP3" s="41"/>
      <c r="AQ3" s="41"/>
      <c r="AR3" s="41"/>
      <c r="AS3" s="46"/>
      <c r="AT3" s="46"/>
    </row>
    <row r="4" spans="1:91" ht="14.25" customHeight="1">
      <c r="A4" s="47"/>
      <c r="B4" s="47"/>
      <c r="C4" s="137"/>
      <c r="D4" s="136"/>
      <c r="E4" s="48">
        <v>42583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  <c r="AI4" s="50"/>
      <c r="AJ4" s="50"/>
      <c r="AK4" s="47"/>
      <c r="AL4" s="47"/>
      <c r="AM4" s="81"/>
      <c r="AN4" s="47"/>
      <c r="AO4" s="47"/>
      <c r="AP4" s="47"/>
      <c r="AQ4" s="47"/>
      <c r="AR4" s="47"/>
      <c r="AS4" s="47"/>
      <c r="AT4" s="85"/>
    </row>
    <row r="5" spans="1:91" s="51" customFormat="1" ht="18.75" customHeight="1">
      <c r="A5" s="241" t="s">
        <v>22</v>
      </c>
      <c r="B5" s="241" t="s">
        <v>3</v>
      </c>
      <c r="C5" s="241" t="s">
        <v>1</v>
      </c>
      <c r="D5" s="243" t="s">
        <v>23</v>
      </c>
      <c r="E5" s="241" t="s">
        <v>24</v>
      </c>
      <c r="F5" s="100">
        <f>+E4</f>
        <v>42583</v>
      </c>
      <c r="G5" s="100">
        <f t="shared" ref="G5:AJ5" si="0">F5+1</f>
        <v>42584</v>
      </c>
      <c r="H5" s="100">
        <f t="shared" si="0"/>
        <v>42585</v>
      </c>
      <c r="I5" s="100">
        <f t="shared" si="0"/>
        <v>42586</v>
      </c>
      <c r="J5" s="100">
        <f t="shared" si="0"/>
        <v>42587</v>
      </c>
      <c r="K5" s="100">
        <f t="shared" si="0"/>
        <v>42588</v>
      </c>
      <c r="L5" s="100">
        <f t="shared" si="0"/>
        <v>42589</v>
      </c>
      <c r="M5" s="100">
        <f t="shared" si="0"/>
        <v>42590</v>
      </c>
      <c r="N5" s="100">
        <f t="shared" si="0"/>
        <v>42591</v>
      </c>
      <c r="O5" s="100">
        <f t="shared" si="0"/>
        <v>42592</v>
      </c>
      <c r="P5" s="100">
        <f t="shared" si="0"/>
        <v>42593</v>
      </c>
      <c r="Q5" s="100">
        <f t="shared" si="0"/>
        <v>42594</v>
      </c>
      <c r="R5" s="100">
        <f t="shared" si="0"/>
        <v>42595</v>
      </c>
      <c r="S5" s="100">
        <f t="shared" si="0"/>
        <v>42596</v>
      </c>
      <c r="T5" s="100">
        <f t="shared" si="0"/>
        <v>42597</v>
      </c>
      <c r="U5" s="100">
        <f t="shared" si="0"/>
        <v>42598</v>
      </c>
      <c r="V5" s="100">
        <f t="shared" si="0"/>
        <v>42599</v>
      </c>
      <c r="W5" s="100">
        <f t="shared" si="0"/>
        <v>42600</v>
      </c>
      <c r="X5" s="100">
        <f t="shared" si="0"/>
        <v>42601</v>
      </c>
      <c r="Y5" s="100">
        <f t="shared" si="0"/>
        <v>42602</v>
      </c>
      <c r="Z5" s="100">
        <f t="shared" si="0"/>
        <v>42603</v>
      </c>
      <c r="AA5" s="100">
        <f t="shared" si="0"/>
        <v>42604</v>
      </c>
      <c r="AB5" s="100">
        <f t="shared" si="0"/>
        <v>42605</v>
      </c>
      <c r="AC5" s="100">
        <f t="shared" si="0"/>
        <v>42606</v>
      </c>
      <c r="AD5" s="100">
        <f t="shared" si="0"/>
        <v>42607</v>
      </c>
      <c r="AE5" s="100">
        <f t="shared" si="0"/>
        <v>42608</v>
      </c>
      <c r="AF5" s="100">
        <f t="shared" si="0"/>
        <v>42609</v>
      </c>
      <c r="AG5" s="100">
        <f t="shared" si="0"/>
        <v>42610</v>
      </c>
      <c r="AH5" s="100">
        <f>AG5+1</f>
        <v>42611</v>
      </c>
      <c r="AI5" s="100">
        <f t="shared" si="0"/>
        <v>42612</v>
      </c>
      <c r="AJ5" s="100">
        <f t="shared" si="0"/>
        <v>42613</v>
      </c>
      <c r="AK5" s="244" t="s">
        <v>11</v>
      </c>
      <c r="AL5" s="245"/>
      <c r="AM5" s="246"/>
      <c r="AN5" s="247" t="s">
        <v>34</v>
      </c>
      <c r="AO5" s="247" t="s">
        <v>30</v>
      </c>
      <c r="AP5" s="247" t="s">
        <v>31</v>
      </c>
      <c r="AQ5" s="247" t="s">
        <v>32</v>
      </c>
      <c r="AR5" s="247" t="s">
        <v>33</v>
      </c>
      <c r="AS5" s="243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1" customFormat="1" ht="39.75" customHeight="1">
      <c r="A6" s="242"/>
      <c r="B6" s="242"/>
      <c r="C6" s="242"/>
      <c r="D6" s="242"/>
      <c r="E6" s="242"/>
      <c r="F6" s="152" t="str">
        <f>CHOOSE(WEEKDAY(F5),"C.Nhật","T.Hai","T.Ba","T.Tư","T.Năm","T.Sáu","T.Bảy")</f>
        <v>T.Hai</v>
      </c>
      <c r="G6" s="152" t="str">
        <f t="shared" ref="G6:AJ6" si="1">CHOOSE(WEEKDAY(G5),"C.Nhật","T.Hai","T.Ba","T.Tư","T.Năm","T.Sáu","T.Bảy")</f>
        <v>T.Ba</v>
      </c>
      <c r="H6" s="152" t="str">
        <f t="shared" si="1"/>
        <v>T.Tư</v>
      </c>
      <c r="I6" s="152" t="str">
        <f t="shared" si="1"/>
        <v>T.Năm</v>
      </c>
      <c r="J6" s="152" t="str">
        <f t="shared" si="1"/>
        <v>T.Sáu</v>
      </c>
      <c r="K6" s="152" t="str">
        <f t="shared" si="1"/>
        <v>T.Bảy</v>
      </c>
      <c r="L6" s="152" t="str">
        <f t="shared" si="1"/>
        <v>C.Nhật</v>
      </c>
      <c r="M6" s="152" t="str">
        <f t="shared" si="1"/>
        <v>T.Hai</v>
      </c>
      <c r="N6" s="152" t="str">
        <f t="shared" si="1"/>
        <v>T.Ba</v>
      </c>
      <c r="O6" s="152" t="str">
        <f t="shared" si="1"/>
        <v>T.Tư</v>
      </c>
      <c r="P6" s="152" t="str">
        <f t="shared" si="1"/>
        <v>T.Năm</v>
      </c>
      <c r="Q6" s="152" t="str">
        <f t="shared" si="1"/>
        <v>T.Sáu</v>
      </c>
      <c r="R6" s="152" t="str">
        <f t="shared" si="1"/>
        <v>T.Bảy</v>
      </c>
      <c r="S6" s="152" t="str">
        <f t="shared" si="1"/>
        <v>C.Nhật</v>
      </c>
      <c r="T6" s="152" t="str">
        <f t="shared" si="1"/>
        <v>T.Hai</v>
      </c>
      <c r="U6" s="152" t="str">
        <f t="shared" si="1"/>
        <v>T.Ba</v>
      </c>
      <c r="V6" s="152" t="str">
        <f t="shared" si="1"/>
        <v>T.Tư</v>
      </c>
      <c r="W6" s="152" t="str">
        <f t="shared" si="1"/>
        <v>T.Năm</v>
      </c>
      <c r="X6" s="152" t="str">
        <f t="shared" si="1"/>
        <v>T.Sáu</v>
      </c>
      <c r="Y6" s="152" t="str">
        <f t="shared" si="1"/>
        <v>T.Bảy</v>
      </c>
      <c r="Z6" s="152" t="str">
        <f t="shared" si="1"/>
        <v>C.Nhật</v>
      </c>
      <c r="AA6" s="152" t="str">
        <f t="shared" si="1"/>
        <v>T.Hai</v>
      </c>
      <c r="AB6" s="152" t="str">
        <f t="shared" si="1"/>
        <v>T.Ba</v>
      </c>
      <c r="AC6" s="152" t="str">
        <f t="shared" si="1"/>
        <v>T.Tư</v>
      </c>
      <c r="AD6" s="152" t="str">
        <f t="shared" si="1"/>
        <v>T.Năm</v>
      </c>
      <c r="AE6" s="152" t="str">
        <f t="shared" si="1"/>
        <v>T.Sáu</v>
      </c>
      <c r="AF6" s="152" t="str">
        <f t="shared" si="1"/>
        <v>T.Bảy</v>
      </c>
      <c r="AG6" s="152" t="str">
        <f t="shared" si="1"/>
        <v>C.Nhật</v>
      </c>
      <c r="AH6" s="152" t="str">
        <f t="shared" si="1"/>
        <v>T.Hai</v>
      </c>
      <c r="AI6" s="152" t="str">
        <f t="shared" si="1"/>
        <v>T.Ba</v>
      </c>
      <c r="AJ6" s="152" t="str">
        <f t="shared" si="1"/>
        <v>T.Tư</v>
      </c>
      <c r="AK6" s="153" t="s">
        <v>12</v>
      </c>
      <c r="AL6" s="153" t="s">
        <v>25</v>
      </c>
      <c r="AM6" s="154" t="s">
        <v>13</v>
      </c>
      <c r="AN6" s="248"/>
      <c r="AO6" s="248"/>
      <c r="AP6" s="248"/>
      <c r="AQ6" s="248"/>
      <c r="AR6" s="248"/>
      <c r="AS6" s="242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1" customFormat="1" ht="12.75" customHeight="1">
      <c r="A7" s="155">
        <v>1</v>
      </c>
      <c r="B7" s="155">
        <v>1</v>
      </c>
      <c r="C7" s="155">
        <v>2</v>
      </c>
      <c r="D7" s="155">
        <v>3</v>
      </c>
      <c r="E7" s="155">
        <v>4</v>
      </c>
      <c r="F7" s="155">
        <v>5</v>
      </c>
      <c r="G7" s="155">
        <v>6</v>
      </c>
      <c r="H7" s="155">
        <v>7</v>
      </c>
      <c r="I7" s="155">
        <v>8</v>
      </c>
      <c r="J7" s="155">
        <v>9</v>
      </c>
      <c r="K7" s="155">
        <v>10</v>
      </c>
      <c r="L7" s="155">
        <v>11</v>
      </c>
      <c r="M7" s="155">
        <v>12</v>
      </c>
      <c r="N7" s="155">
        <v>13</v>
      </c>
      <c r="O7" s="155">
        <v>14</v>
      </c>
      <c r="P7" s="155">
        <v>15</v>
      </c>
      <c r="Q7" s="155">
        <v>16</v>
      </c>
      <c r="R7" s="155">
        <v>17</v>
      </c>
      <c r="S7" s="155">
        <v>18</v>
      </c>
      <c r="T7" s="155">
        <v>19</v>
      </c>
      <c r="U7" s="155">
        <v>20</v>
      </c>
      <c r="V7" s="155">
        <v>21</v>
      </c>
      <c r="W7" s="155">
        <v>22</v>
      </c>
      <c r="X7" s="155">
        <v>23</v>
      </c>
      <c r="Y7" s="155">
        <v>24</v>
      </c>
      <c r="Z7" s="155">
        <v>25</v>
      </c>
      <c r="AA7" s="155">
        <v>26</v>
      </c>
      <c r="AB7" s="155">
        <v>27</v>
      </c>
      <c r="AC7" s="155">
        <v>28</v>
      </c>
      <c r="AD7" s="155">
        <v>29</v>
      </c>
      <c r="AE7" s="155">
        <v>30</v>
      </c>
      <c r="AF7" s="155">
        <v>31</v>
      </c>
      <c r="AG7" s="155">
        <v>32</v>
      </c>
      <c r="AH7" s="155">
        <v>33</v>
      </c>
      <c r="AI7" s="155">
        <v>34</v>
      </c>
      <c r="AJ7" s="155">
        <v>35</v>
      </c>
      <c r="AK7" s="155">
        <v>36</v>
      </c>
      <c r="AL7" s="155">
        <v>37</v>
      </c>
      <c r="AM7" s="155">
        <v>38</v>
      </c>
      <c r="AN7" s="155">
        <v>39</v>
      </c>
      <c r="AO7" s="155">
        <v>40</v>
      </c>
      <c r="AP7" s="155">
        <v>41</v>
      </c>
      <c r="AQ7" s="155">
        <v>42</v>
      </c>
      <c r="AR7" s="155">
        <v>43</v>
      </c>
      <c r="AS7" s="155">
        <v>44</v>
      </c>
      <c r="AT7" s="17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58" customFormat="1" ht="21" customHeight="1">
      <c r="A8" s="156" t="s">
        <v>63</v>
      </c>
      <c r="B8" s="159" t="s">
        <v>74</v>
      </c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1"/>
      <c r="AT8" s="157"/>
    </row>
    <row r="9" spans="1:91" s="51" customFormat="1" ht="18" customHeight="1">
      <c r="A9" s="231">
        <v>1</v>
      </c>
      <c r="B9" s="231" t="s">
        <v>69</v>
      </c>
      <c r="C9" s="233" t="str">
        <f>VLOOKUP(B9,DS,2,0)</f>
        <v>Nguyễn Thị Kim Quyên</v>
      </c>
      <c r="D9" s="235" t="str">
        <f>VLOOKUP(B9,DS,3,0)</f>
        <v>Văn Phòng</v>
      </c>
      <c r="E9" s="52" t="s">
        <v>26</v>
      </c>
      <c r="F9" s="125">
        <v>8</v>
      </c>
      <c r="G9" s="125">
        <v>8</v>
      </c>
      <c r="H9" s="125">
        <v>8</v>
      </c>
      <c r="I9" s="125">
        <v>8</v>
      </c>
      <c r="J9" s="125">
        <v>8</v>
      </c>
      <c r="K9" s="125">
        <v>8</v>
      </c>
      <c r="L9" s="125"/>
      <c r="M9" s="125">
        <v>8</v>
      </c>
      <c r="N9" s="125">
        <v>8</v>
      </c>
      <c r="O9" s="125">
        <v>8</v>
      </c>
      <c r="P9" s="125">
        <v>8</v>
      </c>
      <c r="Q9" s="125">
        <v>8</v>
      </c>
      <c r="R9" s="125">
        <v>8</v>
      </c>
      <c r="S9" s="125"/>
      <c r="T9" s="125">
        <v>8</v>
      </c>
      <c r="U9" s="125">
        <v>8</v>
      </c>
      <c r="V9" s="125">
        <v>8</v>
      </c>
      <c r="W9" s="125">
        <v>8</v>
      </c>
      <c r="X9" s="125">
        <v>8</v>
      </c>
      <c r="Y9" s="125">
        <v>8</v>
      </c>
      <c r="Z9" s="125"/>
      <c r="AA9" s="125">
        <v>8</v>
      </c>
      <c r="AB9" s="125">
        <v>8</v>
      </c>
      <c r="AC9" s="125">
        <v>8</v>
      </c>
      <c r="AD9" s="125">
        <v>8</v>
      </c>
      <c r="AE9" s="125">
        <v>8</v>
      </c>
      <c r="AF9" s="125">
        <v>8</v>
      </c>
      <c r="AG9" s="125"/>
      <c r="AH9" s="125">
        <v>8</v>
      </c>
      <c r="AI9" s="125">
        <v>8</v>
      </c>
      <c r="AJ9" s="125">
        <v>8</v>
      </c>
      <c r="AK9" s="225">
        <f>((SUM(F9:AJ9))/8)-(SUMIF($F$6:$AJ$6,"C.Nhật",F9:AJ9)/8)</f>
        <v>27</v>
      </c>
      <c r="AL9" s="225">
        <f>SUM(F10:AJ10)/8*1.5</f>
        <v>0</v>
      </c>
      <c r="AM9" s="227">
        <f>SUMIF($F$6:$AJ$6,"C.Nhật",$F9:$AJ10)/8*2</f>
        <v>0</v>
      </c>
      <c r="AN9" s="221">
        <f>SUM(AK9:AM10)</f>
        <v>27</v>
      </c>
      <c r="AO9" s="229">
        <v>0</v>
      </c>
      <c r="AP9" s="221"/>
      <c r="AQ9" s="221"/>
      <c r="AR9" s="221"/>
      <c r="AS9" s="223"/>
      <c r="AT9" s="17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1" customFormat="1" ht="18" customHeight="1">
      <c r="A10" s="232"/>
      <c r="B10" s="232"/>
      <c r="C10" s="234"/>
      <c r="D10" s="236"/>
      <c r="E10" s="53" t="s">
        <v>25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226"/>
      <c r="AL10" s="226"/>
      <c r="AM10" s="228"/>
      <c r="AN10" s="222"/>
      <c r="AO10" s="230"/>
      <c r="AP10" s="222"/>
      <c r="AQ10" s="222"/>
      <c r="AR10" s="222"/>
      <c r="AS10" s="224"/>
      <c r="AT10" s="17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58" customFormat="1" ht="21" customHeight="1">
      <c r="A11" s="156" t="s">
        <v>64</v>
      </c>
      <c r="B11" s="159" t="s">
        <v>68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1"/>
      <c r="AT11" s="157"/>
    </row>
    <row r="12" spans="1:91" s="51" customFormat="1" ht="18" customHeight="1">
      <c r="A12" s="231">
        <v>1</v>
      </c>
      <c r="B12" s="231" t="s">
        <v>70</v>
      </c>
      <c r="C12" s="233" t="str">
        <f>VLOOKUP(B12,DS,2,0)</f>
        <v>Lê Văn Hữu</v>
      </c>
      <c r="D12" s="235" t="str">
        <f>VLOOKUP(B12,DS,3,0)</f>
        <v>Công Đoạn 1</v>
      </c>
      <c r="E12" s="52" t="s">
        <v>26</v>
      </c>
      <c r="F12" s="125">
        <v>8</v>
      </c>
      <c r="G12" s="125">
        <v>8</v>
      </c>
      <c r="H12" s="125">
        <v>8</v>
      </c>
      <c r="I12" s="125">
        <v>8</v>
      </c>
      <c r="J12" s="125">
        <v>8</v>
      </c>
      <c r="K12" s="125">
        <v>8</v>
      </c>
      <c r="L12" s="125"/>
      <c r="M12" s="125">
        <v>8</v>
      </c>
      <c r="N12" s="125">
        <v>8</v>
      </c>
      <c r="O12" s="125">
        <v>8</v>
      </c>
      <c r="P12" s="125">
        <v>8</v>
      </c>
      <c r="Q12" s="125">
        <v>8</v>
      </c>
      <c r="R12" s="125">
        <v>8</v>
      </c>
      <c r="S12" s="125"/>
      <c r="T12" s="125">
        <v>8</v>
      </c>
      <c r="U12" s="125">
        <v>8</v>
      </c>
      <c r="V12" s="125">
        <v>8</v>
      </c>
      <c r="W12" s="125">
        <v>8</v>
      </c>
      <c r="X12" s="125">
        <v>8</v>
      </c>
      <c r="Y12" s="125">
        <v>8</v>
      </c>
      <c r="Z12" s="125"/>
      <c r="AA12" s="125">
        <v>8</v>
      </c>
      <c r="AB12" s="125">
        <v>8</v>
      </c>
      <c r="AC12" s="125">
        <v>8</v>
      </c>
      <c r="AD12" s="125">
        <v>8</v>
      </c>
      <c r="AE12" s="125">
        <v>8</v>
      </c>
      <c r="AF12" s="125">
        <v>8</v>
      </c>
      <c r="AG12" s="125"/>
      <c r="AH12" s="125">
        <v>8</v>
      </c>
      <c r="AI12" s="125">
        <v>8</v>
      </c>
      <c r="AJ12" s="125">
        <v>8</v>
      </c>
      <c r="AK12" s="225">
        <f t="shared" ref="AK12" si="2">((SUM(F12:AJ12))/8)-(SUMIF($F$6:$AJ$6,"C.Nhật",F12:AJ12)/8)</f>
        <v>27</v>
      </c>
      <c r="AL12" s="225">
        <f t="shared" ref="AL12" si="3">SUM(F13:AJ13)/8*1.5</f>
        <v>0</v>
      </c>
      <c r="AM12" s="227">
        <f>SUMIF($F$6:$AJ$6,"C.Nhật",$F12:$AJ13)/8*2</f>
        <v>0</v>
      </c>
      <c r="AN12" s="221">
        <f>SUM(AK12:AM13)</f>
        <v>27</v>
      </c>
      <c r="AO12" s="229">
        <v>0</v>
      </c>
      <c r="AP12" s="221"/>
      <c r="AQ12" s="221"/>
      <c r="AR12" s="221"/>
      <c r="AS12" s="223"/>
      <c r="AT12" s="190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1" customFormat="1" ht="18" customHeight="1">
      <c r="A13" s="232"/>
      <c r="B13" s="232"/>
      <c r="C13" s="234"/>
      <c r="D13" s="236"/>
      <c r="E13" s="53" t="s">
        <v>25</v>
      </c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226"/>
      <c r="AL13" s="226"/>
      <c r="AM13" s="228"/>
      <c r="AN13" s="222"/>
      <c r="AO13" s="230"/>
      <c r="AP13" s="222"/>
      <c r="AQ13" s="222"/>
      <c r="AR13" s="222"/>
      <c r="AS13" s="224"/>
      <c r="AT13" s="190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1" customFormat="1" ht="18" customHeight="1">
      <c r="A14" s="231">
        <v>2</v>
      </c>
      <c r="B14" s="231" t="s">
        <v>71</v>
      </c>
      <c r="C14" s="233" t="str">
        <f>VLOOKUP(B14,DS,2,0)</f>
        <v>Phan Thị Sương</v>
      </c>
      <c r="D14" s="235" t="str">
        <f>VLOOKUP(B14,DS,3,0)</f>
        <v>Công Đoạn 1</v>
      </c>
      <c r="E14" s="52" t="s">
        <v>26</v>
      </c>
      <c r="F14" s="125">
        <v>8</v>
      </c>
      <c r="G14" s="125">
        <v>8</v>
      </c>
      <c r="H14" s="125">
        <v>8</v>
      </c>
      <c r="I14" s="125">
        <v>8</v>
      </c>
      <c r="J14" s="125">
        <v>8</v>
      </c>
      <c r="K14" s="125">
        <v>8</v>
      </c>
      <c r="L14" s="125"/>
      <c r="M14" s="125">
        <v>8</v>
      </c>
      <c r="N14" s="125">
        <v>8</v>
      </c>
      <c r="O14" s="125">
        <v>8</v>
      </c>
      <c r="P14" s="125">
        <v>8</v>
      </c>
      <c r="Q14" s="125">
        <v>8</v>
      </c>
      <c r="R14" s="125">
        <v>8</v>
      </c>
      <c r="S14" s="125"/>
      <c r="T14" s="125">
        <v>8</v>
      </c>
      <c r="U14" s="125">
        <v>8</v>
      </c>
      <c r="V14" s="125">
        <v>8</v>
      </c>
      <c r="W14" s="125">
        <v>8</v>
      </c>
      <c r="X14" s="125">
        <v>8</v>
      </c>
      <c r="Y14" s="125">
        <v>8</v>
      </c>
      <c r="Z14" s="125"/>
      <c r="AA14" s="125">
        <v>8</v>
      </c>
      <c r="AB14" s="125">
        <v>8</v>
      </c>
      <c r="AC14" s="125">
        <v>8</v>
      </c>
      <c r="AD14" s="125">
        <v>8</v>
      </c>
      <c r="AE14" s="125">
        <v>8</v>
      </c>
      <c r="AF14" s="125">
        <v>8</v>
      </c>
      <c r="AG14" s="125"/>
      <c r="AH14" s="125">
        <v>8</v>
      </c>
      <c r="AI14" s="125">
        <v>8</v>
      </c>
      <c r="AJ14" s="125">
        <v>8</v>
      </c>
      <c r="AK14" s="225">
        <f t="shared" ref="AK14" si="4">((SUM(F14:AJ14))/8)-(SUMIF($F$6:$AJ$6,"C.Nhật",F14:AJ14)/8)</f>
        <v>27</v>
      </c>
      <c r="AL14" s="225">
        <f t="shared" ref="AL14" si="5">SUM(F15:AJ15)/8*1.5</f>
        <v>0</v>
      </c>
      <c r="AM14" s="227">
        <f>SUMIF($F$6:$AJ$6,"C.Nhật",$F14:$AJ15)/8*2</f>
        <v>0</v>
      </c>
      <c r="AN14" s="221">
        <f t="shared" ref="AN14" si="6">SUM(AK14:AM15)</f>
        <v>27</v>
      </c>
      <c r="AO14" s="229">
        <v>0</v>
      </c>
      <c r="AP14" s="221"/>
      <c r="AQ14" s="221"/>
      <c r="AR14" s="221"/>
      <c r="AS14" s="22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1" customFormat="1" ht="18" customHeight="1">
      <c r="A15" s="232"/>
      <c r="B15" s="232"/>
      <c r="C15" s="234"/>
      <c r="D15" s="236"/>
      <c r="E15" s="53" t="s">
        <v>25</v>
      </c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226"/>
      <c r="AL15" s="226"/>
      <c r="AM15" s="228"/>
      <c r="AN15" s="222"/>
      <c r="AO15" s="230"/>
      <c r="AP15" s="222"/>
      <c r="AQ15" s="222"/>
      <c r="AR15" s="222"/>
      <c r="AS15" s="22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1" customFormat="1" ht="18" customHeight="1">
      <c r="A16" s="231">
        <v>3</v>
      </c>
      <c r="B16" s="231" t="s">
        <v>72</v>
      </c>
      <c r="C16" s="233" t="str">
        <f>VLOOKUP(B16,DS,2,0)</f>
        <v>Cao Minh Chí</v>
      </c>
      <c r="D16" s="235" t="str">
        <f>VLOOKUP(B16,DS,3,0)</f>
        <v>Công Đoạn 2</v>
      </c>
      <c r="E16" s="52" t="s">
        <v>26</v>
      </c>
      <c r="F16" s="125">
        <v>8</v>
      </c>
      <c r="G16" s="125">
        <v>8</v>
      </c>
      <c r="H16" s="125">
        <v>8</v>
      </c>
      <c r="I16" s="125">
        <v>8</v>
      </c>
      <c r="J16" s="125">
        <v>8</v>
      </c>
      <c r="K16" s="125">
        <v>8</v>
      </c>
      <c r="L16" s="125"/>
      <c r="M16" s="125">
        <v>8</v>
      </c>
      <c r="N16" s="125">
        <v>8</v>
      </c>
      <c r="O16" s="125">
        <v>8</v>
      </c>
      <c r="P16" s="125">
        <v>8</v>
      </c>
      <c r="Q16" s="125">
        <v>8</v>
      </c>
      <c r="R16" s="125">
        <v>8</v>
      </c>
      <c r="S16" s="125"/>
      <c r="T16" s="125">
        <v>8</v>
      </c>
      <c r="U16" s="125">
        <v>8</v>
      </c>
      <c r="V16" s="125">
        <v>8</v>
      </c>
      <c r="W16" s="125">
        <v>8</v>
      </c>
      <c r="X16" s="125">
        <v>8</v>
      </c>
      <c r="Y16" s="125">
        <v>8</v>
      </c>
      <c r="Z16" s="125"/>
      <c r="AA16" s="125">
        <v>8</v>
      </c>
      <c r="AB16" s="125">
        <v>8</v>
      </c>
      <c r="AC16" s="125">
        <v>8</v>
      </c>
      <c r="AD16" s="125">
        <v>8</v>
      </c>
      <c r="AE16" s="125">
        <v>8</v>
      </c>
      <c r="AF16" s="125">
        <v>8</v>
      </c>
      <c r="AG16" s="125"/>
      <c r="AH16" s="125">
        <v>8</v>
      </c>
      <c r="AI16" s="125">
        <v>8</v>
      </c>
      <c r="AJ16" s="125">
        <v>8</v>
      </c>
      <c r="AK16" s="225">
        <f t="shared" ref="AK16" si="7">((SUM(F16:AJ16))/8)-(SUMIF($F$6:$AJ$6,"C.Nhật",F16:AJ16)/8)</f>
        <v>27</v>
      </c>
      <c r="AL16" s="225">
        <f t="shared" ref="AL16" si="8">SUM(F17:AJ17)/8*1.5</f>
        <v>0</v>
      </c>
      <c r="AM16" s="227">
        <f>SUMIF($F$6:$AJ$6,"C.Nhật",$F16:$AJ17)/8*2</f>
        <v>0</v>
      </c>
      <c r="AN16" s="221">
        <f t="shared" ref="AN16" si="9">SUM(AK16:AM17)</f>
        <v>27</v>
      </c>
      <c r="AO16" s="229">
        <v>0</v>
      </c>
      <c r="AP16" s="221"/>
      <c r="AQ16" s="221"/>
      <c r="AR16" s="221"/>
      <c r="AS16" s="223"/>
      <c r="AT16" s="1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1" customFormat="1" ht="18" customHeight="1">
      <c r="A17" s="232"/>
      <c r="B17" s="232"/>
      <c r="C17" s="234"/>
      <c r="D17" s="236"/>
      <c r="E17" s="53" t="s">
        <v>25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226"/>
      <c r="AL17" s="226"/>
      <c r="AM17" s="228"/>
      <c r="AN17" s="222"/>
      <c r="AO17" s="230"/>
      <c r="AP17" s="222"/>
      <c r="AQ17" s="222"/>
      <c r="AR17" s="222"/>
      <c r="AS17" s="224"/>
      <c r="AT17" s="1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1" customFormat="1" ht="18" customHeight="1">
      <c r="A18" s="231">
        <v>4</v>
      </c>
      <c r="B18" s="231" t="s">
        <v>76</v>
      </c>
      <c r="C18" s="233" t="str">
        <f>VLOOKUP(B18,DS,2,0)</f>
        <v>Nguyễn Thị Sự</v>
      </c>
      <c r="D18" s="235" t="str">
        <f>VLOOKUP(B18,DS,3,0)</f>
        <v>Công Đoạn 2</v>
      </c>
      <c r="E18" s="52" t="s">
        <v>26</v>
      </c>
      <c r="F18" s="125">
        <v>8</v>
      </c>
      <c r="G18" s="125">
        <v>8</v>
      </c>
      <c r="H18" s="125">
        <v>8</v>
      </c>
      <c r="I18" s="125">
        <v>8</v>
      </c>
      <c r="J18" s="125">
        <v>8</v>
      </c>
      <c r="K18" s="125">
        <v>8</v>
      </c>
      <c r="L18" s="125"/>
      <c r="M18" s="125">
        <v>8</v>
      </c>
      <c r="N18" s="125">
        <v>8</v>
      </c>
      <c r="O18" s="125">
        <v>8</v>
      </c>
      <c r="P18" s="125">
        <v>8</v>
      </c>
      <c r="Q18" s="125">
        <v>8</v>
      </c>
      <c r="R18" s="125">
        <v>8</v>
      </c>
      <c r="S18" s="125"/>
      <c r="T18" s="125">
        <v>8</v>
      </c>
      <c r="U18" s="125">
        <v>8</v>
      </c>
      <c r="V18" s="125">
        <v>8</v>
      </c>
      <c r="W18" s="125">
        <v>8</v>
      </c>
      <c r="X18" s="125">
        <v>8</v>
      </c>
      <c r="Y18" s="125">
        <v>8</v>
      </c>
      <c r="Z18" s="125"/>
      <c r="AA18" s="125">
        <v>8</v>
      </c>
      <c r="AB18" s="125">
        <v>8</v>
      </c>
      <c r="AC18" s="125">
        <v>8</v>
      </c>
      <c r="AD18" s="125">
        <v>8</v>
      </c>
      <c r="AE18" s="125">
        <v>8</v>
      </c>
      <c r="AF18" s="125">
        <v>8</v>
      </c>
      <c r="AG18" s="125"/>
      <c r="AH18" s="125">
        <v>8</v>
      </c>
      <c r="AI18" s="125">
        <v>8</v>
      </c>
      <c r="AJ18" s="125">
        <v>8</v>
      </c>
      <c r="AK18" s="225">
        <f t="shared" ref="AK18" si="10">((SUM(F18:AJ18))/8)-(SUMIF($F$6:$AJ$6,"C.Nhật",F18:AJ18)/8)</f>
        <v>27</v>
      </c>
      <c r="AL18" s="225">
        <f t="shared" ref="AL18" si="11">SUM(F19:AJ19)/8*1.5</f>
        <v>0</v>
      </c>
      <c r="AM18" s="227">
        <f>SUMIF($F$6:$AJ$6,"C.Nhật",$F18:$AJ19)/8*2</f>
        <v>0</v>
      </c>
      <c r="AN18" s="221">
        <f t="shared" ref="AN18" si="12">SUM(AK18:AM19)</f>
        <v>27</v>
      </c>
      <c r="AO18" s="229">
        <v>0</v>
      </c>
      <c r="AP18" s="221"/>
      <c r="AQ18" s="221"/>
      <c r="AR18" s="221"/>
      <c r="AS18" s="22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1" customFormat="1" ht="18" customHeight="1">
      <c r="A19" s="232"/>
      <c r="B19" s="232"/>
      <c r="C19" s="234"/>
      <c r="D19" s="236"/>
      <c r="E19" s="53" t="s">
        <v>25</v>
      </c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226"/>
      <c r="AL19" s="226"/>
      <c r="AM19" s="228"/>
      <c r="AN19" s="222"/>
      <c r="AO19" s="230"/>
      <c r="AP19" s="222"/>
      <c r="AQ19" s="222"/>
      <c r="AR19" s="222"/>
      <c r="AS19" s="22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2.75">
      <c r="A20" s="14"/>
      <c r="B20" s="55"/>
      <c r="C20" s="4"/>
      <c r="D20" s="96"/>
      <c r="E20" s="4"/>
      <c r="F20" s="59"/>
      <c r="G20" s="59"/>
      <c r="H20" s="56"/>
      <c r="I20" s="56"/>
      <c r="J20" s="102"/>
      <c r="K20" s="59"/>
      <c r="L20" s="56"/>
      <c r="M20" s="59"/>
      <c r="N20" s="59"/>
      <c r="O20" s="59"/>
      <c r="P20" s="59"/>
      <c r="Q20" s="56"/>
      <c r="R20" s="59"/>
      <c r="S20" s="59"/>
      <c r="T20" s="102"/>
      <c r="U20" s="59"/>
      <c r="V20" s="59"/>
      <c r="W20" s="59"/>
      <c r="X20" s="55"/>
      <c r="Y20" s="59"/>
      <c r="Z20" s="59"/>
      <c r="AA20" s="59"/>
      <c r="AB20" s="59"/>
      <c r="AC20" s="59"/>
      <c r="AD20" s="56"/>
      <c r="AE20" s="59"/>
      <c r="AF20" s="59"/>
      <c r="AG20" s="59"/>
      <c r="AH20" s="59"/>
      <c r="AI20" s="59"/>
      <c r="AJ20" s="59"/>
      <c r="AK20" s="4"/>
      <c r="AL20" s="4"/>
      <c r="AM20" s="82"/>
      <c r="AN20" s="58"/>
      <c r="AO20" s="58"/>
      <c r="AP20" s="58"/>
      <c r="AQ20" s="58"/>
      <c r="AR20" s="58"/>
      <c r="AS20" s="4"/>
      <c r="AT20" s="88"/>
    </row>
    <row r="21" spans="1:90" s="54" customFormat="1" ht="12.75">
      <c r="A21" s="14"/>
      <c r="B21" s="55"/>
      <c r="C21" s="14" t="s">
        <v>10</v>
      </c>
      <c r="D21" s="96"/>
      <c r="E21" s="4"/>
      <c r="F21" s="59"/>
      <c r="G21" s="59"/>
      <c r="H21" s="56"/>
      <c r="I21" s="56"/>
      <c r="J21" s="102"/>
      <c r="K21" s="59"/>
      <c r="L21" s="56"/>
      <c r="M21" s="59"/>
      <c r="N21" s="59"/>
      <c r="O21" s="59"/>
      <c r="P21" s="59"/>
      <c r="Q21" s="56"/>
      <c r="R21" s="59"/>
      <c r="S21" s="59"/>
      <c r="T21" s="102"/>
      <c r="U21" s="59"/>
      <c r="V21" s="59"/>
      <c r="W21" s="59"/>
      <c r="X21" s="55"/>
      <c r="Y21" s="59"/>
      <c r="Z21" s="59"/>
      <c r="AA21" s="59"/>
      <c r="AB21" s="59"/>
      <c r="AC21" s="59"/>
      <c r="AD21" s="56"/>
      <c r="AE21" s="59"/>
      <c r="AF21" s="59"/>
      <c r="AG21" s="59"/>
      <c r="AH21" s="59"/>
      <c r="AI21" s="59"/>
      <c r="AJ21" s="59"/>
      <c r="AK21" s="4"/>
      <c r="AL21" s="4"/>
      <c r="AM21" s="82"/>
      <c r="AN21" s="58"/>
      <c r="AO21" s="58"/>
      <c r="AP21" s="58"/>
      <c r="AQ21" s="58"/>
      <c r="AR21" s="58"/>
      <c r="AS21" s="4"/>
      <c r="AT21" s="88"/>
    </row>
    <row r="22" spans="1:90" s="54" customFormat="1" ht="12.75">
      <c r="A22" s="12"/>
      <c r="B22" s="12"/>
      <c r="C22" s="4"/>
      <c r="D22" s="96"/>
      <c r="E22" s="4"/>
      <c r="F22" s="59"/>
      <c r="G22" s="59"/>
      <c r="H22" s="103"/>
      <c r="I22" s="103"/>
      <c r="J22" s="103"/>
      <c r="K22" s="59"/>
      <c r="L22" s="103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103"/>
      <c r="AE22" s="59"/>
      <c r="AF22" s="59"/>
      <c r="AG22" s="59"/>
      <c r="AH22" s="59"/>
      <c r="AI22" s="59"/>
      <c r="AJ22" s="59"/>
      <c r="AK22" s="4"/>
      <c r="AL22" s="4"/>
      <c r="AM22" s="82"/>
      <c r="AN22" s="60"/>
      <c r="AO22" s="60"/>
      <c r="AP22" s="60"/>
      <c r="AQ22" s="60"/>
      <c r="AR22" s="60"/>
      <c r="AS22" s="4"/>
      <c r="AT22" s="88"/>
    </row>
    <row r="23" spans="1:90" s="57" customFormat="1" ht="15" customHeight="1">
      <c r="A23" s="12"/>
      <c r="B23" s="12"/>
      <c r="C23" s="4"/>
      <c r="D23" s="96"/>
      <c r="E23" s="4"/>
      <c r="F23" s="59"/>
      <c r="G23" s="59"/>
      <c r="H23" s="103"/>
      <c r="I23" s="103"/>
      <c r="J23" s="103"/>
      <c r="K23" s="59"/>
      <c r="L23" s="103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103"/>
      <c r="AE23" s="59"/>
      <c r="AF23" s="59"/>
      <c r="AG23" s="59"/>
      <c r="AH23" s="59"/>
      <c r="AI23" s="59"/>
      <c r="AJ23" s="59"/>
      <c r="AK23" s="4"/>
      <c r="AL23" s="4"/>
      <c r="AM23" s="82"/>
      <c r="AN23" s="60"/>
      <c r="AO23" s="60"/>
      <c r="AP23" s="60"/>
      <c r="AQ23" s="60"/>
      <c r="AR23" s="60"/>
      <c r="AS23" s="4"/>
      <c r="AT23" s="4"/>
    </row>
    <row r="24" spans="1:90" s="57" customFormat="1" ht="11.25">
      <c r="A24" s="12"/>
      <c r="B24" s="12"/>
      <c r="C24" s="4"/>
      <c r="D24" s="96"/>
      <c r="E24" s="4"/>
      <c r="F24" s="59"/>
      <c r="G24" s="59"/>
      <c r="H24" s="103"/>
      <c r="I24" s="103"/>
      <c r="J24" s="103"/>
      <c r="K24" s="59"/>
      <c r="L24" s="103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103"/>
      <c r="AE24" s="59"/>
      <c r="AF24" s="59"/>
      <c r="AG24" s="59"/>
      <c r="AH24" s="59"/>
      <c r="AI24" s="59"/>
      <c r="AJ24" s="59"/>
      <c r="AK24" s="4"/>
      <c r="AL24" s="4"/>
      <c r="AM24" s="82"/>
      <c r="AN24" s="60"/>
      <c r="AO24" s="60"/>
      <c r="AP24" s="60"/>
      <c r="AQ24" s="60"/>
      <c r="AR24" s="60"/>
      <c r="AS24" s="4"/>
      <c r="AT24" s="4"/>
    </row>
    <row r="25" spans="1:90" s="57" customFormat="1" ht="11.25">
      <c r="A25" s="12"/>
      <c r="B25" s="12"/>
      <c r="C25" s="4"/>
      <c r="D25" s="96"/>
      <c r="E25" s="4"/>
      <c r="F25" s="59"/>
      <c r="G25" s="59"/>
      <c r="H25" s="103"/>
      <c r="I25" s="103"/>
      <c r="J25" s="103"/>
      <c r="K25" s="59"/>
      <c r="L25" s="103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103"/>
      <c r="AE25" s="59"/>
      <c r="AF25" s="59"/>
      <c r="AG25" s="59"/>
      <c r="AH25" s="59"/>
      <c r="AI25" s="59"/>
      <c r="AJ25" s="59"/>
      <c r="AK25" s="4"/>
      <c r="AL25" s="4"/>
      <c r="AM25" s="82"/>
      <c r="AN25" s="60"/>
      <c r="AO25" s="60"/>
      <c r="AP25" s="60"/>
      <c r="AQ25" s="60"/>
      <c r="AR25" s="60"/>
      <c r="AS25" s="4"/>
      <c r="AT25" s="4"/>
    </row>
    <row r="26" spans="1:90" s="57" customFormat="1" ht="11.25">
      <c r="A26" s="10"/>
      <c r="B26" s="10"/>
      <c r="C26" s="14"/>
      <c r="D26" s="97"/>
      <c r="E26" s="61"/>
      <c r="F26" s="102"/>
      <c r="G26" s="104"/>
      <c r="H26" s="56"/>
      <c r="I26" s="56"/>
      <c r="J26" s="56"/>
      <c r="K26" s="104"/>
      <c r="L26" s="56"/>
      <c r="M26" s="104"/>
      <c r="N26" s="104"/>
      <c r="O26" s="104"/>
      <c r="P26" s="104"/>
      <c r="Q26" s="56"/>
      <c r="R26" s="102"/>
      <c r="S26" s="104"/>
      <c r="T26" s="104"/>
      <c r="U26" s="56"/>
      <c r="V26" s="104"/>
      <c r="W26" s="104"/>
      <c r="X26" s="56"/>
      <c r="Y26" s="104"/>
      <c r="Z26" s="104"/>
      <c r="AA26" s="104"/>
      <c r="AB26" s="104"/>
      <c r="AC26" s="104"/>
      <c r="AD26" s="56"/>
      <c r="AE26" s="104"/>
      <c r="AF26" s="104"/>
      <c r="AG26" s="104"/>
      <c r="AH26" s="104"/>
      <c r="AI26" s="104"/>
      <c r="AJ26" s="104"/>
      <c r="AK26" s="61"/>
      <c r="AM26" s="83"/>
      <c r="AN26" s="10"/>
      <c r="AO26" s="10"/>
      <c r="AP26" s="10"/>
      <c r="AQ26" s="10"/>
      <c r="AR26" s="10"/>
      <c r="AS26" s="14"/>
      <c r="AT26" s="4"/>
    </row>
    <row r="27" spans="1:90" s="57" customFormat="1" ht="12.75">
      <c r="A27" s="2"/>
      <c r="B27" s="2" t="s">
        <v>0</v>
      </c>
      <c r="C27" s="2"/>
      <c r="D27" s="169"/>
      <c r="E27" s="2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106"/>
      <c r="AJ27" s="106"/>
      <c r="AK27" s="2"/>
      <c r="AL27" s="2"/>
      <c r="AM27" s="84"/>
      <c r="AN27" s="2"/>
      <c r="AO27" s="2"/>
      <c r="AP27" s="2"/>
      <c r="AQ27" s="2"/>
      <c r="AR27" s="2"/>
      <c r="AS27" s="2"/>
      <c r="AT27" s="4"/>
    </row>
    <row r="28" spans="1:90" s="57" customFormat="1" ht="12.75">
      <c r="A28" s="2"/>
      <c r="B28" s="2"/>
      <c r="C28" s="2" t="s">
        <v>35</v>
      </c>
      <c r="D28" s="169"/>
      <c r="E28" s="2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106"/>
      <c r="AJ28" s="106"/>
      <c r="AK28" s="2"/>
      <c r="AL28" s="2"/>
      <c r="AM28" s="84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36</v>
      </c>
    </row>
    <row r="30" spans="1:90" ht="15" customHeight="1">
      <c r="C30" s="2" t="s">
        <v>37</v>
      </c>
    </row>
    <row r="31" spans="1:90" ht="15" customHeight="1">
      <c r="C31" s="2" t="s">
        <v>38</v>
      </c>
    </row>
    <row r="32" spans="1:90" ht="15" customHeight="1">
      <c r="C32" s="2" t="s">
        <v>39</v>
      </c>
    </row>
    <row r="33" spans="3:3" ht="15" customHeight="1">
      <c r="C33" s="2" t="s">
        <v>40</v>
      </c>
    </row>
    <row r="34" spans="3:3" ht="15" customHeight="1">
      <c r="C34" s="2" t="s">
        <v>41</v>
      </c>
    </row>
    <row r="35" spans="3:3" ht="15" customHeight="1">
      <c r="C35" s="2" t="s">
        <v>42</v>
      </c>
    </row>
    <row r="36" spans="3:3" ht="15" customHeight="1">
      <c r="C36" s="2" t="s">
        <v>43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N18:AN19"/>
    <mergeCell ref="AO18:AO19"/>
    <mergeCell ref="AK14:AK15"/>
    <mergeCell ref="A14:A15"/>
    <mergeCell ref="B14:B15"/>
    <mergeCell ref="A16:A17"/>
    <mergeCell ref="B16:B17"/>
    <mergeCell ref="AN16:AN17"/>
    <mergeCell ref="A18:A19"/>
    <mergeCell ref="B18:B19"/>
    <mergeCell ref="C18:C19"/>
    <mergeCell ref="D18:D19"/>
    <mergeCell ref="AK18:AK19"/>
    <mergeCell ref="AO16:AO17"/>
    <mergeCell ref="AM1:AS1"/>
    <mergeCell ref="AK5:AM5"/>
    <mergeCell ref="AN5:AN6"/>
    <mergeCell ref="AO5:AO6"/>
    <mergeCell ref="AP5:AP6"/>
    <mergeCell ref="AQ5:AQ6"/>
    <mergeCell ref="AR5:AR6"/>
    <mergeCell ref="AS5:AS6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C5:C6"/>
    <mergeCell ref="D5:D6"/>
    <mergeCell ref="E5:E6"/>
    <mergeCell ref="AL18:AL19"/>
    <mergeCell ref="AM18:AM19"/>
    <mergeCell ref="C14:C15"/>
    <mergeCell ref="D14:D15"/>
    <mergeCell ref="AL14:AL15"/>
    <mergeCell ref="AM14:AM15"/>
    <mergeCell ref="C16:C17"/>
    <mergeCell ref="D16:D17"/>
    <mergeCell ref="AK16:AK17"/>
    <mergeCell ref="AL16:AL17"/>
    <mergeCell ref="AM16:AM17"/>
    <mergeCell ref="AL12:AL13"/>
    <mergeCell ref="AM12:AM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  <mergeCell ref="AQ18:AQ19"/>
    <mergeCell ref="AR18:AR19"/>
    <mergeCell ref="AS18:AS19"/>
    <mergeCell ref="AP12:AP13"/>
    <mergeCell ref="AQ12:AQ13"/>
    <mergeCell ref="AP18:AP19"/>
    <mergeCell ref="AP16:AP17"/>
    <mergeCell ref="AQ16:AQ17"/>
    <mergeCell ref="AR16:AR17"/>
    <mergeCell ref="AS16:AS17"/>
  </mergeCells>
  <conditionalFormatting sqref="F5:AJ6 F9:AJ10 F12:AJ15 F18:AJ19">
    <cfRule type="expression" dxfId="48" priority="41" stopIfTrue="1">
      <formula>IF(WEEKDAY(F$5)=1,TRUE,FALSE)</formula>
    </cfRule>
  </conditionalFormatting>
  <conditionalFormatting sqref="F9:AJ10">
    <cfRule type="expression" dxfId="47" priority="40" stopIfTrue="1">
      <formula>IF(WEEKDAY(F$5)=1,TRUE,FALSE)</formula>
    </cfRule>
  </conditionalFormatting>
  <conditionalFormatting sqref="F16:AJ17">
    <cfRule type="expression" dxfId="46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0"/>
  <sheetViews>
    <sheetView zoomScaleNormal="70" workbookViewId="0">
      <pane xSplit="3" ySplit="8" topLeftCell="D9" activePane="bottomRight" state="frozen"/>
      <selection activeCell="AM1" sqref="AM1:AS1"/>
      <selection pane="topRight" activeCell="AM1" sqref="AM1:AS1"/>
      <selection pane="bottomLeft" activeCell="AM1" sqref="AM1:AS1"/>
      <selection pane="bottomRight" activeCell="E14" sqref="E14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2.285156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5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1"/>
      <c r="B1" s="173"/>
      <c r="C1" s="173"/>
      <c r="D1" s="253" t="str">
        <f>"BẢNG THANH TOÁN LƯƠNG THÁNG"&amp;" "&amp;TEXT($E$4,"mm")&amp;" / "&amp;TEXT($E$4,"yyyy")</f>
        <v>BẢNG THANH TOÁN LƯƠNG THÁNG 08 / 2016</v>
      </c>
      <c r="E1" s="253"/>
      <c r="F1" s="253"/>
      <c r="G1" s="253"/>
      <c r="H1" s="253"/>
      <c r="I1" s="253"/>
      <c r="J1" s="253"/>
      <c r="K1" s="253"/>
      <c r="L1" s="253"/>
      <c r="M1" s="253"/>
      <c r="N1" s="254" t="s">
        <v>73</v>
      </c>
      <c r="O1" s="255"/>
      <c r="P1" s="256"/>
      <c r="Q1" s="112" t="s">
        <v>46</v>
      </c>
      <c r="R1" s="94" t="s">
        <v>28</v>
      </c>
      <c r="S1" s="67"/>
      <c r="T1" s="67"/>
      <c r="U1" s="5"/>
      <c r="V1" s="5"/>
    </row>
    <row r="2" spans="1:27" s="4" customFormat="1" ht="15" customHeight="1">
      <c r="A2" s="121"/>
      <c r="B2" s="173"/>
      <c r="C2" s="173"/>
      <c r="D2" s="173"/>
      <c r="E2" s="65"/>
      <c r="F2" s="173"/>
      <c r="G2" s="173"/>
      <c r="H2" s="173"/>
      <c r="I2" s="173"/>
      <c r="J2" s="66"/>
      <c r="K2" s="173"/>
      <c r="L2" s="173"/>
      <c r="M2" s="173"/>
      <c r="N2" s="173"/>
      <c r="O2" s="173"/>
      <c r="P2" s="43"/>
      <c r="Q2" s="64">
        <f>MAX(F10:F19)</f>
        <v>27</v>
      </c>
      <c r="R2" s="95">
        <v>31</v>
      </c>
      <c r="S2" s="67"/>
      <c r="T2" s="67"/>
      <c r="U2" s="5"/>
      <c r="V2" s="5"/>
    </row>
    <row r="3" spans="1:27" s="4" customFormat="1" ht="15" customHeight="1">
      <c r="A3" s="121"/>
      <c r="B3" s="173"/>
      <c r="C3" s="173"/>
      <c r="D3" s="173"/>
      <c r="E3" s="65"/>
      <c r="F3" s="173"/>
      <c r="G3" s="173"/>
      <c r="H3" s="173"/>
      <c r="I3" s="173"/>
      <c r="J3" s="66"/>
      <c r="K3" s="173"/>
      <c r="L3" s="173"/>
      <c r="M3" s="173"/>
      <c r="N3" s="173"/>
      <c r="O3" s="173"/>
      <c r="P3" s="43"/>
      <c r="Q3" s="113"/>
      <c r="R3" s="114"/>
      <c r="S3" s="67"/>
      <c r="T3" s="67"/>
      <c r="U3" s="5"/>
      <c r="V3" s="5"/>
    </row>
    <row r="4" spans="1:27" s="89" customFormat="1" ht="14.25" customHeight="1">
      <c r="A4" s="87"/>
      <c r="B4" s="88"/>
      <c r="C4" s="88"/>
      <c r="D4" s="88"/>
      <c r="E4" s="167">
        <f>'CC - 8'!$E$4</f>
        <v>42583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90"/>
      <c r="S4" s="90"/>
      <c r="T4" s="90"/>
      <c r="U4" s="90"/>
      <c r="V4" s="90"/>
    </row>
    <row r="5" spans="1:27" s="21" customFormat="1" ht="24" customHeight="1">
      <c r="A5" s="257" t="s">
        <v>15</v>
      </c>
      <c r="B5" s="257" t="s">
        <v>16</v>
      </c>
      <c r="C5" s="214" t="s">
        <v>1</v>
      </c>
      <c r="D5" s="214" t="s">
        <v>2</v>
      </c>
      <c r="E5" s="217" t="s">
        <v>44</v>
      </c>
      <c r="F5" s="259" t="s">
        <v>20</v>
      </c>
      <c r="G5" s="260"/>
      <c r="H5" s="260"/>
      <c r="I5" s="260"/>
      <c r="J5" s="260"/>
      <c r="K5" s="261"/>
      <c r="L5" s="251" t="s">
        <v>45</v>
      </c>
      <c r="M5" s="251" t="s">
        <v>5</v>
      </c>
      <c r="N5" s="251" t="s">
        <v>6</v>
      </c>
      <c r="O5" s="251" t="s">
        <v>7</v>
      </c>
      <c r="P5" s="215" t="s">
        <v>8</v>
      </c>
      <c r="Q5" s="88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58"/>
      <c r="B6" s="258"/>
      <c r="C6" s="214"/>
      <c r="D6" s="214"/>
      <c r="E6" s="217"/>
      <c r="F6" s="259" t="s">
        <v>47</v>
      </c>
      <c r="G6" s="261"/>
      <c r="H6" s="259" t="s">
        <v>66</v>
      </c>
      <c r="I6" s="260"/>
      <c r="J6" s="249" t="s">
        <v>21</v>
      </c>
      <c r="K6" s="251" t="s">
        <v>4</v>
      </c>
      <c r="L6" s="252"/>
      <c r="M6" s="252"/>
      <c r="N6" s="252"/>
      <c r="O6" s="252"/>
      <c r="P6" s="216"/>
      <c r="Q6" s="88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58"/>
      <c r="B7" s="258"/>
      <c r="C7" s="251"/>
      <c r="D7" s="251"/>
      <c r="E7" s="217"/>
      <c r="F7" s="172" t="s">
        <v>29</v>
      </c>
      <c r="G7" s="170" t="s">
        <v>14</v>
      </c>
      <c r="H7" s="172" t="s">
        <v>29</v>
      </c>
      <c r="I7" s="110" t="s">
        <v>14</v>
      </c>
      <c r="J7" s="250"/>
      <c r="K7" s="252"/>
      <c r="L7" s="262"/>
      <c r="M7" s="262"/>
      <c r="N7" s="252"/>
      <c r="O7" s="252"/>
      <c r="P7" s="216"/>
      <c r="Q7" s="88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69" customFormat="1" ht="12.75" customHeight="1">
      <c r="A8" s="68">
        <v>1</v>
      </c>
      <c r="B8" s="68">
        <v>1</v>
      </c>
      <c r="C8" s="68">
        <v>2</v>
      </c>
      <c r="D8" s="68">
        <v>3</v>
      </c>
      <c r="E8" s="68">
        <v>4</v>
      </c>
      <c r="F8" s="68">
        <v>5</v>
      </c>
      <c r="G8" s="68">
        <v>6</v>
      </c>
      <c r="H8" s="68">
        <v>7</v>
      </c>
      <c r="I8" s="68">
        <v>8</v>
      </c>
      <c r="J8" s="68">
        <v>9</v>
      </c>
      <c r="K8" s="68">
        <v>10</v>
      </c>
      <c r="L8" s="68">
        <v>11</v>
      </c>
      <c r="M8" s="68">
        <v>12</v>
      </c>
      <c r="N8" s="68">
        <v>17</v>
      </c>
      <c r="O8" s="68">
        <v>18</v>
      </c>
      <c r="P8" s="68">
        <v>19</v>
      </c>
      <c r="Q8" s="88"/>
      <c r="R8" s="70"/>
      <c r="S8" s="70"/>
      <c r="T8" s="71"/>
      <c r="U8" s="71"/>
      <c r="V8" s="71"/>
      <c r="W8" s="72"/>
      <c r="X8" s="72"/>
      <c r="Y8" s="72"/>
      <c r="Z8" s="72"/>
      <c r="AA8" s="72"/>
    </row>
    <row r="9" spans="1:27" s="69" customFormat="1" ht="24" customHeight="1">
      <c r="A9" s="166" t="s">
        <v>63</v>
      </c>
      <c r="B9" s="165" t="s">
        <v>74</v>
      </c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88"/>
      <c r="R9" s="70"/>
      <c r="S9" s="70"/>
      <c r="T9" s="71"/>
      <c r="U9" s="71"/>
      <c r="V9" s="71"/>
      <c r="W9" s="72"/>
      <c r="X9" s="72"/>
      <c r="Y9" s="72"/>
      <c r="Z9" s="72"/>
      <c r="AA9" s="72"/>
    </row>
    <row r="10" spans="1:27" s="27" customFormat="1" ht="24" customHeight="1">
      <c r="A10" s="123">
        <v>1</v>
      </c>
      <c r="B10" s="123" t="s">
        <v>69</v>
      </c>
      <c r="C10" s="73" t="str">
        <f t="shared" ref="C10" si="0">VLOOKUP(B10,DS,2,0)</f>
        <v>Nguyễn Thị Kim Quyên</v>
      </c>
      <c r="D10" s="98" t="str">
        <f t="shared" ref="D10" si="1">VLOOKUP(B10,DS,3,0)</f>
        <v>Văn Phòng</v>
      </c>
      <c r="E10" s="74">
        <f t="shared" ref="E10" si="2">VLOOKUP(B10,DS,4,0)</f>
        <v>4000000</v>
      </c>
      <c r="F10" s="76">
        <f>VLOOKUP(B10,'CC - 8'!$B$8:$AS$19,36,0)</f>
        <v>27</v>
      </c>
      <c r="G10" s="127">
        <f>ROUND(E10/$Q$2*F10,0)</f>
        <v>4000000</v>
      </c>
      <c r="H10" s="76">
        <f>(VLOOKUP(B10,'CC - 8'!$B$8:$AS$19,37,0)+VLOOKUP(B10,'CC - 8'!$B$8:$AS$19,38,0))</f>
        <v>0</v>
      </c>
      <c r="I10" s="127">
        <f>ROUND(E10/$Q$2*H10,0)</f>
        <v>0</v>
      </c>
      <c r="J10" s="77">
        <f t="shared" ref="J10" si="3">F10+H10</f>
        <v>27</v>
      </c>
      <c r="K10" s="29">
        <f>G10+I10</f>
        <v>4000000</v>
      </c>
      <c r="L10" s="74">
        <f t="shared" ref="L10" si="4">+F10*15000</f>
        <v>405000</v>
      </c>
      <c r="M10" s="30">
        <f t="shared" ref="M10" si="5">K10+L10</f>
        <v>4405000</v>
      </c>
      <c r="N10" s="29">
        <f>VLOOKUP(B10,DS,23,0)</f>
        <v>0</v>
      </c>
      <c r="O10" s="35">
        <f>M10-N10</f>
        <v>4405000</v>
      </c>
      <c r="P10" s="29"/>
      <c r="Q10" s="88"/>
      <c r="R10" s="28"/>
      <c r="S10" s="22"/>
      <c r="T10" s="5"/>
      <c r="U10" s="5"/>
      <c r="V10" s="5"/>
      <c r="W10" s="4"/>
      <c r="X10" s="4"/>
      <c r="Y10" s="4"/>
      <c r="Z10" s="4"/>
      <c r="AA10" s="4"/>
    </row>
    <row r="11" spans="1:27" s="27" customFormat="1" ht="24" customHeight="1">
      <c r="A11" s="174"/>
      <c r="B11" s="175"/>
      <c r="C11" s="176"/>
      <c r="D11" s="177"/>
      <c r="E11" s="178"/>
      <c r="F11" s="179"/>
      <c r="G11" s="180"/>
      <c r="H11" s="179"/>
      <c r="I11" s="180"/>
      <c r="J11" s="181"/>
      <c r="K11" s="182"/>
      <c r="L11" s="178"/>
      <c r="M11" s="183"/>
      <c r="N11" s="182"/>
      <c r="O11" s="184"/>
      <c r="P11" s="182"/>
      <c r="Q11" s="88"/>
      <c r="R11" s="28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05" t="s">
        <v>19</v>
      </c>
      <c r="B12" s="206"/>
      <c r="C12" s="206"/>
      <c r="D12" s="207"/>
      <c r="E12" s="122">
        <f>SUM(E9:E10)</f>
        <v>4000000</v>
      </c>
      <c r="F12" s="122"/>
      <c r="G12" s="122">
        <f>SUM(G9:G10)</f>
        <v>4000000</v>
      </c>
      <c r="H12" s="122"/>
      <c r="I12" s="122">
        <f>SUM(I9:I10)</f>
        <v>0</v>
      </c>
      <c r="J12" s="122"/>
      <c r="K12" s="122">
        <f t="shared" ref="K12:O12" si="6">SUM(K9:K10)</f>
        <v>4000000</v>
      </c>
      <c r="L12" s="122">
        <f t="shared" si="6"/>
        <v>405000</v>
      </c>
      <c r="M12" s="122">
        <f t="shared" si="6"/>
        <v>4405000</v>
      </c>
      <c r="N12" s="122">
        <f t="shared" si="6"/>
        <v>0</v>
      </c>
      <c r="O12" s="122">
        <f t="shared" si="6"/>
        <v>4405000</v>
      </c>
      <c r="P12" s="20"/>
      <c r="Q12" s="88"/>
      <c r="R12" s="26"/>
      <c r="S12" s="26"/>
      <c r="T12" s="26"/>
      <c r="U12" s="26"/>
      <c r="V12" s="26"/>
    </row>
    <row r="13" spans="1:27" s="69" customFormat="1" ht="24" customHeight="1">
      <c r="A13" s="166" t="s">
        <v>64</v>
      </c>
      <c r="B13" s="165" t="s">
        <v>65</v>
      </c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88"/>
      <c r="R13" s="70"/>
      <c r="S13" s="70"/>
      <c r="T13" s="71"/>
      <c r="U13" s="71"/>
      <c r="V13" s="71"/>
      <c r="W13" s="72"/>
      <c r="X13" s="72"/>
      <c r="Y13" s="72"/>
      <c r="Z13" s="72"/>
      <c r="AA13" s="72"/>
    </row>
    <row r="14" spans="1:27" s="27" customFormat="1" ht="24" customHeight="1">
      <c r="A14" s="123">
        <v>1</v>
      </c>
      <c r="B14" s="123" t="s">
        <v>70</v>
      </c>
      <c r="C14" s="73" t="str">
        <f t="shared" ref="C14:C17" si="7">VLOOKUP(B14,DS,2,0)</f>
        <v>Lê Văn Hữu</v>
      </c>
      <c r="D14" s="98" t="str">
        <f t="shared" ref="D14:D17" si="8">VLOOKUP(B14,DS,3,0)</f>
        <v>Công Đoạn 1</v>
      </c>
      <c r="E14" s="74">
        <f t="shared" ref="E14:E17" si="9">VLOOKUP(B14,DS,4,0)</f>
        <v>3200000</v>
      </c>
      <c r="F14" s="76">
        <f>VLOOKUP(B14,'CC - 8'!$B$8:$AS$19,36,0)</f>
        <v>27</v>
      </c>
      <c r="G14" s="127">
        <f>ROUND(E14/$Q$2*F14,0)</f>
        <v>3200000</v>
      </c>
      <c r="H14" s="76">
        <f>(VLOOKUP(B14,'CC - 8'!$B$8:$AS$19,37,0)+VLOOKUP(B14,'CC - 8'!$B$8:$AS$19,38,0))</f>
        <v>0</v>
      </c>
      <c r="I14" s="127">
        <f>ROUND(E14/$Q$2*H14,0)</f>
        <v>0</v>
      </c>
      <c r="J14" s="128">
        <f t="shared" ref="J14:K17" si="10">F14+H14</f>
        <v>27</v>
      </c>
      <c r="K14" s="29">
        <f t="shared" si="10"/>
        <v>3200000</v>
      </c>
      <c r="L14" s="74">
        <f t="shared" ref="L14:L17" si="11">+F14*15000</f>
        <v>405000</v>
      </c>
      <c r="M14" s="30">
        <f t="shared" ref="M14:M17" si="12">K14+L14</f>
        <v>3605000</v>
      </c>
      <c r="N14" s="29">
        <f>VLOOKUP(B14,DS,23,0)</f>
        <v>0</v>
      </c>
      <c r="O14" s="35">
        <f>M14-N14</f>
        <v>3605000</v>
      </c>
      <c r="P14" s="29"/>
      <c r="Q14" s="88"/>
      <c r="R14" s="28"/>
      <c r="S14" s="22"/>
      <c r="T14" s="5"/>
      <c r="U14" s="5"/>
      <c r="V14" s="5"/>
      <c r="W14" s="4"/>
      <c r="X14" s="4"/>
      <c r="Y14" s="4"/>
      <c r="Z14" s="4"/>
      <c r="AA14" s="4"/>
    </row>
    <row r="15" spans="1:27" s="27" customFormat="1" ht="24" customHeight="1">
      <c r="A15" s="123">
        <v>2</v>
      </c>
      <c r="B15" s="123" t="s">
        <v>71</v>
      </c>
      <c r="C15" s="73" t="str">
        <f t="shared" ref="C15:C16" si="13">VLOOKUP(B15,DS,2,0)</f>
        <v>Phan Thị Sương</v>
      </c>
      <c r="D15" s="98" t="str">
        <f t="shared" ref="D15:D16" si="14">VLOOKUP(B15,DS,3,0)</f>
        <v>Công Đoạn 1</v>
      </c>
      <c r="E15" s="74">
        <f t="shared" ref="E15:E16" si="15">VLOOKUP(B15,DS,4,0)</f>
        <v>3000000</v>
      </c>
      <c r="F15" s="76">
        <f>VLOOKUP(B15,'CC - 8'!$B$8:$AS$19,36,0)</f>
        <v>27</v>
      </c>
      <c r="G15" s="127">
        <f>ROUND(E15/$Q$2*F15,0)</f>
        <v>3000000</v>
      </c>
      <c r="H15" s="76">
        <f>(VLOOKUP(B15,'CC - 8'!$B$8:$AS$19,37,0)+VLOOKUP(B15,'CC - 8'!$B$8:$AS$19,38,0))</f>
        <v>0</v>
      </c>
      <c r="I15" s="127">
        <f>ROUND(E15/$Q$2*H15,0)</f>
        <v>0</v>
      </c>
      <c r="J15" s="128">
        <f t="shared" ref="J15:J16" si="16">F15+H15</f>
        <v>27</v>
      </c>
      <c r="K15" s="29">
        <f t="shared" ref="K15:K16" si="17">G15+I15</f>
        <v>3000000</v>
      </c>
      <c r="L15" s="74">
        <f t="shared" ref="L15:L16" si="18">+F15*15000</f>
        <v>405000</v>
      </c>
      <c r="M15" s="30">
        <f t="shared" ref="M15:M16" si="19">K15+L15</f>
        <v>3405000</v>
      </c>
      <c r="N15" s="29">
        <f>VLOOKUP(B15,DS,23,0)</f>
        <v>0</v>
      </c>
      <c r="O15" s="35">
        <f t="shared" ref="O15:O18" si="20">M15-N15</f>
        <v>3405000</v>
      </c>
      <c r="P15" s="29"/>
      <c r="Q15" s="88"/>
      <c r="R15" s="28"/>
      <c r="S15" s="22"/>
      <c r="T15" s="5"/>
      <c r="U15" s="5"/>
      <c r="V15" s="5"/>
      <c r="W15" s="4"/>
      <c r="X15" s="4"/>
      <c r="Y15" s="4"/>
      <c r="Z15" s="4"/>
      <c r="AA15" s="4"/>
    </row>
    <row r="16" spans="1:27" s="27" customFormat="1" ht="24" customHeight="1">
      <c r="A16" s="123">
        <v>3</v>
      </c>
      <c r="B16" s="123" t="s">
        <v>72</v>
      </c>
      <c r="C16" s="73" t="str">
        <f t="shared" si="13"/>
        <v>Cao Minh Chí</v>
      </c>
      <c r="D16" s="98" t="str">
        <f t="shared" si="14"/>
        <v>Công Đoạn 2</v>
      </c>
      <c r="E16" s="74">
        <f t="shared" si="15"/>
        <v>3200000</v>
      </c>
      <c r="F16" s="76">
        <f>VLOOKUP(B16,'CC - 8'!$B$8:$AS$19,36,0)</f>
        <v>27</v>
      </c>
      <c r="G16" s="127">
        <f>ROUND(E16/$Q$2*F16,0)</f>
        <v>3200000</v>
      </c>
      <c r="H16" s="76">
        <f>(VLOOKUP(B16,'CC - 8'!$B$8:$AS$19,37,0)+VLOOKUP(B16,'CC - 8'!$B$8:$AS$19,38,0))</f>
        <v>0</v>
      </c>
      <c r="I16" s="127">
        <f>ROUND(E16/$Q$2*H16,0)</f>
        <v>0</v>
      </c>
      <c r="J16" s="128">
        <f t="shared" si="16"/>
        <v>27</v>
      </c>
      <c r="K16" s="29">
        <f t="shared" si="17"/>
        <v>3200000</v>
      </c>
      <c r="L16" s="74">
        <f t="shared" si="18"/>
        <v>405000</v>
      </c>
      <c r="M16" s="30">
        <f t="shared" si="19"/>
        <v>3605000</v>
      </c>
      <c r="N16" s="29">
        <f>VLOOKUP(B16,DS,23,0)</f>
        <v>0</v>
      </c>
      <c r="O16" s="35">
        <f t="shared" si="20"/>
        <v>3605000</v>
      </c>
      <c r="P16" s="29"/>
      <c r="Q16" s="88"/>
      <c r="R16" s="28"/>
      <c r="S16" s="22"/>
      <c r="T16" s="5"/>
      <c r="U16" s="5"/>
      <c r="V16" s="5"/>
      <c r="W16" s="4"/>
      <c r="X16" s="4"/>
      <c r="Y16" s="4"/>
      <c r="Z16" s="4"/>
      <c r="AA16" s="4"/>
    </row>
    <row r="17" spans="1:27" s="27" customFormat="1" ht="24" customHeight="1">
      <c r="A17" s="123">
        <v>4</v>
      </c>
      <c r="B17" s="123" t="s">
        <v>76</v>
      </c>
      <c r="C17" s="73" t="str">
        <f t="shared" si="7"/>
        <v>Nguyễn Thị Sự</v>
      </c>
      <c r="D17" s="98" t="str">
        <f t="shared" si="8"/>
        <v>Công Đoạn 2</v>
      </c>
      <c r="E17" s="74">
        <f t="shared" si="9"/>
        <v>3000000</v>
      </c>
      <c r="F17" s="76">
        <f>VLOOKUP(B17,'CC - 8'!$B$8:$AS$19,36,0)</f>
        <v>27</v>
      </c>
      <c r="G17" s="127">
        <f>ROUND(E17/$Q$2*F17,0)</f>
        <v>3000000</v>
      </c>
      <c r="H17" s="76">
        <f>(VLOOKUP(B17,'CC - 8'!$B$8:$AS$19,37,0)+VLOOKUP(B17,'CC - 8'!$B$8:$AS$19,38,0))</f>
        <v>0</v>
      </c>
      <c r="I17" s="127">
        <f>ROUND(E17/$Q$2*H17,0)</f>
        <v>0</v>
      </c>
      <c r="J17" s="128">
        <f t="shared" si="10"/>
        <v>27</v>
      </c>
      <c r="K17" s="29">
        <f t="shared" si="10"/>
        <v>3000000</v>
      </c>
      <c r="L17" s="74">
        <f t="shared" si="11"/>
        <v>405000</v>
      </c>
      <c r="M17" s="30">
        <f t="shared" si="12"/>
        <v>3405000</v>
      </c>
      <c r="N17" s="29">
        <f>VLOOKUP(B17,DS,23,0)</f>
        <v>0</v>
      </c>
      <c r="O17" s="35">
        <f t="shared" si="20"/>
        <v>3405000</v>
      </c>
      <c r="P17" s="29"/>
      <c r="Q17" s="88"/>
      <c r="R17" s="28"/>
      <c r="S17" s="22"/>
      <c r="T17" s="5"/>
      <c r="U17" s="5"/>
      <c r="V17" s="5"/>
      <c r="W17" s="4"/>
      <c r="X17" s="4"/>
      <c r="Y17" s="4"/>
      <c r="Z17" s="4"/>
      <c r="AA17" s="4"/>
    </row>
    <row r="18" spans="1:27" s="27" customFormat="1" ht="22.5" customHeight="1">
      <c r="A18" s="31"/>
      <c r="B18" s="163"/>
      <c r="C18" s="32"/>
      <c r="D18" s="3"/>
      <c r="E18" s="33"/>
      <c r="F18" s="33"/>
      <c r="G18" s="33"/>
      <c r="H18" s="33"/>
      <c r="I18" s="33"/>
      <c r="J18" s="34"/>
      <c r="K18" s="33"/>
      <c r="L18" s="33"/>
      <c r="M18" s="162"/>
      <c r="N18" s="33"/>
      <c r="O18" s="35">
        <f t="shared" si="20"/>
        <v>0</v>
      </c>
      <c r="P18" s="29"/>
      <c r="Q18" s="88"/>
      <c r="R18" s="28"/>
      <c r="S18" s="28"/>
      <c r="T18" s="28"/>
      <c r="U18" s="28"/>
      <c r="V18" s="28"/>
    </row>
    <row r="19" spans="1:27" s="25" customFormat="1" ht="21" customHeight="1">
      <c r="A19" s="205" t="s">
        <v>19</v>
      </c>
      <c r="B19" s="206"/>
      <c r="C19" s="206"/>
      <c r="D19" s="207"/>
      <c r="E19" s="122">
        <f>SUM(E13:E18)</f>
        <v>12400000</v>
      </c>
      <c r="F19" s="122"/>
      <c r="G19" s="122">
        <f>SUM(G13:G18)</f>
        <v>12400000</v>
      </c>
      <c r="H19" s="122"/>
      <c r="I19" s="122">
        <f>SUM(I13:I18)</f>
        <v>0</v>
      </c>
      <c r="J19" s="122"/>
      <c r="K19" s="122">
        <f t="shared" ref="K19:O19" si="21">SUM(K13:K18)</f>
        <v>12400000</v>
      </c>
      <c r="L19" s="122">
        <f t="shared" si="21"/>
        <v>1620000</v>
      </c>
      <c r="M19" s="122">
        <f t="shared" si="21"/>
        <v>14020000</v>
      </c>
      <c r="N19" s="122">
        <f t="shared" si="21"/>
        <v>0</v>
      </c>
      <c r="O19" s="122">
        <f t="shared" si="21"/>
        <v>14020000</v>
      </c>
      <c r="P19" s="20"/>
      <c r="Q19" s="88"/>
      <c r="R19" s="26"/>
      <c r="S19" s="26"/>
      <c r="T19" s="26"/>
      <c r="U19" s="26"/>
      <c r="V19" s="26"/>
    </row>
    <row r="20" spans="1:27" ht="11.25" customHeight="1">
      <c r="A20" s="8"/>
      <c r="B20" s="8"/>
      <c r="C20" s="9"/>
      <c r="D20" s="99"/>
      <c r="E20" s="78"/>
      <c r="F20" s="9"/>
      <c r="G20" s="9"/>
      <c r="H20" s="9"/>
      <c r="I20" s="9"/>
      <c r="K20" s="9"/>
      <c r="L20" s="9"/>
      <c r="M20" s="86"/>
      <c r="N20" s="9"/>
      <c r="O20" s="9"/>
      <c r="P20" s="9"/>
      <c r="Q20" s="88"/>
    </row>
    <row r="21" spans="1:27" s="27" customFormat="1" ht="11.25" customHeight="1">
      <c r="A21" s="62"/>
      <c r="B21" s="62"/>
      <c r="C21" s="62"/>
      <c r="D21" s="115"/>
      <c r="E21" s="116"/>
      <c r="F21" s="62"/>
      <c r="G21" s="62"/>
      <c r="H21" s="62"/>
      <c r="I21" s="62"/>
      <c r="J21" s="117"/>
      <c r="K21" s="116"/>
      <c r="L21" s="62"/>
      <c r="M21" s="62"/>
      <c r="N21" s="62"/>
      <c r="O21" s="92" t="str">
        <f>"Long An, ngày  "&amp;$R$2&amp;"   tháng   "&amp;TEXT($E$4,"mm")&amp;"   năm "&amp;TEXT($E$4,"yyyy")</f>
        <v>Long An, ngày  31   tháng   08   năm 2016</v>
      </c>
      <c r="P21" s="62"/>
      <c r="Q21" s="118"/>
      <c r="R21" s="28"/>
      <c r="S21" s="28"/>
      <c r="T21" s="28"/>
      <c r="U21" s="28"/>
      <c r="V21" s="28"/>
    </row>
    <row r="22" spans="1:27" s="27" customFormat="1" ht="12.75">
      <c r="A22" s="23"/>
      <c r="B22" s="23"/>
      <c r="C22" s="23" t="s">
        <v>48</v>
      </c>
      <c r="D22" s="119"/>
      <c r="E22" s="63"/>
      <c r="F22" s="118"/>
      <c r="G22" s="63"/>
      <c r="H22" s="63"/>
      <c r="I22" s="63"/>
      <c r="J22" s="120"/>
      <c r="K22" s="28"/>
      <c r="L22" s="23"/>
      <c r="M22" s="129"/>
      <c r="O22" s="118" t="s">
        <v>17</v>
      </c>
      <c r="P22" s="118"/>
      <c r="Q22" s="118"/>
      <c r="R22" s="28"/>
      <c r="S22" s="28"/>
      <c r="T22" s="28"/>
      <c r="U22" s="28"/>
      <c r="V22" s="28"/>
    </row>
    <row r="23" spans="1:27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O23" s="11"/>
      <c r="P23" s="12"/>
      <c r="Q23" s="88"/>
    </row>
    <row r="24" spans="1:27" ht="12">
      <c r="C24" s="15"/>
      <c r="L24" s="15"/>
      <c r="P24" s="15"/>
      <c r="Q24" s="88"/>
    </row>
    <row r="25" spans="1:27" ht="12">
      <c r="Q25" s="88"/>
    </row>
    <row r="26" spans="1:27" ht="12">
      <c r="Q26" s="88"/>
    </row>
    <row r="27" spans="1:27" ht="12">
      <c r="Q27" s="88"/>
    </row>
    <row r="28" spans="1:27" ht="12">
      <c r="Q28" s="88"/>
    </row>
    <row r="29" spans="1:27" ht="12">
      <c r="Q29" s="88"/>
    </row>
    <row r="30" spans="1:27" ht="12">
      <c r="Q30" s="88"/>
    </row>
  </sheetData>
  <protectedRanges>
    <protectedRange password="CC78" sqref="R18:IG19 C5:D7 B22:C22 R5:S9 A18:A23 B18:B21 B23 R13:S13 N5:P7 E5:I6 D19 L5 L22 J6:K7 L7 A25:P58 Q31:Q58 N18 R25:IG58 J18:L18 AB13:IG13 R12:IG12 D12 N10:O11 S10:S11 AB5:IG11 A10:B12 A59:IG65326 O14:O18" name="Range1"/>
    <protectedRange password="CC78" sqref="F7:H7" name="Range1_4"/>
    <protectedRange password="CC78" sqref="R22:IG23 O22:P23 E22:I23" name="Range1_1_1"/>
    <protectedRange password="CC78" sqref="Q1 S1:IG3 R4:IG4 N2:O3 T5:AA11 Q18:Q30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7 S14:S17 A14:B17 N14:N17" name="Range1_5"/>
    <protectedRange password="CC78" sqref="T14:AA17 Q14:Q17" name="Range1_2_3"/>
    <protectedRange password="CC78" sqref="R14:R17" name="Range1_1_3"/>
    <protectedRange password="CC78" sqref="K10:K11 K14:K17" name="Range1_6"/>
    <protectedRange password="CC78" sqref="A2:A3" name="Range1_2_1_3"/>
    <protectedRange password="CC78" sqref="E12:P12" name="Range1_3"/>
    <protectedRange password="CC78" sqref="E19:P19" name="Range1_7"/>
    <protectedRange password="CC78" sqref="Q2" name="Range1_2_2_1_1"/>
  </protectedRanges>
  <autoFilter ref="A7:AA10"/>
  <mergeCells count="17"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  <mergeCell ref="H6:I6"/>
    <mergeCell ref="J6:J7"/>
    <mergeCell ref="K6:K7"/>
  </mergeCells>
  <printOptions horizontalCentered="1"/>
  <pageMargins left="0.7" right="0.2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5" sqref="E15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69" customWidth="1"/>
    <col min="5" max="5" width="7.140625" style="2" customWidth="1"/>
    <col min="6" max="33" width="3.42578125" style="105" customWidth="1"/>
    <col min="34" max="35" width="3.42578125" style="106" customWidth="1"/>
    <col min="36" max="36" width="3.42578125" style="106" hidden="1" customWidth="1"/>
    <col min="37" max="38" width="4.42578125" style="2" customWidth="1"/>
    <col min="39" max="39" width="5.5703125" style="84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38"/>
      <c r="C1" s="38"/>
      <c r="D1" s="42"/>
      <c r="E1" s="38"/>
      <c r="F1" s="42"/>
      <c r="G1" s="42"/>
      <c r="H1" s="42"/>
      <c r="I1" s="42"/>
      <c r="J1" s="42"/>
      <c r="K1" s="101"/>
      <c r="L1" s="101"/>
      <c r="M1" s="101"/>
      <c r="N1" s="101"/>
      <c r="O1" s="101"/>
      <c r="P1" s="101"/>
      <c r="Q1" s="101"/>
      <c r="R1" s="101"/>
      <c r="S1" s="40" t="str">
        <f>CONCATENATE("BẢNG CHẤM CÔNG THÁNG ",TEXT($E$4,"mm")," NĂM ",TEXT($E$4,"yyyy"))</f>
        <v>BẢNG CHẤM CÔNG THÁNG 09 NĂM 2016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39"/>
      <c r="AL1" s="39"/>
      <c r="AM1" s="238" t="s">
        <v>73</v>
      </c>
      <c r="AN1" s="239"/>
      <c r="AO1" s="239"/>
      <c r="AP1" s="239"/>
      <c r="AQ1" s="239"/>
      <c r="AR1" s="239"/>
      <c r="AS1" s="240"/>
      <c r="AT1" s="41"/>
    </row>
    <row r="2" spans="1:91" ht="20.25">
      <c r="A2" s="121"/>
      <c r="B2" s="42"/>
      <c r="C2" s="42"/>
      <c r="D2" s="42"/>
      <c r="E2" s="42"/>
      <c r="F2" s="42"/>
      <c r="G2" s="42"/>
      <c r="H2" s="42"/>
      <c r="I2" s="42"/>
      <c r="J2" s="42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39"/>
      <c r="AL2" s="39"/>
      <c r="AM2" s="80"/>
      <c r="AN2" s="43"/>
      <c r="AO2" s="43"/>
      <c r="AP2" s="43"/>
      <c r="AQ2" s="43"/>
      <c r="AR2" s="43"/>
      <c r="AS2" s="79"/>
      <c r="AT2" s="79"/>
    </row>
    <row r="3" spans="1:91" ht="21" customHeight="1">
      <c r="A3" s="121"/>
      <c r="B3" s="44"/>
      <c r="C3" s="44"/>
      <c r="D3" s="45"/>
      <c r="E3" s="4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39"/>
      <c r="AL3" s="39"/>
      <c r="AM3" s="80"/>
      <c r="AN3" s="41"/>
      <c r="AO3" s="41"/>
      <c r="AP3" s="41"/>
      <c r="AQ3" s="41"/>
      <c r="AR3" s="41"/>
      <c r="AS3" s="46"/>
      <c r="AT3" s="46"/>
    </row>
    <row r="4" spans="1:91" ht="14.25" customHeight="1">
      <c r="A4" s="47"/>
      <c r="B4" s="47"/>
      <c r="C4" s="137"/>
      <c r="D4" s="136"/>
      <c r="E4" s="48">
        <v>42614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  <c r="AI4" s="50"/>
      <c r="AJ4" s="50"/>
      <c r="AK4" s="47"/>
      <c r="AL4" s="47"/>
      <c r="AM4" s="81"/>
      <c r="AN4" s="47"/>
      <c r="AO4" s="47"/>
      <c r="AP4" s="47"/>
      <c r="AQ4" s="47"/>
      <c r="AR4" s="47"/>
      <c r="AS4" s="47"/>
      <c r="AT4" s="85"/>
    </row>
    <row r="5" spans="1:91" s="51" customFormat="1" ht="18.75" customHeight="1">
      <c r="A5" s="241" t="s">
        <v>22</v>
      </c>
      <c r="B5" s="241" t="s">
        <v>3</v>
      </c>
      <c r="C5" s="241" t="s">
        <v>1</v>
      </c>
      <c r="D5" s="243" t="s">
        <v>23</v>
      </c>
      <c r="E5" s="241" t="s">
        <v>24</v>
      </c>
      <c r="F5" s="100">
        <f>+E4</f>
        <v>42614</v>
      </c>
      <c r="G5" s="100">
        <f t="shared" ref="G5:AJ5" si="0">F5+1</f>
        <v>42615</v>
      </c>
      <c r="H5" s="100">
        <f t="shared" si="0"/>
        <v>42616</v>
      </c>
      <c r="I5" s="100">
        <f t="shared" si="0"/>
        <v>42617</v>
      </c>
      <c r="J5" s="100">
        <f t="shared" si="0"/>
        <v>42618</v>
      </c>
      <c r="K5" s="100">
        <f t="shared" si="0"/>
        <v>42619</v>
      </c>
      <c r="L5" s="100">
        <f t="shared" si="0"/>
        <v>42620</v>
      </c>
      <c r="M5" s="100">
        <f t="shared" si="0"/>
        <v>42621</v>
      </c>
      <c r="N5" s="100">
        <f t="shared" si="0"/>
        <v>42622</v>
      </c>
      <c r="O5" s="100">
        <f t="shared" si="0"/>
        <v>42623</v>
      </c>
      <c r="P5" s="100">
        <f t="shared" si="0"/>
        <v>42624</v>
      </c>
      <c r="Q5" s="100">
        <f t="shared" si="0"/>
        <v>42625</v>
      </c>
      <c r="R5" s="100">
        <f t="shared" si="0"/>
        <v>42626</v>
      </c>
      <c r="S5" s="100">
        <f t="shared" si="0"/>
        <v>42627</v>
      </c>
      <c r="T5" s="100">
        <f t="shared" si="0"/>
        <v>42628</v>
      </c>
      <c r="U5" s="100">
        <f t="shared" si="0"/>
        <v>42629</v>
      </c>
      <c r="V5" s="100">
        <f t="shared" si="0"/>
        <v>42630</v>
      </c>
      <c r="W5" s="100">
        <f t="shared" si="0"/>
        <v>42631</v>
      </c>
      <c r="X5" s="100">
        <f t="shared" si="0"/>
        <v>42632</v>
      </c>
      <c r="Y5" s="100">
        <f t="shared" si="0"/>
        <v>42633</v>
      </c>
      <c r="Z5" s="100">
        <f t="shared" si="0"/>
        <v>42634</v>
      </c>
      <c r="AA5" s="100">
        <f t="shared" si="0"/>
        <v>42635</v>
      </c>
      <c r="AB5" s="100">
        <f t="shared" si="0"/>
        <v>42636</v>
      </c>
      <c r="AC5" s="100">
        <f t="shared" si="0"/>
        <v>42637</v>
      </c>
      <c r="AD5" s="100">
        <f t="shared" si="0"/>
        <v>42638</v>
      </c>
      <c r="AE5" s="100">
        <f t="shared" si="0"/>
        <v>42639</v>
      </c>
      <c r="AF5" s="100">
        <f t="shared" si="0"/>
        <v>42640</v>
      </c>
      <c r="AG5" s="100">
        <f t="shared" si="0"/>
        <v>42641</v>
      </c>
      <c r="AH5" s="100">
        <f>AG5+1</f>
        <v>42642</v>
      </c>
      <c r="AI5" s="100">
        <f t="shared" si="0"/>
        <v>42643</v>
      </c>
      <c r="AJ5" s="100">
        <f t="shared" si="0"/>
        <v>42644</v>
      </c>
      <c r="AK5" s="244" t="s">
        <v>11</v>
      </c>
      <c r="AL5" s="245"/>
      <c r="AM5" s="246"/>
      <c r="AN5" s="247" t="s">
        <v>34</v>
      </c>
      <c r="AO5" s="247" t="s">
        <v>30</v>
      </c>
      <c r="AP5" s="247" t="s">
        <v>31</v>
      </c>
      <c r="AQ5" s="247" t="s">
        <v>32</v>
      </c>
      <c r="AR5" s="247" t="s">
        <v>33</v>
      </c>
      <c r="AS5" s="243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1" customFormat="1" ht="39.75" customHeight="1">
      <c r="A6" s="242"/>
      <c r="B6" s="242"/>
      <c r="C6" s="242"/>
      <c r="D6" s="242"/>
      <c r="E6" s="242"/>
      <c r="F6" s="152" t="str">
        <f>CHOOSE(WEEKDAY(F5),"C.Nhật","T.Hai","T.Ba","T.Tư","T.Năm","T.Sáu","T.Bảy")</f>
        <v>T.Năm</v>
      </c>
      <c r="G6" s="152" t="str">
        <f t="shared" ref="G6:AJ6" si="1">CHOOSE(WEEKDAY(G5),"C.Nhật","T.Hai","T.Ba","T.Tư","T.Năm","T.Sáu","T.Bảy")</f>
        <v>T.Sáu</v>
      </c>
      <c r="H6" s="152" t="str">
        <f t="shared" si="1"/>
        <v>T.Bảy</v>
      </c>
      <c r="I6" s="152" t="str">
        <f t="shared" si="1"/>
        <v>C.Nhật</v>
      </c>
      <c r="J6" s="152" t="str">
        <f t="shared" si="1"/>
        <v>T.Hai</v>
      </c>
      <c r="K6" s="152" t="str">
        <f t="shared" si="1"/>
        <v>T.Ba</v>
      </c>
      <c r="L6" s="152" t="str">
        <f t="shared" si="1"/>
        <v>T.Tư</v>
      </c>
      <c r="M6" s="152" t="str">
        <f t="shared" si="1"/>
        <v>T.Năm</v>
      </c>
      <c r="N6" s="152" t="str">
        <f t="shared" si="1"/>
        <v>T.Sáu</v>
      </c>
      <c r="O6" s="152" t="str">
        <f t="shared" si="1"/>
        <v>T.Bảy</v>
      </c>
      <c r="P6" s="152" t="str">
        <f t="shared" si="1"/>
        <v>C.Nhật</v>
      </c>
      <c r="Q6" s="152" t="str">
        <f t="shared" si="1"/>
        <v>T.Hai</v>
      </c>
      <c r="R6" s="152" t="str">
        <f t="shared" si="1"/>
        <v>T.Ba</v>
      </c>
      <c r="S6" s="152" t="str">
        <f t="shared" si="1"/>
        <v>T.Tư</v>
      </c>
      <c r="T6" s="152" t="str">
        <f t="shared" si="1"/>
        <v>T.Năm</v>
      </c>
      <c r="U6" s="152" t="str">
        <f t="shared" si="1"/>
        <v>T.Sáu</v>
      </c>
      <c r="V6" s="152" t="str">
        <f t="shared" si="1"/>
        <v>T.Bảy</v>
      </c>
      <c r="W6" s="152" t="str">
        <f t="shared" si="1"/>
        <v>C.Nhật</v>
      </c>
      <c r="X6" s="152" t="str">
        <f t="shared" si="1"/>
        <v>T.Hai</v>
      </c>
      <c r="Y6" s="152" t="str">
        <f t="shared" si="1"/>
        <v>T.Ba</v>
      </c>
      <c r="Z6" s="152" t="str">
        <f t="shared" si="1"/>
        <v>T.Tư</v>
      </c>
      <c r="AA6" s="152" t="str">
        <f t="shared" si="1"/>
        <v>T.Năm</v>
      </c>
      <c r="AB6" s="152" t="str">
        <f t="shared" si="1"/>
        <v>T.Sáu</v>
      </c>
      <c r="AC6" s="152" t="str">
        <f t="shared" si="1"/>
        <v>T.Bảy</v>
      </c>
      <c r="AD6" s="152" t="str">
        <f t="shared" si="1"/>
        <v>C.Nhật</v>
      </c>
      <c r="AE6" s="152" t="str">
        <f t="shared" si="1"/>
        <v>T.Hai</v>
      </c>
      <c r="AF6" s="152" t="str">
        <f t="shared" si="1"/>
        <v>T.Ba</v>
      </c>
      <c r="AG6" s="152" t="str">
        <f t="shared" si="1"/>
        <v>T.Tư</v>
      </c>
      <c r="AH6" s="152" t="str">
        <f t="shared" si="1"/>
        <v>T.Năm</v>
      </c>
      <c r="AI6" s="152" t="str">
        <f t="shared" si="1"/>
        <v>T.Sáu</v>
      </c>
      <c r="AJ6" s="152" t="str">
        <f t="shared" si="1"/>
        <v>T.Bảy</v>
      </c>
      <c r="AK6" s="153" t="s">
        <v>12</v>
      </c>
      <c r="AL6" s="153" t="s">
        <v>25</v>
      </c>
      <c r="AM6" s="154" t="s">
        <v>13</v>
      </c>
      <c r="AN6" s="248"/>
      <c r="AO6" s="248"/>
      <c r="AP6" s="248"/>
      <c r="AQ6" s="248"/>
      <c r="AR6" s="248"/>
      <c r="AS6" s="242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1" customFormat="1" ht="12.75" customHeight="1">
      <c r="A7" s="155">
        <v>1</v>
      </c>
      <c r="B7" s="155">
        <v>1</v>
      </c>
      <c r="C7" s="155">
        <v>2</v>
      </c>
      <c r="D7" s="155">
        <v>3</v>
      </c>
      <c r="E7" s="155">
        <v>4</v>
      </c>
      <c r="F7" s="155">
        <v>5</v>
      </c>
      <c r="G7" s="155">
        <v>6</v>
      </c>
      <c r="H7" s="155">
        <v>7</v>
      </c>
      <c r="I7" s="155">
        <v>8</v>
      </c>
      <c r="J7" s="155">
        <v>9</v>
      </c>
      <c r="K7" s="155">
        <v>10</v>
      </c>
      <c r="L7" s="155">
        <v>11</v>
      </c>
      <c r="M7" s="155">
        <v>12</v>
      </c>
      <c r="N7" s="155">
        <v>13</v>
      </c>
      <c r="O7" s="155">
        <v>14</v>
      </c>
      <c r="P7" s="155">
        <v>15</v>
      </c>
      <c r="Q7" s="155">
        <v>16</v>
      </c>
      <c r="R7" s="155">
        <v>17</v>
      </c>
      <c r="S7" s="155">
        <v>18</v>
      </c>
      <c r="T7" s="155">
        <v>19</v>
      </c>
      <c r="U7" s="155">
        <v>20</v>
      </c>
      <c r="V7" s="155">
        <v>21</v>
      </c>
      <c r="W7" s="155">
        <v>22</v>
      </c>
      <c r="X7" s="155">
        <v>23</v>
      </c>
      <c r="Y7" s="155">
        <v>24</v>
      </c>
      <c r="Z7" s="155">
        <v>25</v>
      </c>
      <c r="AA7" s="155">
        <v>26</v>
      </c>
      <c r="AB7" s="155">
        <v>27</v>
      </c>
      <c r="AC7" s="155">
        <v>28</v>
      </c>
      <c r="AD7" s="155">
        <v>29</v>
      </c>
      <c r="AE7" s="155">
        <v>30</v>
      </c>
      <c r="AF7" s="155">
        <v>31</v>
      </c>
      <c r="AG7" s="155">
        <v>32</v>
      </c>
      <c r="AH7" s="155">
        <v>33</v>
      </c>
      <c r="AI7" s="155">
        <v>34</v>
      </c>
      <c r="AJ7" s="155">
        <v>35</v>
      </c>
      <c r="AK7" s="155">
        <v>36</v>
      </c>
      <c r="AL7" s="155">
        <v>37</v>
      </c>
      <c r="AM7" s="155">
        <v>38</v>
      </c>
      <c r="AN7" s="155">
        <v>39</v>
      </c>
      <c r="AO7" s="155">
        <v>40</v>
      </c>
      <c r="AP7" s="155">
        <v>41</v>
      </c>
      <c r="AQ7" s="155">
        <v>42</v>
      </c>
      <c r="AR7" s="155">
        <v>43</v>
      </c>
      <c r="AS7" s="155">
        <v>44</v>
      </c>
      <c r="AT7" s="171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58" customFormat="1" ht="21" customHeight="1">
      <c r="A8" s="156" t="s">
        <v>63</v>
      </c>
      <c r="B8" s="159" t="s">
        <v>74</v>
      </c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1"/>
      <c r="AT8" s="157"/>
    </row>
    <row r="9" spans="1:91" s="51" customFormat="1" ht="18" customHeight="1">
      <c r="A9" s="231">
        <v>1</v>
      </c>
      <c r="B9" s="231" t="s">
        <v>69</v>
      </c>
      <c r="C9" s="233" t="str">
        <f>VLOOKUP(B9,DS,2,0)</f>
        <v>Nguyễn Thị Kim Quyên</v>
      </c>
      <c r="D9" s="235" t="str">
        <f>VLOOKUP(B9,DS,3,0)</f>
        <v>Văn Phòng</v>
      </c>
      <c r="E9" s="52" t="s">
        <v>26</v>
      </c>
      <c r="F9" s="125">
        <v>8</v>
      </c>
      <c r="G9" s="125"/>
      <c r="H9" s="125">
        <v>8</v>
      </c>
      <c r="I9" s="125"/>
      <c r="J9" s="125">
        <v>8</v>
      </c>
      <c r="K9" s="125">
        <v>8</v>
      </c>
      <c r="L9" s="125">
        <v>8</v>
      </c>
      <c r="M9" s="125">
        <v>8</v>
      </c>
      <c r="N9" s="125">
        <v>8</v>
      </c>
      <c r="O9" s="125">
        <v>8</v>
      </c>
      <c r="P9" s="125"/>
      <c r="Q9" s="125">
        <v>8</v>
      </c>
      <c r="R9" s="125">
        <v>8</v>
      </c>
      <c r="S9" s="125">
        <v>8</v>
      </c>
      <c r="T9" s="125">
        <v>8</v>
      </c>
      <c r="U9" s="125">
        <v>8</v>
      </c>
      <c r="V9" s="125">
        <v>8</v>
      </c>
      <c r="W9" s="125"/>
      <c r="X9" s="125">
        <v>8</v>
      </c>
      <c r="Y9" s="125">
        <v>8</v>
      </c>
      <c r="Z9" s="125">
        <v>8</v>
      </c>
      <c r="AA9" s="125">
        <v>8</v>
      </c>
      <c r="AB9" s="125">
        <v>8</v>
      </c>
      <c r="AC9" s="125">
        <v>8</v>
      </c>
      <c r="AD9" s="125"/>
      <c r="AE9" s="125">
        <v>8</v>
      </c>
      <c r="AF9" s="125">
        <v>8</v>
      </c>
      <c r="AG9" s="125">
        <v>8</v>
      </c>
      <c r="AH9" s="125">
        <v>8</v>
      </c>
      <c r="AI9" s="125">
        <v>8</v>
      </c>
      <c r="AJ9" s="125"/>
      <c r="AK9" s="225">
        <f>((SUM(F9:AJ9))/8)-(SUMIF($F$6:$AJ$6,"C.Nhật",F9:AJ9)/8)</f>
        <v>25</v>
      </c>
      <c r="AL9" s="225">
        <f>SUM(F10:AJ10)/8*1.5</f>
        <v>0</v>
      </c>
      <c r="AM9" s="227">
        <f>SUMIF($F$6:$AJ$6,"C.Nhật",$F9:$AJ10)/8*2</f>
        <v>0</v>
      </c>
      <c r="AN9" s="221">
        <f>SUM(AK9:AM10)</f>
        <v>25</v>
      </c>
      <c r="AO9" s="229">
        <v>0</v>
      </c>
      <c r="AP9" s="221"/>
      <c r="AQ9" s="221"/>
      <c r="AR9" s="221"/>
      <c r="AS9" s="223"/>
      <c r="AT9" s="171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1" customFormat="1" ht="18" customHeight="1">
      <c r="A10" s="232"/>
      <c r="B10" s="232"/>
      <c r="C10" s="234"/>
      <c r="D10" s="236"/>
      <c r="E10" s="53" t="s">
        <v>25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226"/>
      <c r="AL10" s="226"/>
      <c r="AM10" s="228"/>
      <c r="AN10" s="222"/>
      <c r="AO10" s="230"/>
      <c r="AP10" s="222"/>
      <c r="AQ10" s="222"/>
      <c r="AR10" s="222"/>
      <c r="AS10" s="224"/>
      <c r="AT10" s="171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58" customFormat="1" ht="21" customHeight="1">
      <c r="A11" s="156" t="s">
        <v>64</v>
      </c>
      <c r="B11" s="159" t="s">
        <v>68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1"/>
      <c r="AT11" s="157"/>
    </row>
    <row r="12" spans="1:91" s="51" customFormat="1" ht="18" customHeight="1">
      <c r="A12" s="231">
        <v>1</v>
      </c>
      <c r="B12" s="231" t="s">
        <v>70</v>
      </c>
      <c r="C12" s="233" t="str">
        <f>VLOOKUP(B12,DS,2,0)</f>
        <v>Lê Văn Hữu</v>
      </c>
      <c r="D12" s="235" t="str">
        <f>VLOOKUP(B12,DS,3,0)</f>
        <v>Công Đoạn 1</v>
      </c>
      <c r="E12" s="52" t="s">
        <v>26</v>
      </c>
      <c r="F12" s="125">
        <v>8</v>
      </c>
      <c r="G12" s="125"/>
      <c r="H12" s="125">
        <v>8</v>
      </c>
      <c r="I12" s="125"/>
      <c r="J12" s="125">
        <v>8</v>
      </c>
      <c r="K12" s="125">
        <v>8</v>
      </c>
      <c r="L12" s="125">
        <v>8</v>
      </c>
      <c r="M12" s="125">
        <v>8</v>
      </c>
      <c r="N12" s="125">
        <v>8</v>
      </c>
      <c r="O12" s="125">
        <v>8</v>
      </c>
      <c r="P12" s="125"/>
      <c r="Q12" s="125">
        <v>8</v>
      </c>
      <c r="R12" s="125">
        <v>8</v>
      </c>
      <c r="S12" s="125">
        <v>8</v>
      </c>
      <c r="T12" s="125">
        <v>8</v>
      </c>
      <c r="U12" s="125">
        <v>8</v>
      </c>
      <c r="V12" s="125">
        <v>8</v>
      </c>
      <c r="W12" s="125"/>
      <c r="X12" s="125">
        <v>8</v>
      </c>
      <c r="Y12" s="125">
        <v>8</v>
      </c>
      <c r="Z12" s="125">
        <v>8</v>
      </c>
      <c r="AA12" s="125">
        <v>8</v>
      </c>
      <c r="AB12" s="125">
        <v>8</v>
      </c>
      <c r="AC12" s="125">
        <v>8</v>
      </c>
      <c r="AD12" s="125"/>
      <c r="AE12" s="125">
        <v>8</v>
      </c>
      <c r="AF12" s="125">
        <v>8</v>
      </c>
      <c r="AG12" s="125">
        <v>8</v>
      </c>
      <c r="AH12" s="125">
        <v>8</v>
      </c>
      <c r="AI12" s="125">
        <v>8</v>
      </c>
      <c r="AJ12" s="125"/>
      <c r="AK12" s="225">
        <f t="shared" ref="AK12" si="2">((SUM(F12:AJ12))/8)-(SUMIF($F$6:$AJ$6,"C.Nhật",F12:AJ12)/8)</f>
        <v>25</v>
      </c>
      <c r="AL12" s="225">
        <f t="shared" ref="AL12" si="3">SUM(F13:AJ13)/8*1.5</f>
        <v>0</v>
      </c>
      <c r="AM12" s="227">
        <f>SUMIF($F$6:$AJ$6,"C.Nhật",$F12:$AJ13)/8*2</f>
        <v>0</v>
      </c>
      <c r="AN12" s="221">
        <f>SUM(AK12:AM13)</f>
        <v>25</v>
      </c>
      <c r="AO12" s="229">
        <v>0</v>
      </c>
      <c r="AP12" s="221"/>
      <c r="AQ12" s="221"/>
      <c r="AR12" s="221"/>
      <c r="AS12" s="223"/>
      <c r="AT12" s="190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1" customFormat="1" ht="18" customHeight="1">
      <c r="A13" s="232"/>
      <c r="B13" s="232"/>
      <c r="C13" s="234"/>
      <c r="D13" s="236"/>
      <c r="E13" s="53" t="s">
        <v>25</v>
      </c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226"/>
      <c r="AL13" s="226"/>
      <c r="AM13" s="228"/>
      <c r="AN13" s="222"/>
      <c r="AO13" s="230"/>
      <c r="AP13" s="222"/>
      <c r="AQ13" s="222"/>
      <c r="AR13" s="222"/>
      <c r="AS13" s="224"/>
      <c r="AT13" s="190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1" customFormat="1" ht="18" customHeight="1">
      <c r="A14" s="231">
        <v>2</v>
      </c>
      <c r="B14" s="231" t="s">
        <v>71</v>
      </c>
      <c r="C14" s="233" t="str">
        <f>VLOOKUP(B14,DS,2,0)</f>
        <v>Phan Thị Sương</v>
      </c>
      <c r="D14" s="235" t="str">
        <f>VLOOKUP(B14,DS,3,0)</f>
        <v>Công Đoạn 1</v>
      </c>
      <c r="E14" s="52" t="s">
        <v>26</v>
      </c>
      <c r="F14" s="125">
        <v>8</v>
      </c>
      <c r="G14" s="125"/>
      <c r="H14" s="125">
        <v>8</v>
      </c>
      <c r="I14" s="125"/>
      <c r="J14" s="125">
        <v>8</v>
      </c>
      <c r="K14" s="125">
        <v>8</v>
      </c>
      <c r="L14" s="125">
        <v>8</v>
      </c>
      <c r="M14" s="125">
        <v>8</v>
      </c>
      <c r="N14" s="125">
        <v>8</v>
      </c>
      <c r="O14" s="125">
        <v>8</v>
      </c>
      <c r="P14" s="125"/>
      <c r="Q14" s="125">
        <v>8</v>
      </c>
      <c r="R14" s="125">
        <v>8</v>
      </c>
      <c r="S14" s="125">
        <v>8</v>
      </c>
      <c r="T14" s="125">
        <v>8</v>
      </c>
      <c r="U14" s="125">
        <v>8</v>
      </c>
      <c r="V14" s="125">
        <v>8</v>
      </c>
      <c r="W14" s="125"/>
      <c r="X14" s="125">
        <v>8</v>
      </c>
      <c r="Y14" s="125">
        <v>8</v>
      </c>
      <c r="Z14" s="125">
        <v>8</v>
      </c>
      <c r="AA14" s="125">
        <v>8</v>
      </c>
      <c r="AB14" s="125">
        <v>8</v>
      </c>
      <c r="AC14" s="125">
        <v>8</v>
      </c>
      <c r="AD14" s="125"/>
      <c r="AE14" s="125">
        <v>8</v>
      </c>
      <c r="AF14" s="125">
        <v>8</v>
      </c>
      <c r="AG14" s="125">
        <v>8</v>
      </c>
      <c r="AH14" s="125">
        <v>8</v>
      </c>
      <c r="AI14" s="125">
        <v>8</v>
      </c>
      <c r="AJ14" s="125"/>
      <c r="AK14" s="225">
        <f t="shared" ref="AK14" si="4">((SUM(F14:AJ14))/8)-(SUMIF($F$6:$AJ$6,"C.Nhật",F14:AJ14)/8)</f>
        <v>25</v>
      </c>
      <c r="AL14" s="225">
        <f t="shared" ref="AL14" si="5">SUM(F15:AJ15)/8*1.5</f>
        <v>0</v>
      </c>
      <c r="AM14" s="227">
        <f>SUMIF($F$6:$AJ$6,"C.Nhật",$F14:$AJ15)/8*2</f>
        <v>0</v>
      </c>
      <c r="AN14" s="221">
        <f t="shared" ref="AN14" si="6">SUM(AK14:AM15)</f>
        <v>25</v>
      </c>
      <c r="AO14" s="229">
        <v>0</v>
      </c>
      <c r="AP14" s="221"/>
      <c r="AQ14" s="221"/>
      <c r="AR14" s="221"/>
      <c r="AS14" s="22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1" customFormat="1" ht="18" customHeight="1">
      <c r="A15" s="232"/>
      <c r="B15" s="232"/>
      <c r="C15" s="234"/>
      <c r="D15" s="236"/>
      <c r="E15" s="53" t="s">
        <v>25</v>
      </c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226"/>
      <c r="AL15" s="226"/>
      <c r="AM15" s="228"/>
      <c r="AN15" s="222"/>
      <c r="AO15" s="230"/>
      <c r="AP15" s="222"/>
      <c r="AQ15" s="222"/>
      <c r="AR15" s="222"/>
      <c r="AS15" s="22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1" customFormat="1" ht="18" customHeight="1">
      <c r="A16" s="231">
        <v>3</v>
      </c>
      <c r="B16" s="231" t="s">
        <v>72</v>
      </c>
      <c r="C16" s="233" t="str">
        <f>VLOOKUP(B16,DS,2,0)</f>
        <v>Cao Minh Chí</v>
      </c>
      <c r="D16" s="235" t="str">
        <f>VLOOKUP(B16,DS,3,0)</f>
        <v>Công Đoạn 2</v>
      </c>
      <c r="E16" s="52" t="s">
        <v>26</v>
      </c>
      <c r="F16" s="125">
        <v>8</v>
      </c>
      <c r="G16" s="125"/>
      <c r="H16" s="125">
        <v>8</v>
      </c>
      <c r="I16" s="125"/>
      <c r="J16" s="125">
        <v>8</v>
      </c>
      <c r="K16" s="125">
        <v>8</v>
      </c>
      <c r="L16" s="125">
        <v>8</v>
      </c>
      <c r="M16" s="125">
        <v>8</v>
      </c>
      <c r="N16" s="125">
        <v>8</v>
      </c>
      <c r="O16" s="125">
        <v>8</v>
      </c>
      <c r="P16" s="125"/>
      <c r="Q16" s="125">
        <v>8</v>
      </c>
      <c r="R16" s="125">
        <v>8</v>
      </c>
      <c r="S16" s="125">
        <v>8</v>
      </c>
      <c r="T16" s="125">
        <v>8</v>
      </c>
      <c r="U16" s="125">
        <v>8</v>
      </c>
      <c r="V16" s="125">
        <v>8</v>
      </c>
      <c r="W16" s="125"/>
      <c r="X16" s="125">
        <v>8</v>
      </c>
      <c r="Y16" s="125">
        <v>8</v>
      </c>
      <c r="Z16" s="125">
        <v>8</v>
      </c>
      <c r="AA16" s="125">
        <v>8</v>
      </c>
      <c r="AB16" s="125">
        <v>8</v>
      </c>
      <c r="AC16" s="125">
        <v>8</v>
      </c>
      <c r="AD16" s="125"/>
      <c r="AE16" s="125">
        <v>8</v>
      </c>
      <c r="AF16" s="125">
        <v>8</v>
      </c>
      <c r="AG16" s="125">
        <v>8</v>
      </c>
      <c r="AH16" s="125">
        <v>8</v>
      </c>
      <c r="AI16" s="125">
        <v>8</v>
      </c>
      <c r="AJ16" s="125"/>
      <c r="AK16" s="225">
        <f t="shared" ref="AK16" si="7">((SUM(F16:AJ16))/8)-(SUMIF($F$6:$AJ$6,"C.Nhật",F16:AJ16)/8)</f>
        <v>25</v>
      </c>
      <c r="AL16" s="225">
        <f t="shared" ref="AL16" si="8">SUM(F17:AJ17)/8*1.5</f>
        <v>0</v>
      </c>
      <c r="AM16" s="227">
        <f>SUMIF($F$6:$AJ$6,"C.Nhật",$F16:$AJ17)/8*2</f>
        <v>0</v>
      </c>
      <c r="AN16" s="221">
        <f t="shared" ref="AN16" si="9">SUM(AK16:AM17)</f>
        <v>25</v>
      </c>
      <c r="AO16" s="229">
        <v>0</v>
      </c>
      <c r="AP16" s="221"/>
      <c r="AQ16" s="221"/>
      <c r="AR16" s="221"/>
      <c r="AS16" s="223"/>
      <c r="AT16" s="1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0" s="51" customFormat="1" ht="18" customHeight="1">
      <c r="A17" s="232"/>
      <c r="B17" s="232"/>
      <c r="C17" s="234"/>
      <c r="D17" s="236"/>
      <c r="E17" s="53" t="s">
        <v>25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226"/>
      <c r="AL17" s="226"/>
      <c r="AM17" s="228"/>
      <c r="AN17" s="222"/>
      <c r="AO17" s="230"/>
      <c r="AP17" s="222"/>
      <c r="AQ17" s="222"/>
      <c r="AR17" s="222"/>
      <c r="AS17" s="224"/>
      <c r="AT17" s="1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0" s="51" customFormat="1" ht="18" customHeight="1">
      <c r="A18" s="231">
        <v>4</v>
      </c>
      <c r="B18" s="231" t="s">
        <v>76</v>
      </c>
      <c r="C18" s="233" t="str">
        <f>VLOOKUP(B18,DS,2,0)</f>
        <v>Nguyễn Thị Sự</v>
      </c>
      <c r="D18" s="235" t="str">
        <f>VLOOKUP(B18,DS,3,0)</f>
        <v>Công Đoạn 2</v>
      </c>
      <c r="E18" s="52" t="s">
        <v>26</v>
      </c>
      <c r="F18" s="125">
        <v>8</v>
      </c>
      <c r="G18" s="125"/>
      <c r="H18" s="125">
        <v>8</v>
      </c>
      <c r="I18" s="125"/>
      <c r="J18" s="125">
        <v>8</v>
      </c>
      <c r="K18" s="125">
        <v>8</v>
      </c>
      <c r="L18" s="125">
        <v>8</v>
      </c>
      <c r="M18" s="125">
        <v>8</v>
      </c>
      <c r="N18" s="125">
        <v>8</v>
      </c>
      <c r="O18" s="125">
        <v>8</v>
      </c>
      <c r="P18" s="125"/>
      <c r="Q18" s="125">
        <v>8</v>
      </c>
      <c r="R18" s="125">
        <v>8</v>
      </c>
      <c r="S18" s="125">
        <v>8</v>
      </c>
      <c r="T18" s="125">
        <v>8</v>
      </c>
      <c r="U18" s="125">
        <v>8</v>
      </c>
      <c r="V18" s="125">
        <v>8</v>
      </c>
      <c r="W18" s="125"/>
      <c r="X18" s="125">
        <v>8</v>
      </c>
      <c r="Y18" s="125">
        <v>8</v>
      </c>
      <c r="Z18" s="125">
        <v>8</v>
      </c>
      <c r="AA18" s="125">
        <v>8</v>
      </c>
      <c r="AB18" s="125">
        <v>8</v>
      </c>
      <c r="AC18" s="125">
        <v>8</v>
      </c>
      <c r="AD18" s="125"/>
      <c r="AE18" s="125">
        <v>8</v>
      </c>
      <c r="AF18" s="125">
        <v>8</v>
      </c>
      <c r="AG18" s="125">
        <v>8</v>
      </c>
      <c r="AH18" s="125">
        <v>8</v>
      </c>
      <c r="AI18" s="125">
        <v>8</v>
      </c>
      <c r="AJ18" s="125"/>
      <c r="AK18" s="225">
        <f t="shared" ref="AK18" si="10">((SUM(F18:AJ18))/8)-(SUMIF($F$6:$AJ$6,"C.Nhật",F18:AJ18)/8)</f>
        <v>25</v>
      </c>
      <c r="AL18" s="225">
        <f t="shared" ref="AL18" si="11">SUM(F19:AJ19)/8*1.5</f>
        <v>0</v>
      </c>
      <c r="AM18" s="227">
        <f>SUMIF($F$6:$AJ$6,"C.Nhật",$F18:$AJ19)/8*2</f>
        <v>0</v>
      </c>
      <c r="AN18" s="221">
        <f t="shared" ref="AN18" si="12">SUM(AK18:AM19)</f>
        <v>25</v>
      </c>
      <c r="AO18" s="229">
        <v>0</v>
      </c>
      <c r="AP18" s="221"/>
      <c r="AQ18" s="221"/>
      <c r="AR18" s="221"/>
      <c r="AS18" s="22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0" s="51" customFormat="1" ht="18" customHeight="1">
      <c r="A19" s="232"/>
      <c r="B19" s="232"/>
      <c r="C19" s="234"/>
      <c r="D19" s="236"/>
      <c r="E19" s="53" t="s">
        <v>25</v>
      </c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226"/>
      <c r="AL19" s="226"/>
      <c r="AM19" s="228"/>
      <c r="AN19" s="222"/>
      <c r="AO19" s="230"/>
      <c r="AP19" s="222"/>
      <c r="AQ19" s="222"/>
      <c r="AR19" s="222"/>
      <c r="AS19" s="22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0" s="54" customFormat="1" ht="12.75">
      <c r="A20" s="14"/>
      <c r="B20" s="55"/>
      <c r="C20" s="4"/>
      <c r="D20" s="96"/>
      <c r="E20" s="4"/>
      <c r="F20" s="59"/>
      <c r="G20" s="59"/>
      <c r="H20" s="56"/>
      <c r="I20" s="56"/>
      <c r="J20" s="102"/>
      <c r="K20" s="59"/>
      <c r="L20" s="56"/>
      <c r="M20" s="59"/>
      <c r="N20" s="59"/>
      <c r="O20" s="59"/>
      <c r="P20" s="59"/>
      <c r="Q20" s="56"/>
      <c r="R20" s="59"/>
      <c r="S20" s="59"/>
      <c r="T20" s="102"/>
      <c r="U20" s="59"/>
      <c r="V20" s="59"/>
      <c r="W20" s="59"/>
      <c r="X20" s="55"/>
      <c r="Y20" s="59"/>
      <c r="Z20" s="59"/>
      <c r="AA20" s="59"/>
      <c r="AB20" s="59"/>
      <c r="AC20" s="59"/>
      <c r="AD20" s="56"/>
      <c r="AE20" s="59"/>
      <c r="AF20" s="59"/>
      <c r="AG20" s="59"/>
      <c r="AH20" s="59"/>
      <c r="AI20" s="59"/>
      <c r="AJ20" s="59"/>
      <c r="AK20" s="4"/>
      <c r="AL20" s="4"/>
      <c r="AM20" s="82"/>
      <c r="AN20" s="58"/>
      <c r="AO20" s="58"/>
      <c r="AP20" s="58"/>
      <c r="AQ20" s="58"/>
      <c r="AR20" s="58"/>
      <c r="AS20" s="4"/>
      <c r="AT20" s="88"/>
    </row>
    <row r="21" spans="1:90" s="54" customFormat="1" ht="12.75">
      <c r="A21" s="14"/>
      <c r="B21" s="55"/>
      <c r="C21" s="14" t="s">
        <v>10</v>
      </c>
      <c r="D21" s="96"/>
      <c r="E21" s="4"/>
      <c r="F21" s="59"/>
      <c r="G21" s="59"/>
      <c r="H21" s="56"/>
      <c r="I21" s="56"/>
      <c r="J21" s="102"/>
      <c r="K21" s="59"/>
      <c r="L21" s="56"/>
      <c r="M21" s="59"/>
      <c r="N21" s="59"/>
      <c r="O21" s="59"/>
      <c r="P21" s="59"/>
      <c r="Q21" s="56"/>
      <c r="R21" s="59"/>
      <c r="S21" s="59"/>
      <c r="T21" s="102"/>
      <c r="U21" s="59"/>
      <c r="V21" s="59"/>
      <c r="W21" s="59"/>
      <c r="X21" s="55"/>
      <c r="Y21" s="59"/>
      <c r="Z21" s="59"/>
      <c r="AA21" s="59"/>
      <c r="AB21" s="59"/>
      <c r="AC21" s="59"/>
      <c r="AD21" s="56"/>
      <c r="AE21" s="59"/>
      <c r="AF21" s="59"/>
      <c r="AG21" s="59"/>
      <c r="AH21" s="59"/>
      <c r="AI21" s="59"/>
      <c r="AJ21" s="59"/>
      <c r="AK21" s="4"/>
      <c r="AL21" s="4"/>
      <c r="AM21" s="82"/>
      <c r="AN21" s="58"/>
      <c r="AO21" s="58"/>
      <c r="AP21" s="58"/>
      <c r="AQ21" s="58"/>
      <c r="AR21" s="58"/>
      <c r="AS21" s="4"/>
      <c r="AT21" s="88"/>
    </row>
    <row r="22" spans="1:90" s="54" customFormat="1" ht="12.75">
      <c r="A22" s="12"/>
      <c r="B22" s="12"/>
      <c r="C22" s="4"/>
      <c r="D22" s="96"/>
      <c r="E22" s="4"/>
      <c r="F22" s="59"/>
      <c r="G22" s="59"/>
      <c r="H22" s="103"/>
      <c r="I22" s="103"/>
      <c r="J22" s="103"/>
      <c r="K22" s="59"/>
      <c r="L22" s="103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103"/>
      <c r="AE22" s="59"/>
      <c r="AF22" s="59"/>
      <c r="AG22" s="59"/>
      <c r="AH22" s="59"/>
      <c r="AI22" s="59"/>
      <c r="AJ22" s="59"/>
      <c r="AK22" s="4"/>
      <c r="AL22" s="4"/>
      <c r="AM22" s="82"/>
      <c r="AN22" s="60"/>
      <c r="AO22" s="60"/>
      <c r="AP22" s="60"/>
      <c r="AQ22" s="60"/>
      <c r="AR22" s="60"/>
      <c r="AS22" s="4"/>
      <c r="AT22" s="88"/>
    </row>
    <row r="23" spans="1:90" s="57" customFormat="1" ht="15" customHeight="1">
      <c r="A23" s="12"/>
      <c r="B23" s="12"/>
      <c r="C23" s="4"/>
      <c r="D23" s="96"/>
      <c r="E23" s="4"/>
      <c r="F23" s="59"/>
      <c r="G23" s="59"/>
      <c r="H23" s="103"/>
      <c r="I23" s="103"/>
      <c r="J23" s="103"/>
      <c r="K23" s="59"/>
      <c r="L23" s="103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103"/>
      <c r="AE23" s="59"/>
      <c r="AF23" s="59"/>
      <c r="AG23" s="59"/>
      <c r="AH23" s="59"/>
      <c r="AI23" s="59"/>
      <c r="AJ23" s="59"/>
      <c r="AK23" s="4"/>
      <c r="AL23" s="4"/>
      <c r="AM23" s="82"/>
      <c r="AN23" s="60"/>
      <c r="AO23" s="60"/>
      <c r="AP23" s="60"/>
      <c r="AQ23" s="60"/>
      <c r="AR23" s="60"/>
      <c r="AS23" s="4"/>
      <c r="AT23" s="4"/>
    </row>
    <row r="24" spans="1:90" s="57" customFormat="1" ht="11.25">
      <c r="A24" s="12"/>
      <c r="B24" s="12"/>
      <c r="C24" s="4"/>
      <c r="D24" s="96"/>
      <c r="E24" s="4"/>
      <c r="F24" s="59"/>
      <c r="G24" s="59"/>
      <c r="H24" s="103"/>
      <c r="I24" s="103"/>
      <c r="J24" s="103"/>
      <c r="K24" s="59"/>
      <c r="L24" s="103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103"/>
      <c r="AE24" s="59"/>
      <c r="AF24" s="59"/>
      <c r="AG24" s="59"/>
      <c r="AH24" s="59"/>
      <c r="AI24" s="59"/>
      <c r="AJ24" s="59"/>
      <c r="AK24" s="4"/>
      <c r="AL24" s="4"/>
      <c r="AM24" s="82"/>
      <c r="AN24" s="60"/>
      <c r="AO24" s="60"/>
      <c r="AP24" s="60"/>
      <c r="AQ24" s="60"/>
      <c r="AR24" s="60"/>
      <c r="AS24" s="4"/>
      <c r="AT24" s="4"/>
    </row>
    <row r="25" spans="1:90" s="57" customFormat="1" ht="11.25">
      <c r="A25" s="12"/>
      <c r="B25" s="12"/>
      <c r="C25" s="4"/>
      <c r="D25" s="96"/>
      <c r="E25" s="4"/>
      <c r="F25" s="59"/>
      <c r="G25" s="59"/>
      <c r="H25" s="103"/>
      <c r="I25" s="103"/>
      <c r="J25" s="103"/>
      <c r="K25" s="59"/>
      <c r="L25" s="103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103"/>
      <c r="AE25" s="59"/>
      <c r="AF25" s="59"/>
      <c r="AG25" s="59"/>
      <c r="AH25" s="59"/>
      <c r="AI25" s="59"/>
      <c r="AJ25" s="59"/>
      <c r="AK25" s="4"/>
      <c r="AL25" s="4"/>
      <c r="AM25" s="82"/>
      <c r="AN25" s="60"/>
      <c r="AO25" s="60"/>
      <c r="AP25" s="60"/>
      <c r="AQ25" s="60"/>
      <c r="AR25" s="60"/>
      <c r="AS25" s="4"/>
      <c r="AT25" s="4"/>
    </row>
    <row r="26" spans="1:90" s="57" customFormat="1" ht="11.25">
      <c r="A26" s="10"/>
      <c r="B26" s="10"/>
      <c r="C26" s="14"/>
      <c r="D26" s="97"/>
      <c r="E26" s="61"/>
      <c r="F26" s="102"/>
      <c r="G26" s="104"/>
      <c r="H26" s="56"/>
      <c r="I26" s="56"/>
      <c r="J26" s="56"/>
      <c r="K26" s="104"/>
      <c r="L26" s="56"/>
      <c r="M26" s="104"/>
      <c r="N26" s="104"/>
      <c r="O26" s="104"/>
      <c r="P26" s="104"/>
      <c r="Q26" s="56"/>
      <c r="R26" s="102"/>
      <c r="S26" s="104"/>
      <c r="T26" s="104"/>
      <c r="U26" s="56"/>
      <c r="V26" s="104"/>
      <c r="W26" s="104"/>
      <c r="X26" s="56"/>
      <c r="Y26" s="104"/>
      <c r="Z26" s="104"/>
      <c r="AA26" s="104"/>
      <c r="AB26" s="104"/>
      <c r="AC26" s="104"/>
      <c r="AD26" s="56"/>
      <c r="AE26" s="104"/>
      <c r="AF26" s="104"/>
      <c r="AG26" s="104"/>
      <c r="AH26" s="104"/>
      <c r="AI26" s="104"/>
      <c r="AJ26" s="104"/>
      <c r="AK26" s="61"/>
      <c r="AM26" s="83"/>
      <c r="AN26" s="10"/>
      <c r="AO26" s="10"/>
      <c r="AP26" s="10"/>
      <c r="AQ26" s="10"/>
      <c r="AR26" s="10"/>
      <c r="AS26" s="14"/>
      <c r="AT26" s="4"/>
    </row>
    <row r="27" spans="1:90" s="57" customFormat="1" ht="12.75">
      <c r="A27" s="2"/>
      <c r="B27" s="2" t="s">
        <v>0</v>
      </c>
      <c r="C27" s="2"/>
      <c r="D27" s="169"/>
      <c r="E27" s="2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106"/>
      <c r="AJ27" s="106"/>
      <c r="AK27" s="2"/>
      <c r="AL27" s="2"/>
      <c r="AM27" s="84"/>
      <c r="AN27" s="2"/>
      <c r="AO27" s="2"/>
      <c r="AP27" s="2"/>
      <c r="AQ27" s="2"/>
      <c r="AR27" s="2"/>
      <c r="AS27" s="2"/>
      <c r="AT27" s="4"/>
    </row>
    <row r="28" spans="1:90" s="57" customFormat="1" ht="12.75">
      <c r="A28" s="2"/>
      <c r="B28" s="2"/>
      <c r="C28" s="2" t="s">
        <v>35</v>
      </c>
      <c r="D28" s="169"/>
      <c r="E28" s="2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106"/>
      <c r="AJ28" s="106"/>
      <c r="AK28" s="2"/>
      <c r="AL28" s="2"/>
      <c r="AM28" s="84"/>
      <c r="AN28" s="2"/>
      <c r="AO28" s="2"/>
      <c r="AP28" s="2"/>
      <c r="AQ28" s="2"/>
      <c r="AR28" s="2"/>
      <c r="AS28" s="2"/>
      <c r="AT28" s="14"/>
    </row>
    <row r="29" spans="1:90" ht="15" customHeight="1">
      <c r="C29" s="2" t="s">
        <v>36</v>
      </c>
    </row>
    <row r="30" spans="1:90" ht="15" customHeight="1">
      <c r="C30" s="2" t="s">
        <v>37</v>
      </c>
    </row>
    <row r="31" spans="1:90" ht="15" customHeight="1">
      <c r="C31" s="2" t="s">
        <v>38</v>
      </c>
    </row>
    <row r="32" spans="1:90" ht="15" customHeight="1">
      <c r="C32" s="2" t="s">
        <v>39</v>
      </c>
    </row>
    <row r="33" spans="3:3" ht="15" customHeight="1">
      <c r="C33" s="2" t="s">
        <v>40</v>
      </c>
    </row>
    <row r="34" spans="3:3" ht="15" customHeight="1">
      <c r="C34" s="2" t="s">
        <v>41</v>
      </c>
    </row>
    <row r="35" spans="3:3" ht="15" customHeight="1">
      <c r="C35" s="2" t="s">
        <v>42</v>
      </c>
    </row>
    <row r="36" spans="3:3" ht="15" customHeight="1">
      <c r="C36" s="2" t="s">
        <v>43</v>
      </c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N18:AN19"/>
    <mergeCell ref="AO18:AO19"/>
    <mergeCell ref="AK14:AK15"/>
    <mergeCell ref="A14:A15"/>
    <mergeCell ref="B14:B15"/>
    <mergeCell ref="A16:A17"/>
    <mergeCell ref="B16:B17"/>
    <mergeCell ref="AN16:AN17"/>
    <mergeCell ref="A18:A19"/>
    <mergeCell ref="B18:B19"/>
    <mergeCell ref="C18:C19"/>
    <mergeCell ref="D18:D19"/>
    <mergeCell ref="AK18:AK19"/>
    <mergeCell ref="AO16:AO17"/>
    <mergeCell ref="AM1:AS1"/>
    <mergeCell ref="AK5:AM5"/>
    <mergeCell ref="AN5:AN6"/>
    <mergeCell ref="AO5:AO6"/>
    <mergeCell ref="AP5:AP6"/>
    <mergeCell ref="AQ5:AQ6"/>
    <mergeCell ref="AR5:AR6"/>
    <mergeCell ref="AS5:AS6"/>
    <mergeCell ref="AN12:AN13"/>
    <mergeCell ref="AO12:AO13"/>
    <mergeCell ref="AS14:AS15"/>
    <mergeCell ref="AN14:AN15"/>
    <mergeCell ref="AQ14:AQ15"/>
    <mergeCell ref="AR14:AR15"/>
    <mergeCell ref="AR12:AR13"/>
    <mergeCell ref="AS12:AS13"/>
    <mergeCell ref="AO14:AO15"/>
    <mergeCell ref="AP14:AP15"/>
    <mergeCell ref="C5:C6"/>
    <mergeCell ref="D5:D6"/>
    <mergeCell ref="E5:E6"/>
    <mergeCell ref="AL18:AL19"/>
    <mergeCell ref="AM18:AM19"/>
    <mergeCell ref="C14:C15"/>
    <mergeCell ref="D14:D15"/>
    <mergeCell ref="AL14:AL15"/>
    <mergeCell ref="AM14:AM15"/>
    <mergeCell ref="C16:C17"/>
    <mergeCell ref="D16:D17"/>
    <mergeCell ref="AK16:AK17"/>
    <mergeCell ref="AL16:AL17"/>
    <mergeCell ref="AM16:AM17"/>
    <mergeCell ref="AL12:AL13"/>
    <mergeCell ref="AM12:AM13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5:A6"/>
    <mergeCell ref="B5:B6"/>
    <mergeCell ref="A12:A13"/>
    <mergeCell ref="B12:B13"/>
    <mergeCell ref="C12:C13"/>
    <mergeCell ref="D12:D13"/>
    <mergeCell ref="AK12:AK13"/>
    <mergeCell ref="AQ18:AQ19"/>
    <mergeCell ref="AR18:AR19"/>
    <mergeCell ref="AS18:AS19"/>
    <mergeCell ref="AP12:AP13"/>
    <mergeCell ref="AQ12:AQ13"/>
    <mergeCell ref="AP18:AP19"/>
    <mergeCell ref="AP16:AP17"/>
    <mergeCell ref="AQ16:AQ17"/>
    <mergeCell ref="AR16:AR17"/>
    <mergeCell ref="AS16:AS17"/>
  </mergeCells>
  <conditionalFormatting sqref="F5:AJ6 F9:AJ10 F12:AI15 F18:AI19">
    <cfRule type="expression" dxfId="45" priority="65" stopIfTrue="1">
      <formula>IF(WEEKDAY(F$5)=1,TRUE,FALSE)</formula>
    </cfRule>
  </conditionalFormatting>
  <conditionalFormatting sqref="F9:AJ10">
    <cfRule type="expression" dxfId="44" priority="64" stopIfTrue="1">
      <formula>IF(WEEKDAY(F$5)=1,TRUE,FALSE)</formula>
    </cfRule>
  </conditionalFormatting>
  <conditionalFormatting sqref="AJ12:AJ13">
    <cfRule type="expression" dxfId="43" priority="51" stopIfTrue="1">
      <formula>IF(WEEKDAY(AJ$5)=1,TRUE,FALSE)</formula>
    </cfRule>
  </conditionalFormatting>
  <conditionalFormatting sqref="AJ12:AJ13">
    <cfRule type="expression" dxfId="42" priority="50" stopIfTrue="1">
      <formula>IF(WEEKDAY(AJ$5)=1,TRUE,FALSE)</formula>
    </cfRule>
  </conditionalFormatting>
  <conditionalFormatting sqref="AJ12:AJ13">
    <cfRule type="expression" dxfId="41" priority="49" stopIfTrue="1">
      <formula>IF(WEEKDAY(AJ$5)=1,TRUE,FALSE)</formula>
    </cfRule>
  </conditionalFormatting>
  <conditionalFormatting sqref="AJ12:AJ13">
    <cfRule type="expression" dxfId="40" priority="48" stopIfTrue="1">
      <formula>IF(WEEKDAY(AJ$5)=1,TRUE,FALSE)</formula>
    </cfRule>
  </conditionalFormatting>
  <conditionalFormatting sqref="AJ12:AJ13">
    <cfRule type="expression" dxfId="39" priority="47" stopIfTrue="1">
      <formula>IF(WEEKDAY(AJ$5)=1,TRUE,FALSE)</formula>
    </cfRule>
  </conditionalFormatting>
  <conditionalFormatting sqref="AJ12:AJ13">
    <cfRule type="expression" dxfId="38" priority="46" stopIfTrue="1">
      <formula>IF(WEEKDAY(AJ$5)=1,TRUE,FALSE)</formula>
    </cfRule>
  </conditionalFormatting>
  <conditionalFormatting sqref="AJ12:AJ13">
    <cfRule type="expression" dxfId="37" priority="45" stopIfTrue="1">
      <formula>IF(WEEKDAY(AJ$5)=1,TRUE,FALSE)</formula>
    </cfRule>
  </conditionalFormatting>
  <conditionalFormatting sqref="AJ18:AJ19">
    <cfRule type="expression" dxfId="36" priority="28" stopIfTrue="1">
      <formula>IF(WEEKDAY(AJ$5)=1,TRUE,FALSE)</formula>
    </cfRule>
  </conditionalFormatting>
  <conditionalFormatting sqref="AJ18:AJ19">
    <cfRule type="expression" dxfId="35" priority="27" stopIfTrue="1">
      <formula>IF(WEEKDAY(AJ$5)=1,TRUE,FALSE)</formula>
    </cfRule>
  </conditionalFormatting>
  <conditionalFormatting sqref="AJ18:AJ19">
    <cfRule type="expression" dxfId="34" priority="26" stopIfTrue="1">
      <formula>IF(WEEKDAY(AJ$5)=1,TRUE,FALSE)</formula>
    </cfRule>
  </conditionalFormatting>
  <conditionalFormatting sqref="AJ18:AJ19">
    <cfRule type="expression" dxfId="33" priority="25" stopIfTrue="1">
      <formula>IF(WEEKDAY(AJ$5)=1,TRUE,FALSE)</formula>
    </cfRule>
  </conditionalFormatting>
  <conditionalFormatting sqref="AJ18:AJ19">
    <cfRule type="expression" dxfId="32" priority="24" stopIfTrue="1">
      <formula>IF(WEEKDAY(AJ$5)=1,TRUE,FALSE)</formula>
    </cfRule>
  </conditionalFormatting>
  <conditionalFormatting sqref="AJ18:AJ19">
    <cfRule type="expression" dxfId="31" priority="23" stopIfTrue="1">
      <formula>IF(WEEKDAY(AJ$5)=1,TRUE,FALSE)</formula>
    </cfRule>
  </conditionalFormatting>
  <conditionalFormatting sqref="AJ18:AJ19">
    <cfRule type="expression" dxfId="30" priority="22" stopIfTrue="1">
      <formula>IF(WEEKDAY(AJ$5)=1,TRUE,FALSE)</formula>
    </cfRule>
  </conditionalFormatting>
  <conditionalFormatting sqref="AJ14:AJ15">
    <cfRule type="expression" dxfId="29" priority="19" stopIfTrue="1">
      <formula>IF(WEEKDAY(AJ$5)=1,TRUE,FALSE)</formula>
    </cfRule>
  </conditionalFormatting>
  <conditionalFormatting sqref="AJ14:AJ15">
    <cfRule type="expression" dxfId="28" priority="18" stopIfTrue="1">
      <formula>IF(WEEKDAY(AJ$5)=1,TRUE,FALSE)</formula>
    </cfRule>
  </conditionalFormatting>
  <conditionalFormatting sqref="AJ14:AJ15">
    <cfRule type="expression" dxfId="27" priority="17" stopIfTrue="1">
      <formula>IF(WEEKDAY(AJ$5)=1,TRUE,FALSE)</formula>
    </cfRule>
  </conditionalFormatting>
  <conditionalFormatting sqref="AJ14:AJ15">
    <cfRule type="expression" dxfId="26" priority="16" stopIfTrue="1">
      <formula>IF(WEEKDAY(AJ$5)=1,TRUE,FALSE)</formula>
    </cfRule>
  </conditionalFormatting>
  <conditionalFormatting sqref="AJ14:AJ15">
    <cfRule type="expression" dxfId="25" priority="15" stopIfTrue="1">
      <formula>IF(WEEKDAY(AJ$5)=1,TRUE,FALSE)</formula>
    </cfRule>
  </conditionalFormatting>
  <conditionalFormatting sqref="AJ14:AJ15">
    <cfRule type="expression" dxfId="24" priority="14" stopIfTrue="1">
      <formula>IF(WEEKDAY(AJ$5)=1,TRUE,FALSE)</formula>
    </cfRule>
  </conditionalFormatting>
  <conditionalFormatting sqref="AJ14:AJ15">
    <cfRule type="expression" dxfId="23" priority="13" stopIfTrue="1">
      <formula>IF(WEEKDAY(AJ$5)=1,TRUE,FALSE)</formula>
    </cfRule>
  </conditionalFormatting>
  <conditionalFormatting sqref="F16:AI17">
    <cfRule type="expression" dxfId="22" priority="8" stopIfTrue="1">
      <formula>IF(WEEKDAY(F$5)=1,TRUE,FALSE)</formula>
    </cfRule>
  </conditionalFormatting>
  <conditionalFormatting sqref="AJ16:AJ17">
    <cfRule type="expression" dxfId="21" priority="7" stopIfTrue="1">
      <formula>IF(WEEKDAY(AJ$5)=1,TRUE,FALSE)</formula>
    </cfRule>
  </conditionalFormatting>
  <conditionalFormatting sqref="AJ16:AJ17">
    <cfRule type="expression" dxfId="20" priority="6" stopIfTrue="1">
      <formula>IF(WEEKDAY(AJ$5)=1,TRUE,FALSE)</formula>
    </cfRule>
  </conditionalFormatting>
  <conditionalFormatting sqref="AJ16:AJ17">
    <cfRule type="expression" dxfId="19" priority="5" stopIfTrue="1">
      <formula>IF(WEEKDAY(AJ$5)=1,TRUE,FALSE)</formula>
    </cfRule>
  </conditionalFormatting>
  <conditionalFormatting sqref="AJ16:AJ17">
    <cfRule type="expression" dxfId="18" priority="4" stopIfTrue="1">
      <formula>IF(WEEKDAY(AJ$5)=1,TRUE,FALSE)</formula>
    </cfRule>
  </conditionalFormatting>
  <conditionalFormatting sqref="AJ16:AJ17">
    <cfRule type="expression" dxfId="17" priority="3" stopIfTrue="1">
      <formula>IF(WEEKDAY(AJ$5)=1,TRUE,FALSE)</formula>
    </cfRule>
  </conditionalFormatting>
  <conditionalFormatting sqref="AJ16:AJ17">
    <cfRule type="expression" dxfId="16" priority="2" stopIfTrue="1">
      <formula>IF(WEEKDAY(AJ$5)=1,TRUE,FALSE)</formula>
    </cfRule>
  </conditionalFormatting>
  <conditionalFormatting sqref="AJ16:AJ17">
    <cfRule type="expression" dxfId="15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0"/>
  <sheetViews>
    <sheetView zoomScaleNormal="70" workbookViewId="0">
      <pane xSplit="3" ySplit="8" topLeftCell="D15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25" sqref="E2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2.285156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5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1"/>
      <c r="B1" s="173"/>
      <c r="C1" s="173"/>
      <c r="D1" s="253" t="str">
        <f>"BẢNG THANH TOÁN LƯƠNG THÁNG"&amp;" "&amp;TEXT($E$4,"mm")&amp;" / "&amp;TEXT($E$4,"yyyy")</f>
        <v>BẢNG THANH TOÁN LƯƠNG THÁNG 09 / 2016</v>
      </c>
      <c r="E1" s="253"/>
      <c r="F1" s="253"/>
      <c r="G1" s="253"/>
      <c r="H1" s="253"/>
      <c r="I1" s="253"/>
      <c r="J1" s="253"/>
      <c r="K1" s="253"/>
      <c r="L1" s="253"/>
      <c r="M1" s="253"/>
      <c r="N1" s="254" t="s">
        <v>73</v>
      </c>
      <c r="O1" s="255"/>
      <c r="P1" s="256"/>
      <c r="Q1" s="112" t="s">
        <v>46</v>
      </c>
      <c r="R1" s="94" t="s">
        <v>28</v>
      </c>
      <c r="S1" s="67"/>
      <c r="T1" s="67"/>
      <c r="U1" s="5"/>
      <c r="V1" s="5"/>
    </row>
    <row r="2" spans="1:27" s="4" customFormat="1" ht="15" customHeight="1">
      <c r="A2" s="121"/>
      <c r="B2" s="173"/>
      <c r="C2" s="173"/>
      <c r="D2" s="173"/>
      <c r="E2" s="65"/>
      <c r="F2" s="173"/>
      <c r="G2" s="173"/>
      <c r="H2" s="173"/>
      <c r="I2" s="173"/>
      <c r="J2" s="66"/>
      <c r="K2" s="173"/>
      <c r="L2" s="173"/>
      <c r="M2" s="173"/>
      <c r="N2" s="173"/>
      <c r="O2" s="173"/>
      <c r="P2" s="43"/>
      <c r="Q2" s="64">
        <f>MAX(F10:F19)</f>
        <v>25</v>
      </c>
      <c r="R2" s="95">
        <v>31</v>
      </c>
      <c r="S2" s="67"/>
      <c r="T2" s="67"/>
      <c r="U2" s="5"/>
      <c r="V2" s="5"/>
    </row>
    <row r="3" spans="1:27" s="4" customFormat="1" ht="15" customHeight="1">
      <c r="A3" s="121"/>
      <c r="B3" s="173"/>
      <c r="C3" s="173"/>
      <c r="D3" s="173"/>
      <c r="E3" s="65"/>
      <c r="F3" s="173"/>
      <c r="G3" s="173"/>
      <c r="H3" s="173"/>
      <c r="I3" s="173"/>
      <c r="J3" s="66"/>
      <c r="K3" s="173"/>
      <c r="L3" s="173"/>
      <c r="M3" s="173"/>
      <c r="N3" s="173"/>
      <c r="O3" s="173"/>
      <c r="P3" s="43"/>
      <c r="Q3" s="113"/>
      <c r="R3" s="114"/>
      <c r="S3" s="67"/>
      <c r="T3" s="67"/>
      <c r="U3" s="5"/>
      <c r="V3" s="5"/>
    </row>
    <row r="4" spans="1:27" s="89" customFormat="1" ht="14.25" customHeight="1">
      <c r="A4" s="87"/>
      <c r="B4" s="88"/>
      <c r="C4" s="88"/>
      <c r="D4" s="88"/>
      <c r="E4" s="167">
        <f>'CC -9'!$E$4</f>
        <v>42614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90"/>
      <c r="S4" s="90"/>
      <c r="T4" s="90"/>
      <c r="U4" s="90"/>
      <c r="V4" s="90"/>
    </row>
    <row r="5" spans="1:27" s="21" customFormat="1" ht="24" customHeight="1">
      <c r="A5" s="257" t="s">
        <v>15</v>
      </c>
      <c r="B5" s="257" t="s">
        <v>16</v>
      </c>
      <c r="C5" s="214" t="s">
        <v>1</v>
      </c>
      <c r="D5" s="214" t="s">
        <v>2</v>
      </c>
      <c r="E5" s="217" t="s">
        <v>44</v>
      </c>
      <c r="F5" s="259" t="s">
        <v>20</v>
      </c>
      <c r="G5" s="260"/>
      <c r="H5" s="260"/>
      <c r="I5" s="260"/>
      <c r="J5" s="260"/>
      <c r="K5" s="261"/>
      <c r="L5" s="251" t="s">
        <v>45</v>
      </c>
      <c r="M5" s="251" t="s">
        <v>5</v>
      </c>
      <c r="N5" s="251" t="s">
        <v>6</v>
      </c>
      <c r="O5" s="251" t="s">
        <v>7</v>
      </c>
      <c r="P5" s="215" t="s">
        <v>8</v>
      </c>
      <c r="Q5" s="88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58"/>
      <c r="B6" s="258"/>
      <c r="C6" s="214"/>
      <c r="D6" s="214"/>
      <c r="E6" s="217"/>
      <c r="F6" s="259" t="s">
        <v>47</v>
      </c>
      <c r="G6" s="261"/>
      <c r="H6" s="259" t="s">
        <v>66</v>
      </c>
      <c r="I6" s="260"/>
      <c r="J6" s="249" t="s">
        <v>21</v>
      </c>
      <c r="K6" s="251" t="s">
        <v>4</v>
      </c>
      <c r="L6" s="252"/>
      <c r="M6" s="252"/>
      <c r="N6" s="252"/>
      <c r="O6" s="252"/>
      <c r="P6" s="216"/>
      <c r="Q6" s="88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58"/>
      <c r="B7" s="258"/>
      <c r="C7" s="251"/>
      <c r="D7" s="251"/>
      <c r="E7" s="217"/>
      <c r="F7" s="172" t="s">
        <v>29</v>
      </c>
      <c r="G7" s="170" t="s">
        <v>14</v>
      </c>
      <c r="H7" s="172" t="s">
        <v>29</v>
      </c>
      <c r="I7" s="110" t="s">
        <v>14</v>
      </c>
      <c r="J7" s="250"/>
      <c r="K7" s="252"/>
      <c r="L7" s="262"/>
      <c r="M7" s="262"/>
      <c r="N7" s="252"/>
      <c r="O7" s="252"/>
      <c r="P7" s="216"/>
      <c r="Q7" s="88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69" customFormat="1" ht="12.75" customHeight="1">
      <c r="A8" s="68">
        <v>1</v>
      </c>
      <c r="B8" s="68">
        <v>1</v>
      </c>
      <c r="C8" s="68">
        <v>2</v>
      </c>
      <c r="D8" s="68">
        <v>3</v>
      </c>
      <c r="E8" s="68">
        <v>4</v>
      </c>
      <c r="F8" s="68">
        <v>5</v>
      </c>
      <c r="G8" s="68">
        <v>6</v>
      </c>
      <c r="H8" s="68">
        <v>7</v>
      </c>
      <c r="I8" s="68">
        <v>8</v>
      </c>
      <c r="J8" s="68">
        <v>9</v>
      </c>
      <c r="K8" s="68">
        <v>10</v>
      </c>
      <c r="L8" s="68">
        <v>11</v>
      </c>
      <c r="M8" s="68">
        <v>12</v>
      </c>
      <c r="N8" s="68">
        <v>17</v>
      </c>
      <c r="O8" s="68">
        <v>18</v>
      </c>
      <c r="P8" s="68">
        <v>19</v>
      </c>
      <c r="Q8" s="88"/>
      <c r="R8" s="70"/>
      <c r="S8" s="70"/>
      <c r="T8" s="71"/>
      <c r="U8" s="71"/>
      <c r="V8" s="71"/>
      <c r="W8" s="72"/>
      <c r="X8" s="72"/>
      <c r="Y8" s="72"/>
      <c r="Z8" s="72"/>
      <c r="AA8" s="72"/>
    </row>
    <row r="9" spans="1:27" s="69" customFormat="1" ht="24" customHeight="1">
      <c r="A9" s="166" t="s">
        <v>63</v>
      </c>
      <c r="B9" s="165" t="s">
        <v>74</v>
      </c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88"/>
      <c r="R9" s="70"/>
      <c r="S9" s="70"/>
      <c r="T9" s="71"/>
      <c r="U9" s="71"/>
      <c r="V9" s="71"/>
      <c r="W9" s="72"/>
      <c r="X9" s="72"/>
      <c r="Y9" s="72"/>
      <c r="Z9" s="72"/>
      <c r="AA9" s="72"/>
    </row>
    <row r="10" spans="1:27" s="27" customFormat="1" ht="24" customHeight="1">
      <c r="A10" s="123">
        <v>1</v>
      </c>
      <c r="B10" s="123" t="s">
        <v>69</v>
      </c>
      <c r="C10" s="73" t="str">
        <f t="shared" ref="C10" si="0">VLOOKUP(B10,DS,2,0)</f>
        <v>Nguyễn Thị Kim Quyên</v>
      </c>
      <c r="D10" s="98" t="str">
        <f t="shared" ref="D10" si="1">VLOOKUP(B10,DS,3,0)</f>
        <v>Văn Phòng</v>
      </c>
      <c r="E10" s="74">
        <f t="shared" ref="E10" si="2">VLOOKUP(B10,DS,4,0)</f>
        <v>4000000</v>
      </c>
      <c r="F10" s="76">
        <f>VLOOKUP(B10,'CC -9'!$B$8:$AS$19,36,0)</f>
        <v>25</v>
      </c>
      <c r="G10" s="127">
        <f>ROUND(E10/$Q$2*F10,0)</f>
        <v>4000000</v>
      </c>
      <c r="H10" s="76">
        <f>(VLOOKUP(B10,'CC -9'!$B$8:$AS$19,37,0)+VLOOKUP(B10,'CC -9'!$B$8:$AS$19,38,0))</f>
        <v>0</v>
      </c>
      <c r="I10" s="127">
        <f>ROUND(E10/$Q$2*H10,0)</f>
        <v>0</v>
      </c>
      <c r="J10" s="77">
        <f t="shared" ref="J10" si="3">F10+H10</f>
        <v>25</v>
      </c>
      <c r="K10" s="29">
        <f>G10+I10</f>
        <v>4000000</v>
      </c>
      <c r="L10" s="74">
        <f t="shared" ref="L10" si="4">+F10*15000</f>
        <v>375000</v>
      </c>
      <c r="M10" s="30">
        <f t="shared" ref="M10" si="5">K10+L10</f>
        <v>4375000</v>
      </c>
      <c r="N10" s="29">
        <f>VLOOKUP(B10,DS,23,0)</f>
        <v>0</v>
      </c>
      <c r="O10" s="35">
        <f>M10-N10</f>
        <v>4375000</v>
      </c>
      <c r="P10" s="29"/>
      <c r="Q10" s="88"/>
      <c r="R10" s="28"/>
      <c r="S10" s="22"/>
      <c r="T10" s="5"/>
      <c r="U10" s="5"/>
      <c r="V10" s="5"/>
      <c r="W10" s="4"/>
      <c r="X10" s="4"/>
      <c r="Y10" s="4"/>
      <c r="Z10" s="4"/>
      <c r="AA10" s="4"/>
    </row>
    <row r="11" spans="1:27" s="27" customFormat="1" ht="24" customHeight="1">
      <c r="A11" s="174"/>
      <c r="B11" s="175"/>
      <c r="C11" s="176"/>
      <c r="D11" s="177"/>
      <c r="E11" s="178"/>
      <c r="F11" s="179"/>
      <c r="G11" s="180"/>
      <c r="H11" s="179"/>
      <c r="I11" s="180"/>
      <c r="J11" s="181"/>
      <c r="K11" s="182"/>
      <c r="L11" s="178"/>
      <c r="M11" s="183"/>
      <c r="N11" s="182"/>
      <c r="O11" s="184"/>
      <c r="P11" s="182"/>
      <c r="Q11" s="88"/>
      <c r="R11" s="28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05" t="s">
        <v>19</v>
      </c>
      <c r="B12" s="206"/>
      <c r="C12" s="206"/>
      <c r="D12" s="207"/>
      <c r="E12" s="122">
        <f>SUM(E9:E10)</f>
        <v>4000000</v>
      </c>
      <c r="F12" s="122"/>
      <c r="G12" s="122">
        <f>SUM(G9:G10)</f>
        <v>4000000</v>
      </c>
      <c r="H12" s="122"/>
      <c r="I12" s="122">
        <f>SUM(I9:I10)</f>
        <v>0</v>
      </c>
      <c r="J12" s="122"/>
      <c r="K12" s="122">
        <f t="shared" ref="K12:O12" si="6">SUM(K9:K10)</f>
        <v>4000000</v>
      </c>
      <c r="L12" s="122">
        <f t="shared" si="6"/>
        <v>375000</v>
      </c>
      <c r="M12" s="122">
        <f t="shared" si="6"/>
        <v>4375000</v>
      </c>
      <c r="N12" s="122">
        <f t="shared" si="6"/>
        <v>0</v>
      </c>
      <c r="O12" s="122">
        <f t="shared" si="6"/>
        <v>4375000</v>
      </c>
      <c r="P12" s="20"/>
      <c r="Q12" s="88"/>
      <c r="R12" s="26"/>
      <c r="S12" s="26"/>
      <c r="T12" s="26"/>
      <c r="U12" s="26"/>
      <c r="V12" s="26"/>
    </row>
    <row r="13" spans="1:27" s="69" customFormat="1" ht="24" customHeight="1">
      <c r="A13" s="166" t="s">
        <v>64</v>
      </c>
      <c r="B13" s="165" t="s">
        <v>65</v>
      </c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88"/>
      <c r="R13" s="70"/>
      <c r="S13" s="70"/>
      <c r="T13" s="71"/>
      <c r="U13" s="71"/>
      <c r="V13" s="71"/>
      <c r="W13" s="72"/>
      <c r="X13" s="72"/>
      <c r="Y13" s="72"/>
      <c r="Z13" s="72"/>
      <c r="AA13" s="72"/>
    </row>
    <row r="14" spans="1:27" s="27" customFormat="1" ht="24" customHeight="1">
      <c r="A14" s="123">
        <v>1</v>
      </c>
      <c r="B14" s="123" t="s">
        <v>70</v>
      </c>
      <c r="C14" s="73" t="str">
        <f t="shared" ref="C14:C17" si="7">VLOOKUP(B14,DS,2,0)</f>
        <v>Lê Văn Hữu</v>
      </c>
      <c r="D14" s="98" t="str">
        <f t="shared" ref="D14:D17" si="8">VLOOKUP(B14,DS,3,0)</f>
        <v>Công Đoạn 1</v>
      </c>
      <c r="E14" s="74">
        <f t="shared" ref="E14:E17" si="9">VLOOKUP(B14,DS,4,0)</f>
        <v>3200000</v>
      </c>
      <c r="F14" s="76">
        <f>VLOOKUP(B14,'CC -9'!$B$8:$AS$19,36,0)</f>
        <v>25</v>
      </c>
      <c r="G14" s="127">
        <f>ROUND(E14/$Q$2*F14,0)</f>
        <v>3200000</v>
      </c>
      <c r="H14" s="76">
        <f>(VLOOKUP(B14,'CC -9'!$B$8:$AS$19,37,0)+VLOOKUP(B14,'CC -9'!$B$8:$AS$19,38,0))</f>
        <v>0</v>
      </c>
      <c r="I14" s="127">
        <f>ROUND(E14/$Q$2*H14,0)</f>
        <v>0</v>
      </c>
      <c r="J14" s="128">
        <f t="shared" ref="J14:K17" si="10">F14+H14</f>
        <v>25</v>
      </c>
      <c r="K14" s="29">
        <f t="shared" si="10"/>
        <v>3200000</v>
      </c>
      <c r="L14" s="74">
        <f t="shared" ref="L14:L17" si="11">+F14*15000</f>
        <v>375000</v>
      </c>
      <c r="M14" s="30">
        <f t="shared" ref="M14:M17" si="12">K14+L14</f>
        <v>3575000</v>
      </c>
      <c r="N14" s="29">
        <f>VLOOKUP(B14,DS,23,0)</f>
        <v>0</v>
      </c>
      <c r="O14" s="35">
        <f>M14-N14</f>
        <v>3575000</v>
      </c>
      <c r="P14" s="29"/>
      <c r="Q14" s="88"/>
      <c r="R14" s="28"/>
      <c r="S14" s="22"/>
      <c r="T14" s="5"/>
      <c r="U14" s="5"/>
      <c r="V14" s="5"/>
      <c r="W14" s="4"/>
      <c r="X14" s="4"/>
      <c r="Y14" s="4"/>
      <c r="Z14" s="4"/>
      <c r="AA14" s="4"/>
    </row>
    <row r="15" spans="1:27" s="27" customFormat="1" ht="24" customHeight="1">
      <c r="A15" s="123">
        <v>2</v>
      </c>
      <c r="B15" s="123" t="s">
        <v>71</v>
      </c>
      <c r="C15" s="73" t="str">
        <f t="shared" ref="C15:C16" si="13">VLOOKUP(B15,DS,2,0)</f>
        <v>Phan Thị Sương</v>
      </c>
      <c r="D15" s="98" t="str">
        <f t="shared" ref="D15:D16" si="14">VLOOKUP(B15,DS,3,0)</f>
        <v>Công Đoạn 1</v>
      </c>
      <c r="E15" s="74">
        <f t="shared" ref="E15:E16" si="15">VLOOKUP(B15,DS,4,0)</f>
        <v>3000000</v>
      </c>
      <c r="F15" s="76">
        <f>VLOOKUP(B15,'CC -9'!$B$8:$AS$19,36,0)</f>
        <v>25</v>
      </c>
      <c r="G15" s="127">
        <f>ROUND(E15/$Q$2*F15,0)</f>
        <v>3000000</v>
      </c>
      <c r="H15" s="76">
        <f>(VLOOKUP(B15,'CC -9'!$B$8:$AS$19,37,0)+VLOOKUP(B15,'CC -9'!$B$8:$AS$19,38,0))</f>
        <v>0</v>
      </c>
      <c r="I15" s="127">
        <f>ROUND(E15/$Q$2*H15,0)</f>
        <v>0</v>
      </c>
      <c r="J15" s="128">
        <f t="shared" ref="J15:J16" si="16">F15+H15</f>
        <v>25</v>
      </c>
      <c r="K15" s="29">
        <f t="shared" ref="K15:K16" si="17">G15+I15</f>
        <v>3000000</v>
      </c>
      <c r="L15" s="74">
        <f t="shared" ref="L15:L16" si="18">+F15*15000</f>
        <v>375000</v>
      </c>
      <c r="M15" s="30">
        <f t="shared" ref="M15:M16" si="19">K15+L15</f>
        <v>3375000</v>
      </c>
      <c r="N15" s="29">
        <f>VLOOKUP(B15,DS,23,0)</f>
        <v>0</v>
      </c>
      <c r="O15" s="35">
        <f t="shared" ref="O15:O17" si="20">M15-N15</f>
        <v>3375000</v>
      </c>
      <c r="P15" s="29"/>
      <c r="Q15" s="88"/>
      <c r="R15" s="28"/>
      <c r="S15" s="22"/>
      <c r="T15" s="5"/>
      <c r="U15" s="5"/>
      <c r="V15" s="5"/>
      <c r="W15" s="4"/>
      <c r="X15" s="4"/>
      <c r="Y15" s="4"/>
      <c r="Z15" s="4"/>
      <c r="AA15" s="4"/>
    </row>
    <row r="16" spans="1:27" s="27" customFormat="1" ht="24" customHeight="1">
      <c r="A16" s="123">
        <v>3</v>
      </c>
      <c r="B16" s="123" t="s">
        <v>72</v>
      </c>
      <c r="C16" s="73" t="str">
        <f t="shared" si="13"/>
        <v>Cao Minh Chí</v>
      </c>
      <c r="D16" s="98" t="str">
        <f t="shared" si="14"/>
        <v>Công Đoạn 2</v>
      </c>
      <c r="E16" s="74">
        <f t="shared" si="15"/>
        <v>3200000</v>
      </c>
      <c r="F16" s="76">
        <f>VLOOKUP(B16,'CC -9'!$B$8:$AS$19,36,0)</f>
        <v>25</v>
      </c>
      <c r="G16" s="127">
        <f>ROUND(E16/$Q$2*F16,0)</f>
        <v>3200000</v>
      </c>
      <c r="H16" s="76">
        <f>(VLOOKUP(B16,'CC -9'!$B$8:$AS$19,37,0)+VLOOKUP(B16,'CC -9'!$B$8:$AS$19,38,0))</f>
        <v>0</v>
      </c>
      <c r="I16" s="127">
        <f>ROUND(E16/$Q$2*H16,0)</f>
        <v>0</v>
      </c>
      <c r="J16" s="128">
        <f t="shared" si="16"/>
        <v>25</v>
      </c>
      <c r="K16" s="29">
        <f t="shared" si="17"/>
        <v>3200000</v>
      </c>
      <c r="L16" s="74">
        <f t="shared" si="18"/>
        <v>375000</v>
      </c>
      <c r="M16" s="30">
        <f t="shared" si="19"/>
        <v>3575000</v>
      </c>
      <c r="N16" s="29">
        <f>VLOOKUP(B16,DS,23,0)</f>
        <v>0</v>
      </c>
      <c r="O16" s="35">
        <f t="shared" si="20"/>
        <v>3575000</v>
      </c>
      <c r="P16" s="29"/>
      <c r="Q16" s="88"/>
      <c r="R16" s="28"/>
      <c r="S16" s="22"/>
      <c r="T16" s="5"/>
      <c r="U16" s="5"/>
      <c r="V16" s="5"/>
      <c r="W16" s="4"/>
      <c r="X16" s="4"/>
      <c r="Y16" s="4"/>
      <c r="Z16" s="4"/>
      <c r="AA16" s="4"/>
    </row>
    <row r="17" spans="1:27" s="27" customFormat="1" ht="24" customHeight="1">
      <c r="A17" s="123">
        <v>4</v>
      </c>
      <c r="B17" s="123" t="s">
        <v>76</v>
      </c>
      <c r="C17" s="73" t="str">
        <f t="shared" si="7"/>
        <v>Nguyễn Thị Sự</v>
      </c>
      <c r="D17" s="98" t="str">
        <f t="shared" si="8"/>
        <v>Công Đoạn 2</v>
      </c>
      <c r="E17" s="74">
        <f t="shared" si="9"/>
        <v>3000000</v>
      </c>
      <c r="F17" s="76">
        <f>VLOOKUP(B17,'CC -9'!$B$8:$AS$19,36,0)</f>
        <v>25</v>
      </c>
      <c r="G17" s="127">
        <f>ROUND(E17/$Q$2*F17,0)</f>
        <v>3000000</v>
      </c>
      <c r="H17" s="76">
        <f>(VLOOKUP(B17,'CC -9'!$B$8:$AS$19,37,0)+VLOOKUP(B17,'CC -9'!$B$8:$AS$19,38,0))</f>
        <v>0</v>
      </c>
      <c r="I17" s="127">
        <f>ROUND(E17/$Q$2*H17,0)</f>
        <v>0</v>
      </c>
      <c r="J17" s="128">
        <f t="shared" si="10"/>
        <v>25</v>
      </c>
      <c r="K17" s="29">
        <f t="shared" si="10"/>
        <v>3000000</v>
      </c>
      <c r="L17" s="74">
        <f t="shared" si="11"/>
        <v>375000</v>
      </c>
      <c r="M17" s="30">
        <f t="shared" si="12"/>
        <v>3375000</v>
      </c>
      <c r="N17" s="29">
        <f>VLOOKUP(B17,DS,23,0)</f>
        <v>0</v>
      </c>
      <c r="O17" s="35">
        <f t="shared" si="20"/>
        <v>3375000</v>
      </c>
      <c r="P17" s="29"/>
      <c r="Q17" s="88"/>
      <c r="R17" s="28"/>
      <c r="S17" s="22"/>
      <c r="T17" s="5"/>
      <c r="U17" s="5"/>
      <c r="V17" s="5"/>
      <c r="W17" s="4"/>
      <c r="X17" s="4"/>
      <c r="Y17" s="4"/>
      <c r="Z17" s="4"/>
      <c r="AA17" s="4"/>
    </row>
    <row r="18" spans="1:27" s="27" customFormat="1" ht="22.5" customHeight="1">
      <c r="A18" s="31"/>
      <c r="B18" s="163"/>
      <c r="C18" s="32"/>
      <c r="D18" s="3"/>
      <c r="E18" s="33"/>
      <c r="F18" s="33"/>
      <c r="G18" s="33"/>
      <c r="H18" s="33"/>
      <c r="I18" s="33"/>
      <c r="J18" s="34"/>
      <c r="K18" s="33"/>
      <c r="L18" s="33"/>
      <c r="M18" s="162"/>
      <c r="N18" s="33"/>
      <c r="O18" s="33"/>
      <c r="P18" s="29"/>
      <c r="Q18" s="88"/>
      <c r="R18" s="28"/>
      <c r="S18" s="28"/>
      <c r="T18" s="28"/>
      <c r="U18" s="28"/>
      <c r="V18" s="28"/>
    </row>
    <row r="19" spans="1:27" s="25" customFormat="1" ht="21" customHeight="1">
      <c r="A19" s="205" t="s">
        <v>19</v>
      </c>
      <c r="B19" s="206"/>
      <c r="C19" s="206"/>
      <c r="D19" s="207"/>
      <c r="E19" s="122">
        <f>SUM(E13:E18)</f>
        <v>12400000</v>
      </c>
      <c r="F19" s="122"/>
      <c r="G19" s="122">
        <f>SUM(G13:G18)</f>
        <v>12400000</v>
      </c>
      <c r="H19" s="122"/>
      <c r="I19" s="122">
        <f>SUM(I13:I18)</f>
        <v>0</v>
      </c>
      <c r="J19" s="122"/>
      <c r="K19" s="122">
        <f t="shared" ref="K19:O19" si="21">SUM(K13:K18)</f>
        <v>12400000</v>
      </c>
      <c r="L19" s="122">
        <f t="shared" si="21"/>
        <v>1500000</v>
      </c>
      <c r="M19" s="122">
        <f t="shared" si="21"/>
        <v>13900000</v>
      </c>
      <c r="N19" s="122">
        <f t="shared" si="21"/>
        <v>0</v>
      </c>
      <c r="O19" s="122">
        <f t="shared" si="21"/>
        <v>13900000</v>
      </c>
      <c r="P19" s="20"/>
      <c r="Q19" s="88"/>
      <c r="R19" s="26"/>
      <c r="S19" s="26"/>
      <c r="T19" s="26"/>
      <c r="U19" s="26"/>
      <c r="V19" s="26"/>
    </row>
    <row r="20" spans="1:27" ht="11.25" customHeight="1">
      <c r="A20" s="8"/>
      <c r="B20" s="8"/>
      <c r="C20" s="9"/>
      <c r="D20" s="99"/>
      <c r="E20" s="78"/>
      <c r="F20" s="9"/>
      <c r="G20" s="9"/>
      <c r="H20" s="9"/>
      <c r="I20" s="9"/>
      <c r="K20" s="9"/>
      <c r="L20" s="9"/>
      <c r="M20" s="86"/>
      <c r="N20" s="9"/>
      <c r="O20" s="9"/>
      <c r="P20" s="9"/>
      <c r="Q20" s="88"/>
    </row>
    <row r="21" spans="1:27" s="27" customFormat="1" ht="11.25" customHeight="1">
      <c r="A21" s="62"/>
      <c r="B21" s="62"/>
      <c r="C21" s="62"/>
      <c r="D21" s="115"/>
      <c r="E21" s="116"/>
      <c r="F21" s="62"/>
      <c r="G21" s="62"/>
      <c r="H21" s="62"/>
      <c r="I21" s="62"/>
      <c r="J21" s="117"/>
      <c r="K21" s="116"/>
      <c r="L21" s="62"/>
      <c r="M21" s="62"/>
      <c r="N21" s="62"/>
      <c r="O21" s="92" t="str">
        <f>"Long An, ngày  "&amp;$R$2&amp;"   tháng   "&amp;TEXT($E$4,"mm")&amp;"   năm "&amp;TEXT($E$4,"yyyy")</f>
        <v>Long An, ngày  31   tháng   09   năm 2016</v>
      </c>
      <c r="P21" s="62"/>
      <c r="Q21" s="118"/>
      <c r="R21" s="28"/>
      <c r="S21" s="28"/>
      <c r="T21" s="28"/>
      <c r="U21" s="28"/>
      <c r="V21" s="28"/>
    </row>
    <row r="22" spans="1:27" s="27" customFormat="1" ht="12.75">
      <c r="A22" s="23"/>
      <c r="B22" s="23"/>
      <c r="C22" s="23" t="s">
        <v>48</v>
      </c>
      <c r="D22" s="119"/>
      <c r="E22" s="63"/>
      <c r="F22" s="118"/>
      <c r="G22" s="63"/>
      <c r="H22" s="63"/>
      <c r="I22" s="63"/>
      <c r="J22" s="120"/>
      <c r="K22" s="28"/>
      <c r="L22" s="23"/>
      <c r="M22" s="129"/>
      <c r="O22" s="118" t="s">
        <v>17</v>
      </c>
      <c r="P22" s="118"/>
      <c r="Q22" s="118"/>
      <c r="R22" s="28"/>
      <c r="S22" s="28"/>
      <c r="T22" s="28"/>
      <c r="U22" s="28"/>
      <c r="V22" s="28"/>
    </row>
    <row r="23" spans="1:27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O23" s="11"/>
      <c r="P23" s="12"/>
      <c r="Q23" s="88"/>
    </row>
    <row r="24" spans="1:27" ht="12">
      <c r="C24" s="15"/>
      <c r="L24" s="15"/>
      <c r="P24" s="15"/>
      <c r="Q24" s="88"/>
    </row>
    <row r="25" spans="1:27" ht="12">
      <c r="Q25" s="88"/>
    </row>
    <row r="26" spans="1:27" ht="12">
      <c r="Q26" s="88"/>
    </row>
    <row r="27" spans="1:27" ht="12">
      <c r="Q27" s="88"/>
    </row>
    <row r="28" spans="1:27" ht="12">
      <c r="Q28" s="88"/>
    </row>
    <row r="29" spans="1:27" ht="12">
      <c r="Q29" s="88"/>
    </row>
    <row r="30" spans="1:27" ht="12">
      <c r="Q30" s="88"/>
    </row>
  </sheetData>
  <protectedRanges>
    <protectedRange password="CC78" sqref="R18:IG19 C5:D7 B22:C22 R5:S9 A18:A23 B18:B21 B23 R13:S13 N5:P7 E5:I6 D19 L5 L22 J6:K7 L7 A25:P58 Q31:Q58 N18:O18 R25:IG58 J18:L18 AB13:IG13 R12:IG12 D12 N10:O11 S10:S11 AB5:IG11 A10:B12 A59:IG65326 O14:O17" name="Range1"/>
    <protectedRange password="CC78" sqref="F7:H7" name="Range1_4"/>
    <protectedRange password="CC78" sqref="R22:IG23 O22:P23 E22:I23" name="Range1_1_1"/>
    <protectedRange password="CC78" sqref="Q1 S1:IG3 R4:IG4 N2:O3 T5:AA11 Q18:Q30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7 S14:S17 A14:B17 N14:N17" name="Range1_5"/>
    <protectedRange password="CC78" sqref="T14:AA17 Q14:Q17" name="Range1_2_3"/>
    <protectedRange password="CC78" sqref="R14:R17" name="Range1_1_3"/>
    <protectedRange password="CC78" sqref="K10:K11 K14:K17" name="Range1_6"/>
    <protectedRange password="CC78" sqref="A2:A3" name="Range1_2_1_3"/>
    <protectedRange password="CC78" sqref="E12:P12" name="Range1_3"/>
    <protectedRange password="CC78" sqref="E19:P19" name="Range1_7"/>
    <protectedRange password="CC78" sqref="Q2" name="Range1_2_2_1_1"/>
  </protectedRanges>
  <autoFilter ref="A7:AA10"/>
  <mergeCells count="17"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  <mergeCell ref="H6:I6"/>
    <mergeCell ref="J6:J7"/>
    <mergeCell ref="K6:K7"/>
  </mergeCells>
  <printOptions horizontalCentered="1"/>
  <pageMargins left="0.7" right="0.2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E14" sqref="E14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5" customWidth="1"/>
    <col min="5" max="5" width="7.140625" style="2" customWidth="1"/>
    <col min="6" max="33" width="3.42578125" style="105" customWidth="1"/>
    <col min="34" max="36" width="3.42578125" style="106" customWidth="1"/>
    <col min="37" max="38" width="4.42578125" style="2" customWidth="1"/>
    <col min="39" max="39" width="5.5703125" style="84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38"/>
      <c r="C1" s="38"/>
      <c r="D1" s="42"/>
      <c r="E1" s="38"/>
      <c r="F1" s="42"/>
      <c r="G1" s="42"/>
      <c r="H1" s="42"/>
      <c r="I1" s="42"/>
      <c r="J1" s="42"/>
      <c r="K1" s="101"/>
      <c r="L1" s="101"/>
      <c r="M1" s="101"/>
      <c r="N1" s="101"/>
      <c r="O1" s="101"/>
      <c r="P1" s="101"/>
      <c r="Q1" s="101"/>
      <c r="R1" s="101"/>
      <c r="S1" s="40" t="str">
        <f>CONCATENATE("BẢNG CHẤM CÔNG THÁNG ",TEXT($E$4,"mm")," NĂM ",TEXT($E$4,"yyyy"))</f>
        <v>BẢNG CHẤM CÔNG THÁNG 10 NĂM 2016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39"/>
      <c r="AL1" s="39"/>
      <c r="AM1" s="238" t="s">
        <v>73</v>
      </c>
      <c r="AN1" s="239"/>
      <c r="AO1" s="239"/>
      <c r="AP1" s="239"/>
      <c r="AQ1" s="239"/>
      <c r="AR1" s="239"/>
      <c r="AS1" s="240"/>
      <c r="AT1" s="41"/>
    </row>
    <row r="2" spans="1:91" ht="20.25">
      <c r="A2" s="121"/>
      <c r="B2" s="42"/>
      <c r="C2" s="42"/>
      <c r="D2" s="42"/>
      <c r="E2" s="42"/>
      <c r="F2" s="42"/>
      <c r="G2" s="42"/>
      <c r="H2" s="42"/>
      <c r="I2" s="42"/>
      <c r="J2" s="42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39"/>
      <c r="AL2" s="39"/>
      <c r="AM2" s="80"/>
      <c r="AN2" s="43"/>
      <c r="AO2" s="43"/>
      <c r="AP2" s="43"/>
      <c r="AQ2" s="43"/>
      <c r="AR2" s="43"/>
      <c r="AS2" s="79"/>
      <c r="AT2" s="79"/>
    </row>
    <row r="3" spans="1:91" ht="21" customHeight="1">
      <c r="A3" s="121"/>
      <c r="B3" s="44"/>
      <c r="C3" s="44"/>
      <c r="D3" s="45"/>
      <c r="E3" s="4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39"/>
      <c r="AL3" s="39"/>
      <c r="AM3" s="80"/>
      <c r="AN3" s="41"/>
      <c r="AO3" s="41"/>
      <c r="AP3" s="41"/>
      <c r="AQ3" s="41"/>
      <c r="AR3" s="41"/>
      <c r="AS3" s="46"/>
      <c r="AT3" s="46"/>
    </row>
    <row r="4" spans="1:91" ht="14.25" customHeight="1">
      <c r="A4" s="47"/>
      <c r="B4" s="47"/>
      <c r="C4" s="137"/>
      <c r="D4" s="136"/>
      <c r="E4" s="48">
        <v>42644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  <c r="AI4" s="50"/>
      <c r="AJ4" s="50"/>
      <c r="AK4" s="47"/>
      <c r="AL4" s="47"/>
      <c r="AM4" s="81"/>
      <c r="AN4" s="47"/>
      <c r="AO4" s="47"/>
      <c r="AP4" s="47"/>
      <c r="AQ4" s="47"/>
      <c r="AR4" s="47"/>
      <c r="AS4" s="47"/>
      <c r="AT4" s="85"/>
    </row>
    <row r="5" spans="1:91" s="51" customFormat="1" ht="18.75" customHeight="1">
      <c r="A5" s="241" t="s">
        <v>22</v>
      </c>
      <c r="B5" s="241" t="s">
        <v>3</v>
      </c>
      <c r="C5" s="241" t="s">
        <v>1</v>
      </c>
      <c r="D5" s="243" t="s">
        <v>23</v>
      </c>
      <c r="E5" s="241" t="s">
        <v>24</v>
      </c>
      <c r="F5" s="100">
        <f>+E4</f>
        <v>42644</v>
      </c>
      <c r="G5" s="100">
        <f t="shared" ref="G5:AJ5" si="0">F5+1</f>
        <v>42645</v>
      </c>
      <c r="H5" s="100">
        <f t="shared" si="0"/>
        <v>42646</v>
      </c>
      <c r="I5" s="100">
        <f t="shared" si="0"/>
        <v>42647</v>
      </c>
      <c r="J5" s="100">
        <f t="shared" si="0"/>
        <v>42648</v>
      </c>
      <c r="K5" s="100">
        <f t="shared" si="0"/>
        <v>42649</v>
      </c>
      <c r="L5" s="100">
        <f t="shared" si="0"/>
        <v>42650</v>
      </c>
      <c r="M5" s="100">
        <f t="shared" si="0"/>
        <v>42651</v>
      </c>
      <c r="N5" s="100">
        <f t="shared" si="0"/>
        <v>42652</v>
      </c>
      <c r="O5" s="100">
        <f t="shared" si="0"/>
        <v>42653</v>
      </c>
      <c r="P5" s="100">
        <f t="shared" si="0"/>
        <v>42654</v>
      </c>
      <c r="Q5" s="100">
        <f t="shared" si="0"/>
        <v>42655</v>
      </c>
      <c r="R5" s="100">
        <f t="shared" si="0"/>
        <v>42656</v>
      </c>
      <c r="S5" s="100">
        <f t="shared" si="0"/>
        <v>42657</v>
      </c>
      <c r="T5" s="100">
        <f t="shared" si="0"/>
        <v>42658</v>
      </c>
      <c r="U5" s="100">
        <f t="shared" si="0"/>
        <v>42659</v>
      </c>
      <c r="V5" s="100">
        <f t="shared" si="0"/>
        <v>42660</v>
      </c>
      <c r="W5" s="100">
        <f t="shared" si="0"/>
        <v>42661</v>
      </c>
      <c r="X5" s="100">
        <f t="shared" si="0"/>
        <v>42662</v>
      </c>
      <c r="Y5" s="100">
        <f t="shared" si="0"/>
        <v>42663</v>
      </c>
      <c r="Z5" s="100">
        <f t="shared" si="0"/>
        <v>42664</v>
      </c>
      <c r="AA5" s="100">
        <f t="shared" si="0"/>
        <v>42665</v>
      </c>
      <c r="AB5" s="100">
        <f t="shared" si="0"/>
        <v>42666</v>
      </c>
      <c r="AC5" s="100">
        <f t="shared" si="0"/>
        <v>42667</v>
      </c>
      <c r="AD5" s="100">
        <f t="shared" si="0"/>
        <v>42668</v>
      </c>
      <c r="AE5" s="100">
        <f t="shared" si="0"/>
        <v>42669</v>
      </c>
      <c r="AF5" s="100">
        <f t="shared" si="0"/>
        <v>42670</v>
      </c>
      <c r="AG5" s="100">
        <f t="shared" si="0"/>
        <v>42671</v>
      </c>
      <c r="AH5" s="100">
        <f>AG5+1</f>
        <v>42672</v>
      </c>
      <c r="AI5" s="100">
        <f t="shared" si="0"/>
        <v>42673</v>
      </c>
      <c r="AJ5" s="100">
        <f t="shared" si="0"/>
        <v>42674</v>
      </c>
      <c r="AK5" s="244" t="s">
        <v>11</v>
      </c>
      <c r="AL5" s="245"/>
      <c r="AM5" s="246"/>
      <c r="AN5" s="247" t="s">
        <v>34</v>
      </c>
      <c r="AO5" s="247" t="s">
        <v>30</v>
      </c>
      <c r="AP5" s="247" t="s">
        <v>31</v>
      </c>
      <c r="AQ5" s="247" t="s">
        <v>32</v>
      </c>
      <c r="AR5" s="247" t="s">
        <v>33</v>
      </c>
      <c r="AS5" s="243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1" customFormat="1" ht="39.75" customHeight="1">
      <c r="A6" s="242"/>
      <c r="B6" s="242"/>
      <c r="C6" s="242"/>
      <c r="D6" s="242"/>
      <c r="E6" s="242"/>
      <c r="F6" s="152" t="str">
        <f>CHOOSE(WEEKDAY(F5),"C.Nhật","T.Hai","T.Ba","T.Tư","T.Năm","T.Sáu","T.Bảy")</f>
        <v>T.Bảy</v>
      </c>
      <c r="G6" s="152" t="str">
        <f t="shared" ref="G6:AJ6" si="1">CHOOSE(WEEKDAY(G5),"C.Nhật","T.Hai","T.Ba","T.Tư","T.Năm","T.Sáu","T.Bảy")</f>
        <v>C.Nhật</v>
      </c>
      <c r="H6" s="152" t="str">
        <f t="shared" si="1"/>
        <v>T.Hai</v>
      </c>
      <c r="I6" s="152" t="str">
        <f t="shared" si="1"/>
        <v>T.Ba</v>
      </c>
      <c r="J6" s="152" t="str">
        <f t="shared" si="1"/>
        <v>T.Tư</v>
      </c>
      <c r="K6" s="152" t="str">
        <f t="shared" si="1"/>
        <v>T.Năm</v>
      </c>
      <c r="L6" s="152" t="str">
        <f t="shared" si="1"/>
        <v>T.Sáu</v>
      </c>
      <c r="M6" s="152" t="str">
        <f t="shared" si="1"/>
        <v>T.Bảy</v>
      </c>
      <c r="N6" s="152" t="str">
        <f t="shared" si="1"/>
        <v>C.Nhật</v>
      </c>
      <c r="O6" s="152" t="str">
        <f t="shared" si="1"/>
        <v>T.Hai</v>
      </c>
      <c r="P6" s="152" t="str">
        <f t="shared" si="1"/>
        <v>T.Ba</v>
      </c>
      <c r="Q6" s="152" t="str">
        <f t="shared" si="1"/>
        <v>T.Tư</v>
      </c>
      <c r="R6" s="152" t="str">
        <f t="shared" si="1"/>
        <v>T.Năm</v>
      </c>
      <c r="S6" s="152" t="str">
        <f t="shared" si="1"/>
        <v>T.Sáu</v>
      </c>
      <c r="T6" s="152" t="str">
        <f t="shared" si="1"/>
        <v>T.Bảy</v>
      </c>
      <c r="U6" s="152" t="str">
        <f t="shared" si="1"/>
        <v>C.Nhật</v>
      </c>
      <c r="V6" s="152" t="str">
        <f t="shared" si="1"/>
        <v>T.Hai</v>
      </c>
      <c r="W6" s="152" t="str">
        <f t="shared" si="1"/>
        <v>T.Ba</v>
      </c>
      <c r="X6" s="152" t="str">
        <f t="shared" si="1"/>
        <v>T.Tư</v>
      </c>
      <c r="Y6" s="152" t="str">
        <f t="shared" si="1"/>
        <v>T.Năm</v>
      </c>
      <c r="Z6" s="152" t="str">
        <f t="shared" si="1"/>
        <v>T.Sáu</v>
      </c>
      <c r="AA6" s="152" t="str">
        <f t="shared" si="1"/>
        <v>T.Bảy</v>
      </c>
      <c r="AB6" s="152" t="str">
        <f t="shared" si="1"/>
        <v>C.Nhật</v>
      </c>
      <c r="AC6" s="152" t="str">
        <f t="shared" si="1"/>
        <v>T.Hai</v>
      </c>
      <c r="AD6" s="152" t="str">
        <f t="shared" si="1"/>
        <v>T.Ba</v>
      </c>
      <c r="AE6" s="152" t="str">
        <f t="shared" si="1"/>
        <v>T.Tư</v>
      </c>
      <c r="AF6" s="152" t="str">
        <f t="shared" si="1"/>
        <v>T.Năm</v>
      </c>
      <c r="AG6" s="152" t="str">
        <f t="shared" si="1"/>
        <v>T.Sáu</v>
      </c>
      <c r="AH6" s="152" t="str">
        <f t="shared" si="1"/>
        <v>T.Bảy</v>
      </c>
      <c r="AI6" s="152" t="str">
        <f t="shared" si="1"/>
        <v>C.Nhật</v>
      </c>
      <c r="AJ6" s="152" t="str">
        <f t="shared" si="1"/>
        <v>T.Hai</v>
      </c>
      <c r="AK6" s="153" t="s">
        <v>12</v>
      </c>
      <c r="AL6" s="153" t="s">
        <v>25</v>
      </c>
      <c r="AM6" s="154" t="s">
        <v>13</v>
      </c>
      <c r="AN6" s="248"/>
      <c r="AO6" s="248"/>
      <c r="AP6" s="248"/>
      <c r="AQ6" s="248"/>
      <c r="AR6" s="248"/>
      <c r="AS6" s="242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1" customFormat="1" ht="12.75" customHeight="1">
      <c r="A7" s="155">
        <v>1</v>
      </c>
      <c r="B7" s="155">
        <v>1</v>
      </c>
      <c r="C7" s="155">
        <v>2</v>
      </c>
      <c r="D7" s="155">
        <v>3</v>
      </c>
      <c r="E7" s="155">
        <v>4</v>
      </c>
      <c r="F7" s="155">
        <v>5</v>
      </c>
      <c r="G7" s="155">
        <v>6</v>
      </c>
      <c r="H7" s="155">
        <v>7</v>
      </c>
      <c r="I7" s="155">
        <v>8</v>
      </c>
      <c r="J7" s="155">
        <v>9</v>
      </c>
      <c r="K7" s="155">
        <v>10</v>
      </c>
      <c r="L7" s="155">
        <v>11</v>
      </c>
      <c r="M7" s="155">
        <v>12</v>
      </c>
      <c r="N7" s="155">
        <v>13</v>
      </c>
      <c r="O7" s="155">
        <v>14</v>
      </c>
      <c r="P7" s="155">
        <v>15</v>
      </c>
      <c r="Q7" s="155">
        <v>16</v>
      </c>
      <c r="R7" s="155">
        <v>17</v>
      </c>
      <c r="S7" s="155">
        <v>18</v>
      </c>
      <c r="T7" s="155">
        <v>19</v>
      </c>
      <c r="U7" s="155">
        <v>20</v>
      </c>
      <c r="V7" s="155">
        <v>21</v>
      </c>
      <c r="W7" s="155">
        <v>22</v>
      </c>
      <c r="X7" s="155">
        <v>23</v>
      </c>
      <c r="Y7" s="155">
        <v>24</v>
      </c>
      <c r="Z7" s="155">
        <v>25</v>
      </c>
      <c r="AA7" s="155">
        <v>26</v>
      </c>
      <c r="AB7" s="155">
        <v>27</v>
      </c>
      <c r="AC7" s="155">
        <v>28</v>
      </c>
      <c r="AD7" s="155">
        <v>29</v>
      </c>
      <c r="AE7" s="155">
        <v>30</v>
      </c>
      <c r="AF7" s="155">
        <v>31</v>
      </c>
      <c r="AG7" s="155">
        <v>32</v>
      </c>
      <c r="AH7" s="155">
        <v>33</v>
      </c>
      <c r="AI7" s="155">
        <v>34</v>
      </c>
      <c r="AJ7" s="155">
        <v>35</v>
      </c>
      <c r="AK7" s="155">
        <v>36</v>
      </c>
      <c r="AL7" s="155">
        <v>37</v>
      </c>
      <c r="AM7" s="155">
        <v>38</v>
      </c>
      <c r="AN7" s="155">
        <v>39</v>
      </c>
      <c r="AO7" s="155">
        <v>40</v>
      </c>
      <c r="AP7" s="155">
        <v>41</v>
      </c>
      <c r="AQ7" s="155">
        <v>42</v>
      </c>
      <c r="AR7" s="155">
        <v>43</v>
      </c>
      <c r="AS7" s="155">
        <v>44</v>
      </c>
      <c r="AT7" s="18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58" customFormat="1" ht="21" customHeight="1">
      <c r="A8" s="156" t="s">
        <v>63</v>
      </c>
      <c r="B8" s="159" t="s">
        <v>74</v>
      </c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1"/>
      <c r="AT8" s="157"/>
    </row>
    <row r="9" spans="1:91" s="51" customFormat="1" ht="18" customHeight="1">
      <c r="A9" s="231">
        <v>1</v>
      </c>
      <c r="B9" s="231" t="s">
        <v>69</v>
      </c>
      <c r="C9" s="233" t="str">
        <f>VLOOKUP(B9,DS,2,0)</f>
        <v>Nguyễn Thị Kim Quyên</v>
      </c>
      <c r="D9" s="235" t="str">
        <f>VLOOKUP(B9,DS,3,0)</f>
        <v>Văn Phòng</v>
      </c>
      <c r="E9" s="52" t="s">
        <v>26</v>
      </c>
      <c r="F9" s="125">
        <v>8</v>
      </c>
      <c r="G9" s="125"/>
      <c r="H9" s="125">
        <v>8</v>
      </c>
      <c r="I9" s="125">
        <v>8</v>
      </c>
      <c r="J9" s="125">
        <v>8</v>
      </c>
      <c r="K9" s="125">
        <v>8</v>
      </c>
      <c r="L9" s="125">
        <v>8</v>
      </c>
      <c r="M9" s="125">
        <v>8</v>
      </c>
      <c r="N9" s="125"/>
      <c r="O9" s="125">
        <v>8</v>
      </c>
      <c r="P9" s="125">
        <v>8</v>
      </c>
      <c r="Q9" s="125">
        <v>8</v>
      </c>
      <c r="R9" s="125">
        <v>8</v>
      </c>
      <c r="S9" s="125">
        <v>8</v>
      </c>
      <c r="T9" s="125">
        <v>8</v>
      </c>
      <c r="U9" s="125"/>
      <c r="V9" s="125">
        <v>8</v>
      </c>
      <c r="W9" s="125">
        <v>8</v>
      </c>
      <c r="X9" s="125">
        <v>8</v>
      </c>
      <c r="Y9" s="125">
        <v>8</v>
      </c>
      <c r="Z9" s="125">
        <v>8</v>
      </c>
      <c r="AA9" s="125">
        <v>8</v>
      </c>
      <c r="AB9" s="125"/>
      <c r="AC9" s="125">
        <v>8</v>
      </c>
      <c r="AD9" s="125">
        <v>8</v>
      </c>
      <c r="AE9" s="125">
        <v>8</v>
      </c>
      <c r="AF9" s="125">
        <v>8</v>
      </c>
      <c r="AG9" s="125">
        <v>8</v>
      </c>
      <c r="AH9" s="125">
        <v>8</v>
      </c>
      <c r="AI9" s="125"/>
      <c r="AJ9" s="125">
        <v>8</v>
      </c>
      <c r="AK9" s="225">
        <f>((SUM(F9:AJ9))/8)-(SUMIF($F$6:$AJ$6,"C.Nhật",F9:AJ9)/8)</f>
        <v>26</v>
      </c>
      <c r="AL9" s="225">
        <f>SUM(F10:AJ10)/8*1.5</f>
        <v>0</v>
      </c>
      <c r="AM9" s="227">
        <f>SUMIF($F$6:$AJ$6,"C.Nhật",$F9:$AJ10)/8*2</f>
        <v>0</v>
      </c>
      <c r="AN9" s="221">
        <f>SUM(AK9:AM10)</f>
        <v>26</v>
      </c>
      <c r="AO9" s="229">
        <v>0</v>
      </c>
      <c r="AP9" s="221"/>
      <c r="AQ9" s="221"/>
      <c r="AR9" s="221"/>
      <c r="AS9" s="223"/>
      <c r="AT9" s="18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1" customFormat="1" ht="18" customHeight="1">
      <c r="A10" s="232"/>
      <c r="B10" s="232"/>
      <c r="C10" s="234"/>
      <c r="D10" s="236"/>
      <c r="E10" s="53" t="s">
        <v>25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226"/>
      <c r="AL10" s="226"/>
      <c r="AM10" s="228"/>
      <c r="AN10" s="222"/>
      <c r="AO10" s="230"/>
      <c r="AP10" s="222"/>
      <c r="AQ10" s="222"/>
      <c r="AR10" s="222"/>
      <c r="AS10" s="224"/>
      <c r="AT10" s="18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58" customFormat="1" ht="21" customHeight="1">
      <c r="A11" s="156" t="s">
        <v>64</v>
      </c>
      <c r="B11" s="159" t="s">
        <v>68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1"/>
      <c r="AT11" s="157"/>
    </row>
    <row r="12" spans="1:91" s="51" customFormat="1" ht="18" customHeight="1">
      <c r="A12" s="231">
        <v>1</v>
      </c>
      <c r="B12" s="231" t="s">
        <v>70</v>
      </c>
      <c r="C12" s="233" t="str">
        <f>VLOOKUP(B12,DS,2,0)</f>
        <v>Lê Văn Hữu</v>
      </c>
      <c r="D12" s="235" t="str">
        <f>VLOOKUP(B12,DS,3,0)</f>
        <v>Công Đoạn 1</v>
      </c>
      <c r="E12" s="52" t="s">
        <v>26</v>
      </c>
      <c r="F12" s="125">
        <v>8</v>
      </c>
      <c r="G12" s="125"/>
      <c r="H12" s="125">
        <v>8</v>
      </c>
      <c r="I12" s="125">
        <v>8</v>
      </c>
      <c r="J12" s="125">
        <v>8</v>
      </c>
      <c r="K12" s="125">
        <v>8</v>
      </c>
      <c r="L12" s="125">
        <v>8</v>
      </c>
      <c r="M12" s="125">
        <v>8</v>
      </c>
      <c r="N12" s="125"/>
      <c r="O12" s="125">
        <v>8</v>
      </c>
      <c r="P12" s="125">
        <v>8</v>
      </c>
      <c r="Q12" s="125">
        <v>8</v>
      </c>
      <c r="R12" s="125">
        <v>8</v>
      </c>
      <c r="S12" s="125">
        <v>8</v>
      </c>
      <c r="T12" s="125">
        <v>8</v>
      </c>
      <c r="U12" s="125"/>
      <c r="V12" s="125">
        <v>8</v>
      </c>
      <c r="W12" s="125">
        <v>8</v>
      </c>
      <c r="X12" s="125">
        <v>8</v>
      </c>
      <c r="Y12" s="125">
        <v>8</v>
      </c>
      <c r="Z12" s="125">
        <v>8</v>
      </c>
      <c r="AA12" s="125">
        <v>8</v>
      </c>
      <c r="AB12" s="125"/>
      <c r="AC12" s="125">
        <v>8</v>
      </c>
      <c r="AD12" s="125">
        <v>8</v>
      </c>
      <c r="AE12" s="125">
        <v>8</v>
      </c>
      <c r="AF12" s="125">
        <v>8</v>
      </c>
      <c r="AG12" s="125">
        <v>8</v>
      </c>
      <c r="AH12" s="125">
        <v>8</v>
      </c>
      <c r="AI12" s="125"/>
      <c r="AJ12" s="125">
        <v>8</v>
      </c>
      <c r="AK12" s="225">
        <f t="shared" ref="AK12" si="2">((SUM(F12:AJ12))/8)-(SUMIF($F$6:$AJ$6,"C.Nhật",F12:AJ12)/8)</f>
        <v>26</v>
      </c>
      <c r="AL12" s="225">
        <f t="shared" ref="AL12" si="3">SUM(F13:AJ13)/8*1.5</f>
        <v>0</v>
      </c>
      <c r="AM12" s="227">
        <f>SUMIF($F$6:$AJ$6,"C.Nhật",$F12:$AJ13)/8*2</f>
        <v>0</v>
      </c>
      <c r="AN12" s="221">
        <f>SUM(AK12:AM13)</f>
        <v>26</v>
      </c>
      <c r="AO12" s="229">
        <v>0</v>
      </c>
      <c r="AP12" s="221"/>
      <c r="AQ12" s="221"/>
      <c r="AR12" s="221"/>
      <c r="AS12" s="223"/>
      <c r="AT12" s="190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1" customFormat="1" ht="18" customHeight="1">
      <c r="A13" s="232"/>
      <c r="B13" s="232"/>
      <c r="C13" s="234"/>
      <c r="D13" s="236"/>
      <c r="E13" s="53" t="s">
        <v>25</v>
      </c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226"/>
      <c r="AL13" s="226"/>
      <c r="AM13" s="228"/>
      <c r="AN13" s="222"/>
      <c r="AO13" s="230"/>
      <c r="AP13" s="222"/>
      <c r="AQ13" s="222"/>
      <c r="AR13" s="222"/>
      <c r="AS13" s="224"/>
      <c r="AT13" s="190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1" customFormat="1" ht="18" customHeight="1">
      <c r="A14" s="231">
        <v>2</v>
      </c>
      <c r="B14" s="231" t="s">
        <v>71</v>
      </c>
      <c r="C14" s="233" t="str">
        <f>VLOOKUP(B14,DS,2,0)</f>
        <v>Phan Thị Sương</v>
      </c>
      <c r="D14" s="235" t="str">
        <f>VLOOKUP(B14,DS,3,0)</f>
        <v>Công Đoạn 1</v>
      </c>
      <c r="E14" s="52" t="s">
        <v>26</v>
      </c>
      <c r="F14" s="125">
        <v>8</v>
      </c>
      <c r="G14" s="125"/>
      <c r="H14" s="125">
        <v>8</v>
      </c>
      <c r="I14" s="125">
        <v>8</v>
      </c>
      <c r="J14" s="125">
        <v>8</v>
      </c>
      <c r="K14" s="125">
        <v>8</v>
      </c>
      <c r="L14" s="125">
        <v>8</v>
      </c>
      <c r="M14" s="125">
        <v>8</v>
      </c>
      <c r="N14" s="125"/>
      <c r="O14" s="125">
        <v>8</v>
      </c>
      <c r="P14" s="125">
        <v>8</v>
      </c>
      <c r="Q14" s="125">
        <v>8</v>
      </c>
      <c r="R14" s="125">
        <v>8</v>
      </c>
      <c r="S14" s="125">
        <v>8</v>
      </c>
      <c r="T14" s="125">
        <v>8</v>
      </c>
      <c r="U14" s="125"/>
      <c r="V14" s="125">
        <v>8</v>
      </c>
      <c r="W14" s="125">
        <v>8</v>
      </c>
      <c r="X14" s="125">
        <v>8</v>
      </c>
      <c r="Y14" s="125">
        <v>8</v>
      </c>
      <c r="Z14" s="125">
        <v>8</v>
      </c>
      <c r="AA14" s="125">
        <v>8</v>
      </c>
      <c r="AB14" s="125"/>
      <c r="AC14" s="125">
        <v>8</v>
      </c>
      <c r="AD14" s="125">
        <v>8</v>
      </c>
      <c r="AE14" s="125">
        <v>8</v>
      </c>
      <c r="AF14" s="125">
        <v>8</v>
      </c>
      <c r="AG14" s="125">
        <v>8</v>
      </c>
      <c r="AH14" s="125">
        <v>8</v>
      </c>
      <c r="AI14" s="125"/>
      <c r="AJ14" s="125">
        <v>8</v>
      </c>
      <c r="AK14" s="225">
        <f t="shared" ref="AK14" si="4">((SUM(F14:AJ14))/8)-(SUMIF($F$6:$AJ$6,"C.Nhật",F14:AJ14)/8)</f>
        <v>26</v>
      </c>
      <c r="AL14" s="225">
        <f t="shared" ref="AL14" si="5">SUM(F15:AJ15)/8*1.5</f>
        <v>0</v>
      </c>
      <c r="AM14" s="227">
        <f>SUMIF($F$6:$AJ$6,"C.Nhật",$F14:$AJ15)/8*2</f>
        <v>0</v>
      </c>
      <c r="AN14" s="221">
        <f t="shared" ref="AN14" si="6">SUM(AK14:AM15)</f>
        <v>26</v>
      </c>
      <c r="AO14" s="229">
        <v>0</v>
      </c>
      <c r="AP14" s="221"/>
      <c r="AQ14" s="221"/>
      <c r="AR14" s="221"/>
      <c r="AS14" s="22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1" customFormat="1" ht="18" customHeight="1">
      <c r="A15" s="232"/>
      <c r="B15" s="232"/>
      <c r="C15" s="234"/>
      <c r="D15" s="236"/>
      <c r="E15" s="53" t="s">
        <v>25</v>
      </c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226"/>
      <c r="AL15" s="226"/>
      <c r="AM15" s="228"/>
      <c r="AN15" s="222"/>
      <c r="AO15" s="230"/>
      <c r="AP15" s="222"/>
      <c r="AQ15" s="222"/>
      <c r="AR15" s="222"/>
      <c r="AS15" s="22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1" customFormat="1" ht="18" customHeight="1">
      <c r="A16" s="231">
        <v>3</v>
      </c>
      <c r="B16" s="231" t="s">
        <v>72</v>
      </c>
      <c r="C16" s="233" t="str">
        <f>VLOOKUP(B16,DS,2,0)</f>
        <v>Cao Minh Chí</v>
      </c>
      <c r="D16" s="235" t="str">
        <f>VLOOKUP(B16,DS,3,0)</f>
        <v>Công Đoạn 2</v>
      </c>
      <c r="E16" s="52" t="s">
        <v>26</v>
      </c>
      <c r="F16" s="125">
        <v>8</v>
      </c>
      <c r="G16" s="125"/>
      <c r="H16" s="125">
        <v>8</v>
      </c>
      <c r="I16" s="125">
        <v>8</v>
      </c>
      <c r="J16" s="125">
        <v>8</v>
      </c>
      <c r="K16" s="125">
        <v>8</v>
      </c>
      <c r="L16" s="125">
        <v>8</v>
      </c>
      <c r="M16" s="125">
        <v>8</v>
      </c>
      <c r="N16" s="125"/>
      <c r="O16" s="125">
        <v>8</v>
      </c>
      <c r="P16" s="125">
        <v>8</v>
      </c>
      <c r="Q16" s="125">
        <v>8</v>
      </c>
      <c r="R16" s="125">
        <v>8</v>
      </c>
      <c r="S16" s="125">
        <v>8</v>
      </c>
      <c r="T16" s="125">
        <v>8</v>
      </c>
      <c r="U16" s="125"/>
      <c r="V16" s="125">
        <v>8</v>
      </c>
      <c r="W16" s="125">
        <v>8</v>
      </c>
      <c r="X16" s="125">
        <v>8</v>
      </c>
      <c r="Y16" s="125">
        <v>8</v>
      </c>
      <c r="Z16" s="125">
        <v>8</v>
      </c>
      <c r="AA16" s="125">
        <v>8</v>
      </c>
      <c r="AB16" s="125"/>
      <c r="AC16" s="125">
        <v>8</v>
      </c>
      <c r="AD16" s="125">
        <v>8</v>
      </c>
      <c r="AE16" s="125">
        <v>8</v>
      </c>
      <c r="AF16" s="125">
        <v>8</v>
      </c>
      <c r="AG16" s="125">
        <v>8</v>
      </c>
      <c r="AH16" s="125">
        <v>8</v>
      </c>
      <c r="AI16" s="125"/>
      <c r="AJ16" s="125">
        <v>8</v>
      </c>
      <c r="AK16" s="225">
        <f t="shared" ref="AK16" si="7">((SUM(F16:AJ16))/8)-(SUMIF($F$6:$AJ$6,"C.Nhật",F16:AJ16)/8)</f>
        <v>26</v>
      </c>
      <c r="AL16" s="225">
        <f t="shared" ref="AL16" si="8">SUM(F17:AJ17)/8*1.5</f>
        <v>0</v>
      </c>
      <c r="AM16" s="227">
        <f>SUMIF($F$6:$AJ$6,"C.Nhật",$F16:$AJ17)/8*2</f>
        <v>0</v>
      </c>
      <c r="AN16" s="221">
        <f t="shared" ref="AN16" si="9">SUM(AK16:AM17)</f>
        <v>26</v>
      </c>
      <c r="AO16" s="229">
        <v>0</v>
      </c>
      <c r="AP16" s="221"/>
      <c r="AQ16" s="221"/>
      <c r="AR16" s="221"/>
      <c r="AS16" s="223"/>
      <c r="AT16" s="1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1" customFormat="1" ht="18" customHeight="1">
      <c r="A17" s="232"/>
      <c r="B17" s="232"/>
      <c r="C17" s="234"/>
      <c r="D17" s="236"/>
      <c r="E17" s="53" t="s">
        <v>25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226"/>
      <c r="AL17" s="226"/>
      <c r="AM17" s="228"/>
      <c r="AN17" s="222"/>
      <c r="AO17" s="230"/>
      <c r="AP17" s="222"/>
      <c r="AQ17" s="222"/>
      <c r="AR17" s="222"/>
      <c r="AS17" s="224"/>
      <c r="AT17" s="1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1" customFormat="1" ht="18" customHeight="1">
      <c r="A18" s="231">
        <v>4</v>
      </c>
      <c r="B18" s="231" t="s">
        <v>76</v>
      </c>
      <c r="C18" s="233" t="str">
        <f>VLOOKUP(B18,DS,2,0)</f>
        <v>Nguyễn Thị Sự</v>
      </c>
      <c r="D18" s="235" t="str">
        <f>VLOOKUP(B18,DS,3,0)</f>
        <v>Công Đoạn 2</v>
      </c>
      <c r="E18" s="52" t="s">
        <v>26</v>
      </c>
      <c r="F18" s="125">
        <v>8</v>
      </c>
      <c r="G18" s="125"/>
      <c r="H18" s="125">
        <v>8</v>
      </c>
      <c r="I18" s="125">
        <v>8</v>
      </c>
      <c r="J18" s="125">
        <v>8</v>
      </c>
      <c r="K18" s="125">
        <v>8</v>
      </c>
      <c r="L18" s="125">
        <v>8</v>
      </c>
      <c r="M18" s="125">
        <v>8</v>
      </c>
      <c r="N18" s="125"/>
      <c r="O18" s="125">
        <v>8</v>
      </c>
      <c r="P18" s="125">
        <v>8</v>
      </c>
      <c r="Q18" s="125">
        <v>8</v>
      </c>
      <c r="R18" s="125">
        <v>8</v>
      </c>
      <c r="S18" s="125">
        <v>8</v>
      </c>
      <c r="T18" s="125">
        <v>8</v>
      </c>
      <c r="U18" s="125"/>
      <c r="V18" s="125">
        <v>8</v>
      </c>
      <c r="W18" s="125">
        <v>8</v>
      </c>
      <c r="X18" s="125">
        <v>8</v>
      </c>
      <c r="Y18" s="125">
        <v>8</v>
      </c>
      <c r="Z18" s="125">
        <v>8</v>
      </c>
      <c r="AA18" s="125">
        <v>8</v>
      </c>
      <c r="AB18" s="125"/>
      <c r="AC18" s="125">
        <v>8</v>
      </c>
      <c r="AD18" s="125">
        <v>8</v>
      </c>
      <c r="AE18" s="125">
        <v>8</v>
      </c>
      <c r="AF18" s="125">
        <v>8</v>
      </c>
      <c r="AG18" s="125">
        <v>8</v>
      </c>
      <c r="AH18" s="125">
        <v>8</v>
      </c>
      <c r="AI18" s="125"/>
      <c r="AJ18" s="125">
        <v>8</v>
      </c>
      <c r="AK18" s="225">
        <f t="shared" ref="AK18" si="10">((SUM(F18:AJ18))/8)-(SUMIF($F$6:$AJ$6,"C.Nhật",F18:AJ18)/8)</f>
        <v>26</v>
      </c>
      <c r="AL18" s="225">
        <f t="shared" ref="AL18" si="11">SUM(F19:AJ19)/8*1.5</f>
        <v>0</v>
      </c>
      <c r="AM18" s="227">
        <f>SUMIF($F$6:$AJ$6,"C.Nhật",$F18:$AJ19)/8*2</f>
        <v>0</v>
      </c>
      <c r="AN18" s="221">
        <f t="shared" ref="AN18" si="12">SUM(AK18:AM19)</f>
        <v>26</v>
      </c>
      <c r="AO18" s="229">
        <v>0</v>
      </c>
      <c r="AP18" s="221"/>
      <c r="AQ18" s="221"/>
      <c r="AR18" s="221"/>
      <c r="AS18" s="22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1" customFormat="1" ht="18" customHeight="1">
      <c r="A19" s="232"/>
      <c r="B19" s="232"/>
      <c r="C19" s="234"/>
      <c r="D19" s="236"/>
      <c r="E19" s="53" t="s">
        <v>25</v>
      </c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226"/>
      <c r="AL19" s="226"/>
      <c r="AM19" s="228"/>
      <c r="AN19" s="222"/>
      <c r="AO19" s="230"/>
      <c r="AP19" s="222"/>
      <c r="AQ19" s="222"/>
      <c r="AR19" s="222"/>
      <c r="AS19" s="22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4" customFormat="1" ht="12.75">
      <c r="A20" s="14"/>
      <c r="B20" s="55"/>
      <c r="C20" s="4"/>
      <c r="D20" s="96"/>
      <c r="E20" s="4"/>
      <c r="F20" s="59"/>
      <c r="G20" s="59"/>
      <c r="H20" s="56"/>
      <c r="I20" s="56"/>
      <c r="J20" s="102"/>
      <c r="K20" s="59"/>
      <c r="L20" s="56"/>
      <c r="M20" s="59"/>
      <c r="N20" s="59"/>
      <c r="O20" s="59"/>
      <c r="P20" s="59"/>
      <c r="Q20" s="56"/>
      <c r="R20" s="59"/>
      <c r="S20" s="59"/>
      <c r="T20" s="102"/>
      <c r="U20" s="59"/>
      <c r="V20" s="59"/>
      <c r="W20" s="59"/>
      <c r="X20" s="55"/>
      <c r="Y20" s="59"/>
      <c r="Z20" s="59"/>
      <c r="AA20" s="59"/>
      <c r="AB20" s="59"/>
      <c r="AC20" s="59"/>
      <c r="AD20" s="56"/>
      <c r="AE20" s="59"/>
      <c r="AF20" s="59"/>
      <c r="AG20" s="59"/>
      <c r="AH20" s="59"/>
      <c r="AI20" s="59"/>
      <c r="AJ20" s="59"/>
      <c r="AK20" s="4"/>
      <c r="AL20" s="4"/>
      <c r="AM20" s="82"/>
      <c r="AN20" s="58"/>
      <c r="AO20" s="58"/>
      <c r="AP20" s="58"/>
      <c r="AQ20" s="58"/>
      <c r="AR20" s="58"/>
      <c r="AS20" s="4"/>
      <c r="AT20" s="88"/>
    </row>
    <row r="21" spans="1:91" s="54" customFormat="1" ht="12.75">
      <c r="A21" s="14"/>
      <c r="B21" s="55"/>
      <c r="C21" s="14" t="s">
        <v>10</v>
      </c>
      <c r="D21" s="96"/>
      <c r="E21" s="4"/>
      <c r="F21" s="59"/>
      <c r="G21" s="59"/>
      <c r="H21" s="56"/>
      <c r="I21" s="56"/>
      <c r="J21" s="102"/>
      <c r="K21" s="59"/>
      <c r="L21" s="56"/>
      <c r="M21" s="59"/>
      <c r="N21" s="59"/>
      <c r="O21" s="59"/>
      <c r="P21" s="59"/>
      <c r="Q21" s="56"/>
      <c r="R21" s="59"/>
      <c r="S21" s="59"/>
      <c r="T21" s="102"/>
      <c r="U21" s="59"/>
      <c r="V21" s="59"/>
      <c r="W21" s="59"/>
      <c r="X21" s="55"/>
      <c r="Y21" s="59"/>
      <c r="Z21" s="59"/>
      <c r="AA21" s="59"/>
      <c r="AB21" s="59"/>
      <c r="AC21" s="59"/>
      <c r="AD21" s="56"/>
      <c r="AE21" s="59"/>
      <c r="AF21" s="59"/>
      <c r="AG21" s="59"/>
      <c r="AH21" s="59"/>
      <c r="AI21" s="59"/>
      <c r="AJ21" s="59"/>
      <c r="AK21" s="4"/>
      <c r="AL21" s="4"/>
      <c r="AM21" s="82"/>
      <c r="AN21" s="58"/>
      <c r="AO21" s="58"/>
      <c r="AP21" s="58"/>
      <c r="AQ21" s="58"/>
      <c r="AR21" s="58"/>
      <c r="AS21" s="4"/>
      <c r="AT21" s="88"/>
    </row>
    <row r="22" spans="1:91" s="54" customFormat="1" ht="12.75">
      <c r="A22" s="12"/>
      <c r="B22" s="12"/>
      <c r="C22" s="4"/>
      <c r="D22" s="96"/>
      <c r="E22" s="4"/>
      <c r="F22" s="59"/>
      <c r="G22" s="59"/>
      <c r="H22" s="103"/>
      <c r="I22" s="103"/>
      <c r="J22" s="103"/>
      <c r="K22" s="59"/>
      <c r="L22" s="103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103"/>
      <c r="AE22" s="59"/>
      <c r="AF22" s="59"/>
      <c r="AG22" s="59"/>
      <c r="AH22" s="59"/>
      <c r="AI22" s="59"/>
      <c r="AJ22" s="59"/>
      <c r="AK22" s="4"/>
      <c r="AL22" s="4"/>
      <c r="AM22" s="82"/>
      <c r="AN22" s="60"/>
      <c r="AO22" s="60"/>
      <c r="AP22" s="60"/>
      <c r="AQ22" s="60"/>
      <c r="AR22" s="60"/>
      <c r="AS22" s="4"/>
      <c r="AT22" s="88"/>
    </row>
    <row r="23" spans="1:91" s="57" customFormat="1" ht="15" customHeight="1">
      <c r="A23" s="12"/>
      <c r="B23" s="12"/>
      <c r="C23" s="4"/>
      <c r="D23" s="96"/>
      <c r="E23" s="4"/>
      <c r="F23" s="59"/>
      <c r="G23" s="59"/>
      <c r="H23" s="103"/>
      <c r="I23" s="103"/>
      <c r="J23" s="103"/>
      <c r="K23" s="59"/>
      <c r="L23" s="103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103"/>
      <c r="AE23" s="59"/>
      <c r="AF23" s="59"/>
      <c r="AG23" s="59"/>
      <c r="AH23" s="59"/>
      <c r="AI23" s="59"/>
      <c r="AJ23" s="59"/>
      <c r="AK23" s="4"/>
      <c r="AL23" s="4"/>
      <c r="AM23" s="82"/>
      <c r="AN23" s="60"/>
      <c r="AO23" s="60"/>
      <c r="AP23" s="60"/>
      <c r="AQ23" s="60"/>
      <c r="AR23" s="60"/>
      <c r="AS23" s="4"/>
      <c r="AT23" s="4"/>
    </row>
    <row r="24" spans="1:91" s="57" customFormat="1" ht="11.25">
      <c r="A24" s="12"/>
      <c r="B24" s="12"/>
      <c r="C24" s="4"/>
      <c r="D24" s="96"/>
      <c r="E24" s="4"/>
      <c r="F24" s="59"/>
      <c r="G24" s="59"/>
      <c r="H24" s="103"/>
      <c r="I24" s="103"/>
      <c r="J24" s="103"/>
      <c r="K24" s="59"/>
      <c r="L24" s="103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103"/>
      <c r="AE24" s="59"/>
      <c r="AF24" s="59"/>
      <c r="AG24" s="59"/>
      <c r="AH24" s="59"/>
      <c r="AI24" s="59"/>
      <c r="AJ24" s="59"/>
      <c r="AK24" s="4"/>
      <c r="AL24" s="4"/>
      <c r="AM24" s="82"/>
      <c r="AN24" s="60"/>
      <c r="AO24" s="60"/>
      <c r="AP24" s="60"/>
      <c r="AQ24" s="60"/>
      <c r="AR24" s="60"/>
      <c r="AS24" s="4"/>
      <c r="AT24" s="4"/>
    </row>
    <row r="25" spans="1:91" s="57" customFormat="1" ht="11.25">
      <c r="A25" s="12"/>
      <c r="B25" s="12"/>
      <c r="C25" s="4"/>
      <c r="D25" s="96"/>
      <c r="E25" s="4"/>
      <c r="F25" s="59"/>
      <c r="G25" s="59"/>
      <c r="H25" s="103"/>
      <c r="I25" s="103"/>
      <c r="J25" s="103"/>
      <c r="K25" s="59"/>
      <c r="L25" s="103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103"/>
      <c r="AE25" s="59"/>
      <c r="AF25" s="59"/>
      <c r="AG25" s="59"/>
      <c r="AH25" s="59"/>
      <c r="AI25" s="59"/>
      <c r="AJ25" s="59"/>
      <c r="AK25" s="4"/>
      <c r="AL25" s="4"/>
      <c r="AM25" s="82"/>
      <c r="AN25" s="60"/>
      <c r="AO25" s="60"/>
      <c r="AP25" s="60"/>
      <c r="AQ25" s="60"/>
      <c r="AR25" s="60"/>
      <c r="AS25" s="4"/>
      <c r="AT25" s="4"/>
    </row>
    <row r="26" spans="1:91" s="57" customFormat="1" ht="11.25">
      <c r="A26" s="10"/>
      <c r="B26" s="10"/>
      <c r="C26" s="14"/>
      <c r="D26" s="97"/>
      <c r="E26" s="61"/>
      <c r="F26" s="102"/>
      <c r="G26" s="104"/>
      <c r="H26" s="56"/>
      <c r="I26" s="56"/>
      <c r="J26" s="56"/>
      <c r="K26" s="104"/>
      <c r="L26" s="56"/>
      <c r="M26" s="104"/>
      <c r="N26" s="104"/>
      <c r="O26" s="104"/>
      <c r="P26" s="104"/>
      <c r="Q26" s="56"/>
      <c r="R26" s="102"/>
      <c r="S26" s="104"/>
      <c r="T26" s="104"/>
      <c r="U26" s="56"/>
      <c r="V26" s="104"/>
      <c r="W26" s="104"/>
      <c r="X26" s="56"/>
      <c r="Y26" s="104"/>
      <c r="Z26" s="104"/>
      <c r="AA26" s="104"/>
      <c r="AB26" s="104"/>
      <c r="AC26" s="104"/>
      <c r="AD26" s="56"/>
      <c r="AE26" s="104"/>
      <c r="AF26" s="104"/>
      <c r="AG26" s="104"/>
      <c r="AH26" s="104"/>
      <c r="AI26" s="104"/>
      <c r="AJ26" s="104"/>
      <c r="AK26" s="61"/>
      <c r="AM26" s="83"/>
      <c r="AN26" s="10"/>
      <c r="AO26" s="10"/>
      <c r="AP26" s="10"/>
      <c r="AQ26" s="10"/>
      <c r="AR26" s="10"/>
      <c r="AS26" s="14"/>
      <c r="AT26" s="4"/>
    </row>
    <row r="27" spans="1:91" s="57" customFormat="1" ht="12.75">
      <c r="A27" s="2"/>
      <c r="B27" s="2" t="s">
        <v>0</v>
      </c>
      <c r="C27" s="2"/>
      <c r="D27" s="185"/>
      <c r="E27" s="2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106"/>
      <c r="AJ27" s="106"/>
      <c r="AK27" s="2"/>
      <c r="AL27" s="2"/>
      <c r="AM27" s="84"/>
      <c r="AN27" s="2"/>
      <c r="AO27" s="2"/>
      <c r="AP27" s="2"/>
      <c r="AQ27" s="2"/>
      <c r="AR27" s="2"/>
      <c r="AS27" s="2"/>
      <c r="AT27" s="4"/>
    </row>
    <row r="28" spans="1:91" s="57" customFormat="1" ht="12.75">
      <c r="A28" s="2"/>
      <c r="B28" s="2"/>
      <c r="C28" s="2" t="s">
        <v>35</v>
      </c>
      <c r="D28" s="185"/>
      <c r="E28" s="2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106"/>
      <c r="AJ28" s="106"/>
      <c r="AK28" s="2"/>
      <c r="AL28" s="2"/>
      <c r="AM28" s="84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36</v>
      </c>
    </row>
    <row r="30" spans="1:91" ht="15" customHeight="1">
      <c r="C30" s="2" t="s">
        <v>37</v>
      </c>
    </row>
    <row r="31" spans="1:91" s="185" customFormat="1" ht="15" customHeight="1">
      <c r="A31" s="2"/>
      <c r="B31" s="2"/>
      <c r="C31" s="2" t="s">
        <v>38</v>
      </c>
      <c r="E31" s="2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6"/>
      <c r="AI31" s="106"/>
      <c r="AJ31" s="106"/>
      <c r="AK31" s="2"/>
      <c r="AL31" s="2"/>
      <c r="AM31" s="84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85" customFormat="1" ht="15" customHeight="1">
      <c r="A32" s="2"/>
      <c r="B32" s="2"/>
      <c r="C32" s="2" t="s">
        <v>39</v>
      </c>
      <c r="E32" s="2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  <c r="AI32" s="106"/>
      <c r="AJ32" s="106"/>
      <c r="AK32" s="2"/>
      <c r="AL32" s="2"/>
      <c r="AM32" s="84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85" customFormat="1" ht="15" customHeight="1">
      <c r="A33" s="2"/>
      <c r="B33" s="2"/>
      <c r="C33" s="2" t="s">
        <v>40</v>
      </c>
      <c r="E33" s="2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  <c r="AI33" s="106"/>
      <c r="AJ33" s="106"/>
      <c r="AK33" s="2"/>
      <c r="AL33" s="2"/>
      <c r="AM33" s="84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85" customFormat="1" ht="15" customHeight="1">
      <c r="A34" s="2"/>
      <c r="B34" s="2"/>
      <c r="C34" s="2" t="s">
        <v>41</v>
      </c>
      <c r="E34" s="2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  <c r="AI34" s="106"/>
      <c r="AJ34" s="106"/>
      <c r="AK34" s="2"/>
      <c r="AL34" s="2"/>
      <c r="AM34" s="84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85" customFormat="1" ht="15" customHeight="1">
      <c r="A35" s="2"/>
      <c r="B35" s="2"/>
      <c r="C35" s="2" t="s">
        <v>42</v>
      </c>
      <c r="E35" s="2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  <c r="AI35" s="106"/>
      <c r="AJ35" s="106"/>
      <c r="AK35" s="2"/>
      <c r="AL35" s="2"/>
      <c r="AM35" s="84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85" customFormat="1" ht="15" customHeight="1">
      <c r="A36" s="2"/>
      <c r="B36" s="2"/>
      <c r="C36" s="2" t="s">
        <v>43</v>
      </c>
      <c r="E36" s="2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  <c r="AI36" s="106"/>
      <c r="AJ36" s="106"/>
      <c r="AK36" s="2"/>
      <c r="AL36" s="2"/>
      <c r="AM36" s="84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Q14:AQ15"/>
    <mergeCell ref="AR14:AR15"/>
    <mergeCell ref="AS14:AS15"/>
    <mergeCell ref="A18:A19"/>
    <mergeCell ref="AL14:AL15"/>
    <mergeCell ref="AM14:AM15"/>
    <mergeCell ref="AN14:AN15"/>
    <mergeCell ref="AO14:AO15"/>
    <mergeCell ref="AP14:AP15"/>
    <mergeCell ref="A14:A15"/>
    <mergeCell ref="B14:B15"/>
    <mergeCell ref="C14:C15"/>
    <mergeCell ref="D14:D15"/>
    <mergeCell ref="AK14:AK15"/>
    <mergeCell ref="AQ18:AQ19"/>
    <mergeCell ref="B18:B19"/>
    <mergeCell ref="C18:C19"/>
    <mergeCell ref="D18:D19"/>
    <mergeCell ref="AK18:AK19"/>
    <mergeCell ref="AL18:AL19"/>
    <mergeCell ref="AR18:AR19"/>
    <mergeCell ref="AS18:AS19"/>
    <mergeCell ref="D12:D13"/>
    <mergeCell ref="AK12:AK13"/>
    <mergeCell ref="AP12:AP13"/>
    <mergeCell ref="AS12:AS13"/>
    <mergeCell ref="AL12:AL13"/>
    <mergeCell ref="AM12:AM13"/>
    <mergeCell ref="AN12:AN13"/>
    <mergeCell ref="AQ12:AQ13"/>
    <mergeCell ref="AR12:AR13"/>
    <mergeCell ref="AO12:AO13"/>
    <mergeCell ref="AM18:AM19"/>
    <mergeCell ref="AN18:AN19"/>
    <mergeCell ref="AO18:AO19"/>
    <mergeCell ref="AP18:AP19"/>
    <mergeCell ref="AL16:AL17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A12:A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B12:B13"/>
    <mergeCell ref="C12:C13"/>
    <mergeCell ref="A16:A17"/>
    <mergeCell ref="B16:B17"/>
    <mergeCell ref="C16:C17"/>
    <mergeCell ref="D16:D17"/>
    <mergeCell ref="AK16:AK17"/>
    <mergeCell ref="AR16:AR17"/>
    <mergeCell ref="AS16:AS17"/>
    <mergeCell ref="AM16:AM17"/>
    <mergeCell ref="AN16:AN17"/>
    <mergeCell ref="AO16:AO17"/>
    <mergeCell ref="AP16:AP17"/>
    <mergeCell ref="AQ16:AQ17"/>
  </mergeCells>
  <conditionalFormatting sqref="F5:AJ6 F9:AJ10 F12:AJ15 F18:AJ19">
    <cfRule type="expression" dxfId="14" priority="39" stopIfTrue="1">
      <formula>IF(WEEKDAY(F$5)=1,TRUE,FALSE)</formula>
    </cfRule>
  </conditionalFormatting>
  <conditionalFormatting sqref="F9:AJ10">
    <cfRule type="expression" dxfId="13" priority="38" stopIfTrue="1">
      <formula>IF(WEEKDAY(F$5)=1,TRUE,FALSE)</formula>
    </cfRule>
  </conditionalFormatting>
  <conditionalFormatting sqref="F16:AJ17">
    <cfRule type="expression" dxfId="12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F15" sqref="F15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2.4257812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5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1"/>
      <c r="B1" s="188"/>
      <c r="C1" s="188"/>
      <c r="D1" s="253" t="str">
        <f>"BẢNG THANH TOÁN LƯƠNG THÁNG"&amp;" "&amp;TEXT($E$4,"mm")&amp;" / "&amp;TEXT($E$4,"yyyy")</f>
        <v>BẢNG THANH TOÁN LƯƠNG THÁNG 10 / 2016</v>
      </c>
      <c r="E1" s="253"/>
      <c r="F1" s="253"/>
      <c r="G1" s="253"/>
      <c r="H1" s="253"/>
      <c r="I1" s="253"/>
      <c r="J1" s="253"/>
      <c r="K1" s="253"/>
      <c r="L1" s="253"/>
      <c r="M1" s="253"/>
      <c r="N1" s="254" t="s">
        <v>73</v>
      </c>
      <c r="O1" s="255"/>
      <c r="P1" s="256"/>
      <c r="Q1" s="112" t="s">
        <v>46</v>
      </c>
      <c r="R1" s="94" t="s">
        <v>28</v>
      </c>
      <c r="S1" s="67"/>
      <c r="T1" s="67"/>
      <c r="U1" s="5"/>
      <c r="V1" s="5"/>
    </row>
    <row r="2" spans="1:27" s="4" customFormat="1" ht="15" customHeight="1">
      <c r="A2" s="121"/>
      <c r="B2" s="188"/>
      <c r="C2" s="188"/>
      <c r="D2" s="188"/>
      <c r="E2" s="65"/>
      <c r="F2" s="188"/>
      <c r="G2" s="188"/>
      <c r="H2" s="188"/>
      <c r="I2" s="188"/>
      <c r="J2" s="66"/>
      <c r="K2" s="188"/>
      <c r="L2" s="188"/>
      <c r="M2" s="188"/>
      <c r="N2" s="188"/>
      <c r="O2" s="188"/>
      <c r="P2" s="43"/>
      <c r="Q2" s="64">
        <f>MAX(F10:F19)</f>
        <v>26</v>
      </c>
      <c r="R2" s="95">
        <v>31</v>
      </c>
      <c r="S2" s="67"/>
      <c r="T2" s="67"/>
      <c r="U2" s="5"/>
      <c r="V2" s="5"/>
    </row>
    <row r="3" spans="1:27" s="4" customFormat="1" ht="15" customHeight="1">
      <c r="A3" s="121"/>
      <c r="B3" s="188"/>
      <c r="C3" s="188"/>
      <c r="D3" s="188"/>
      <c r="E3" s="65"/>
      <c r="F3" s="188"/>
      <c r="G3" s="188"/>
      <c r="H3" s="188"/>
      <c r="I3" s="188"/>
      <c r="J3" s="66"/>
      <c r="K3" s="188"/>
      <c r="L3" s="188"/>
      <c r="M3" s="188"/>
      <c r="N3" s="188"/>
      <c r="O3" s="188"/>
      <c r="P3" s="43"/>
      <c r="Q3" s="113"/>
      <c r="R3" s="114"/>
      <c r="S3" s="67"/>
      <c r="T3" s="67"/>
      <c r="U3" s="5"/>
      <c r="V3" s="5"/>
    </row>
    <row r="4" spans="1:27" s="89" customFormat="1" ht="14.25" customHeight="1">
      <c r="A4" s="87"/>
      <c r="B4" s="88"/>
      <c r="C4" s="88"/>
      <c r="D4" s="88"/>
      <c r="E4" s="167">
        <f>'CC -10'!$E$4</f>
        <v>42644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90"/>
      <c r="S4" s="90"/>
      <c r="T4" s="90"/>
      <c r="U4" s="90"/>
      <c r="V4" s="90"/>
    </row>
    <row r="5" spans="1:27" s="21" customFormat="1" ht="24" customHeight="1">
      <c r="A5" s="257" t="s">
        <v>15</v>
      </c>
      <c r="B5" s="257" t="s">
        <v>16</v>
      </c>
      <c r="C5" s="214" t="s">
        <v>1</v>
      </c>
      <c r="D5" s="214" t="s">
        <v>2</v>
      </c>
      <c r="E5" s="217" t="s">
        <v>44</v>
      </c>
      <c r="F5" s="259" t="s">
        <v>20</v>
      </c>
      <c r="G5" s="260"/>
      <c r="H5" s="260"/>
      <c r="I5" s="260"/>
      <c r="J5" s="260"/>
      <c r="K5" s="261"/>
      <c r="L5" s="251" t="s">
        <v>45</v>
      </c>
      <c r="M5" s="251" t="s">
        <v>5</v>
      </c>
      <c r="N5" s="251" t="s">
        <v>6</v>
      </c>
      <c r="O5" s="251" t="s">
        <v>7</v>
      </c>
      <c r="P5" s="215" t="s">
        <v>8</v>
      </c>
      <c r="Q5" s="88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58"/>
      <c r="B6" s="258"/>
      <c r="C6" s="214"/>
      <c r="D6" s="214"/>
      <c r="E6" s="217"/>
      <c r="F6" s="259" t="s">
        <v>47</v>
      </c>
      <c r="G6" s="261"/>
      <c r="H6" s="259" t="s">
        <v>66</v>
      </c>
      <c r="I6" s="260"/>
      <c r="J6" s="249" t="s">
        <v>21</v>
      </c>
      <c r="K6" s="251" t="s">
        <v>4</v>
      </c>
      <c r="L6" s="252"/>
      <c r="M6" s="252"/>
      <c r="N6" s="252"/>
      <c r="O6" s="252"/>
      <c r="P6" s="216"/>
      <c r="Q6" s="88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58"/>
      <c r="B7" s="258"/>
      <c r="C7" s="251"/>
      <c r="D7" s="251"/>
      <c r="E7" s="217"/>
      <c r="F7" s="189" t="s">
        <v>29</v>
      </c>
      <c r="G7" s="186" t="s">
        <v>14</v>
      </c>
      <c r="H7" s="189" t="s">
        <v>29</v>
      </c>
      <c r="I7" s="110" t="s">
        <v>14</v>
      </c>
      <c r="J7" s="250"/>
      <c r="K7" s="252"/>
      <c r="L7" s="262"/>
      <c r="M7" s="262"/>
      <c r="N7" s="252"/>
      <c r="O7" s="252"/>
      <c r="P7" s="216"/>
      <c r="Q7" s="88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69" customFormat="1" ht="12.75" customHeight="1">
      <c r="A8" s="68">
        <v>1</v>
      </c>
      <c r="B8" s="68">
        <v>1</v>
      </c>
      <c r="C8" s="68">
        <v>2</v>
      </c>
      <c r="D8" s="68">
        <v>3</v>
      </c>
      <c r="E8" s="68">
        <v>4</v>
      </c>
      <c r="F8" s="68">
        <v>5</v>
      </c>
      <c r="G8" s="68">
        <v>6</v>
      </c>
      <c r="H8" s="68">
        <v>7</v>
      </c>
      <c r="I8" s="68">
        <v>8</v>
      </c>
      <c r="J8" s="68">
        <v>9</v>
      </c>
      <c r="K8" s="68">
        <v>10</v>
      </c>
      <c r="L8" s="68">
        <v>11</v>
      </c>
      <c r="M8" s="68">
        <v>12</v>
      </c>
      <c r="N8" s="68">
        <v>17</v>
      </c>
      <c r="O8" s="68">
        <v>18</v>
      </c>
      <c r="P8" s="68">
        <v>19</v>
      </c>
      <c r="Q8" s="88"/>
      <c r="R8" s="70"/>
      <c r="S8" s="70"/>
      <c r="T8" s="71"/>
      <c r="U8" s="71"/>
      <c r="V8" s="71"/>
      <c r="W8" s="72"/>
      <c r="X8" s="72"/>
      <c r="Y8" s="72"/>
      <c r="Z8" s="72"/>
      <c r="AA8" s="72"/>
    </row>
    <row r="9" spans="1:27" s="69" customFormat="1" ht="24" customHeight="1">
      <c r="A9" s="166" t="s">
        <v>63</v>
      </c>
      <c r="B9" s="165" t="s">
        <v>74</v>
      </c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88"/>
      <c r="R9" s="70"/>
      <c r="S9" s="70"/>
      <c r="T9" s="71"/>
      <c r="U9" s="71"/>
      <c r="V9" s="71"/>
      <c r="W9" s="72"/>
      <c r="X9" s="72"/>
      <c r="Y9" s="72"/>
      <c r="Z9" s="72"/>
      <c r="AA9" s="72"/>
    </row>
    <row r="10" spans="1:27" s="27" customFormat="1" ht="24" customHeight="1">
      <c r="A10" s="123">
        <v>1</v>
      </c>
      <c r="B10" s="123" t="s">
        <v>69</v>
      </c>
      <c r="C10" s="73" t="str">
        <f t="shared" ref="C10" si="0">VLOOKUP(B10,DS,2,0)</f>
        <v>Nguyễn Thị Kim Quyên</v>
      </c>
      <c r="D10" s="98" t="str">
        <f t="shared" ref="D10" si="1">VLOOKUP(B10,DS,3,0)</f>
        <v>Văn Phòng</v>
      </c>
      <c r="E10" s="74">
        <f t="shared" ref="E10" si="2">VLOOKUP(B10,DS,4,0)</f>
        <v>4000000</v>
      </c>
      <c r="F10" s="76">
        <f>VLOOKUP(B10,'CC -10'!$B$8:$AS$19,36,0)</f>
        <v>26</v>
      </c>
      <c r="G10" s="127">
        <f>ROUND(E10/$Q$2*F10,0)</f>
        <v>4000000</v>
      </c>
      <c r="H10" s="76">
        <f>(VLOOKUP(B10,'CC -10'!$B$8:$AS$19,37,0)+VLOOKUP(B10,'CC -10'!$B$8:$AS$19,38,0))</f>
        <v>0</v>
      </c>
      <c r="I10" s="127">
        <f>ROUND(E10/$Q$2*H10,0)</f>
        <v>0</v>
      </c>
      <c r="J10" s="77">
        <f t="shared" ref="J10" si="3">F10+H10</f>
        <v>26</v>
      </c>
      <c r="K10" s="29">
        <f>G10+I10</f>
        <v>4000000</v>
      </c>
      <c r="L10" s="74">
        <f t="shared" ref="L10" si="4">+F10*15000</f>
        <v>390000</v>
      </c>
      <c r="M10" s="30">
        <f t="shared" ref="M10" si="5">K10+L10</f>
        <v>4390000</v>
      </c>
      <c r="N10" s="29">
        <f>VLOOKUP(B10,DS,23,0)</f>
        <v>0</v>
      </c>
      <c r="O10" s="35">
        <f>M10-N10</f>
        <v>4390000</v>
      </c>
      <c r="P10" s="29"/>
      <c r="Q10" s="88"/>
      <c r="R10" s="28"/>
      <c r="S10" s="22"/>
      <c r="T10" s="5"/>
      <c r="U10" s="5"/>
      <c r="V10" s="5"/>
      <c r="W10" s="4"/>
      <c r="X10" s="4"/>
      <c r="Y10" s="4"/>
      <c r="Z10" s="4"/>
      <c r="AA10" s="4"/>
    </row>
    <row r="11" spans="1:27" s="27" customFormat="1" ht="24" customHeight="1">
      <c r="A11" s="174"/>
      <c r="B11" s="175"/>
      <c r="C11" s="176"/>
      <c r="D11" s="177"/>
      <c r="E11" s="178"/>
      <c r="F11" s="179"/>
      <c r="G11" s="180"/>
      <c r="H11" s="179"/>
      <c r="I11" s="180"/>
      <c r="J11" s="181"/>
      <c r="K11" s="182"/>
      <c r="L11" s="178"/>
      <c r="M11" s="183"/>
      <c r="N11" s="182"/>
      <c r="O11" s="184"/>
      <c r="P11" s="182"/>
      <c r="Q11" s="88"/>
      <c r="R11" s="28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05" t="s">
        <v>19</v>
      </c>
      <c r="B12" s="206"/>
      <c r="C12" s="206"/>
      <c r="D12" s="207"/>
      <c r="E12" s="122">
        <f>SUM(E9:E10)</f>
        <v>4000000</v>
      </c>
      <c r="F12" s="122"/>
      <c r="G12" s="122">
        <f>SUM(G9:G10)</f>
        <v>4000000</v>
      </c>
      <c r="H12" s="122"/>
      <c r="I12" s="122">
        <f>SUM(I9:I10)</f>
        <v>0</v>
      </c>
      <c r="J12" s="122"/>
      <c r="K12" s="122">
        <f t="shared" ref="K12:O12" si="6">SUM(K9:K10)</f>
        <v>4000000</v>
      </c>
      <c r="L12" s="122">
        <f t="shared" si="6"/>
        <v>390000</v>
      </c>
      <c r="M12" s="122">
        <f t="shared" si="6"/>
        <v>4390000</v>
      </c>
      <c r="N12" s="122">
        <f t="shared" si="6"/>
        <v>0</v>
      </c>
      <c r="O12" s="122">
        <f t="shared" si="6"/>
        <v>4390000</v>
      </c>
      <c r="P12" s="20"/>
      <c r="Q12" s="88"/>
      <c r="R12" s="26"/>
      <c r="S12" s="26"/>
      <c r="T12" s="26"/>
      <c r="U12" s="26"/>
      <c r="V12" s="26"/>
    </row>
    <row r="13" spans="1:27" s="69" customFormat="1" ht="24" customHeight="1">
      <c r="A13" s="166" t="s">
        <v>64</v>
      </c>
      <c r="B13" s="165" t="s">
        <v>65</v>
      </c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88"/>
      <c r="R13" s="70"/>
      <c r="S13" s="70"/>
      <c r="T13" s="71"/>
      <c r="U13" s="71"/>
      <c r="V13" s="71"/>
      <c r="W13" s="72"/>
      <c r="X13" s="72"/>
      <c r="Y13" s="72"/>
      <c r="Z13" s="72"/>
      <c r="AA13" s="72"/>
    </row>
    <row r="14" spans="1:27" s="27" customFormat="1" ht="24" customHeight="1">
      <c r="A14" s="123">
        <v>1</v>
      </c>
      <c r="B14" s="123" t="s">
        <v>70</v>
      </c>
      <c r="C14" s="73" t="str">
        <f t="shared" ref="C14:C17" si="7">VLOOKUP(B14,DS,2,0)</f>
        <v>Lê Văn Hữu</v>
      </c>
      <c r="D14" s="98" t="str">
        <f t="shared" ref="D14:D17" si="8">VLOOKUP(B14,DS,3,0)</f>
        <v>Công Đoạn 1</v>
      </c>
      <c r="E14" s="74">
        <f t="shared" ref="E14:E17" si="9">VLOOKUP(B14,DS,4,0)</f>
        <v>3200000</v>
      </c>
      <c r="F14" s="76">
        <f>VLOOKUP(B14,'CC -10'!$B$8:$AS$19,36,0)</f>
        <v>26</v>
      </c>
      <c r="G14" s="127">
        <f>ROUND(E14/$Q$2*F14,0)</f>
        <v>3200000</v>
      </c>
      <c r="H14" s="76">
        <f>(VLOOKUP(B14,'CC -10'!$B$8:$AS$19,37,0)+VLOOKUP(B14,'CC -10'!$B$8:$AS$19,38,0))</f>
        <v>0</v>
      </c>
      <c r="I14" s="127">
        <f>ROUND(E14/$Q$2*H14,0)</f>
        <v>0</v>
      </c>
      <c r="J14" s="128">
        <f t="shared" ref="J14:K17" si="10">F14+H14</f>
        <v>26</v>
      </c>
      <c r="K14" s="29">
        <f t="shared" si="10"/>
        <v>3200000</v>
      </c>
      <c r="L14" s="74">
        <f t="shared" ref="L14:L17" si="11">+F14*15000</f>
        <v>390000</v>
      </c>
      <c r="M14" s="30">
        <f t="shared" ref="M14:M17" si="12">K14+L14</f>
        <v>3590000</v>
      </c>
      <c r="N14" s="29">
        <f>VLOOKUP(B14,DS,23,0)</f>
        <v>0</v>
      </c>
      <c r="O14" s="35">
        <f>M14-N14</f>
        <v>3590000</v>
      </c>
      <c r="P14" s="29"/>
      <c r="Q14" s="88"/>
      <c r="R14" s="28"/>
      <c r="S14" s="22"/>
      <c r="T14" s="5"/>
      <c r="U14" s="5"/>
      <c r="V14" s="5"/>
      <c r="W14" s="4"/>
      <c r="X14" s="4"/>
      <c r="Y14" s="4"/>
      <c r="Z14" s="4"/>
      <c r="AA14" s="4"/>
    </row>
    <row r="15" spans="1:27" s="27" customFormat="1" ht="24" customHeight="1">
      <c r="A15" s="123">
        <v>2</v>
      </c>
      <c r="B15" s="123" t="s">
        <v>71</v>
      </c>
      <c r="C15" s="73" t="str">
        <f t="shared" ref="C15:C16" si="13">VLOOKUP(B15,DS,2,0)</f>
        <v>Phan Thị Sương</v>
      </c>
      <c r="D15" s="98" t="str">
        <f t="shared" ref="D15:D16" si="14">VLOOKUP(B15,DS,3,0)</f>
        <v>Công Đoạn 1</v>
      </c>
      <c r="E15" s="74">
        <f t="shared" ref="E15:E16" si="15">VLOOKUP(B15,DS,4,0)</f>
        <v>3000000</v>
      </c>
      <c r="F15" s="76">
        <f>VLOOKUP(B15,'CC -10'!$B$8:$AS$19,36,0)</f>
        <v>26</v>
      </c>
      <c r="G15" s="127">
        <f>ROUND(E15/$Q$2*F15,0)</f>
        <v>3000000</v>
      </c>
      <c r="H15" s="76">
        <f>(VLOOKUP(B15,'CC -10'!$B$8:$AS$19,37,0)+VLOOKUP(B15,'CC -10'!$B$8:$AS$19,38,0))</f>
        <v>0</v>
      </c>
      <c r="I15" s="127">
        <f>ROUND(E15/$Q$2*H15,0)</f>
        <v>0</v>
      </c>
      <c r="J15" s="128">
        <f t="shared" ref="J15:J16" si="16">F15+H15</f>
        <v>26</v>
      </c>
      <c r="K15" s="29">
        <f t="shared" ref="K15:K16" si="17">G15+I15</f>
        <v>3000000</v>
      </c>
      <c r="L15" s="74">
        <f t="shared" ref="L15:L16" si="18">+F15*15000</f>
        <v>390000</v>
      </c>
      <c r="M15" s="30">
        <f t="shared" ref="M15:M16" si="19">K15+L15</f>
        <v>3390000</v>
      </c>
      <c r="N15" s="29">
        <f>VLOOKUP(B15,DS,23,0)</f>
        <v>0</v>
      </c>
      <c r="O15" s="35">
        <f t="shared" ref="O15:O17" si="20">M15-N15</f>
        <v>3390000</v>
      </c>
      <c r="P15" s="29"/>
      <c r="Q15" s="88"/>
      <c r="R15" s="28"/>
      <c r="S15" s="22"/>
      <c r="T15" s="5"/>
      <c r="U15" s="5"/>
      <c r="V15" s="5"/>
      <c r="W15" s="4"/>
      <c r="X15" s="4"/>
      <c r="Y15" s="4"/>
      <c r="Z15" s="4"/>
      <c r="AA15" s="4"/>
    </row>
    <row r="16" spans="1:27" s="27" customFormat="1" ht="24" customHeight="1">
      <c r="A16" s="123">
        <v>3</v>
      </c>
      <c r="B16" s="123" t="s">
        <v>72</v>
      </c>
      <c r="C16" s="73" t="str">
        <f t="shared" si="13"/>
        <v>Cao Minh Chí</v>
      </c>
      <c r="D16" s="98" t="str">
        <f t="shared" si="14"/>
        <v>Công Đoạn 2</v>
      </c>
      <c r="E16" s="74">
        <f t="shared" si="15"/>
        <v>3200000</v>
      </c>
      <c r="F16" s="76">
        <f>VLOOKUP(B16,'CC -10'!$B$8:$AS$19,36,0)</f>
        <v>26</v>
      </c>
      <c r="G16" s="127">
        <f>ROUND(E16/$Q$2*F16,0)</f>
        <v>3200000</v>
      </c>
      <c r="H16" s="76">
        <f>(VLOOKUP(B16,'CC -10'!$B$8:$AS$19,37,0)+VLOOKUP(B16,'CC -10'!$B$8:$AS$19,38,0))</f>
        <v>0</v>
      </c>
      <c r="I16" s="127">
        <f>ROUND(E16/$Q$2*H16,0)</f>
        <v>0</v>
      </c>
      <c r="J16" s="128">
        <f t="shared" si="16"/>
        <v>26</v>
      </c>
      <c r="K16" s="29">
        <f t="shared" si="17"/>
        <v>3200000</v>
      </c>
      <c r="L16" s="74">
        <f t="shared" si="18"/>
        <v>390000</v>
      </c>
      <c r="M16" s="30">
        <f t="shared" si="19"/>
        <v>3590000</v>
      </c>
      <c r="N16" s="29">
        <f>VLOOKUP(B16,DS,23,0)</f>
        <v>0</v>
      </c>
      <c r="O16" s="35">
        <f t="shared" si="20"/>
        <v>3590000</v>
      </c>
      <c r="P16" s="29"/>
      <c r="Q16" s="88"/>
      <c r="R16" s="28"/>
      <c r="S16" s="22"/>
      <c r="T16" s="5"/>
      <c r="U16" s="5"/>
      <c r="V16" s="5"/>
      <c r="W16" s="4"/>
      <c r="X16" s="4"/>
      <c r="Y16" s="4"/>
      <c r="Z16" s="4"/>
      <c r="AA16" s="4"/>
    </row>
    <row r="17" spans="1:27" s="27" customFormat="1" ht="24" customHeight="1">
      <c r="A17" s="123">
        <v>4</v>
      </c>
      <c r="B17" s="123" t="s">
        <v>76</v>
      </c>
      <c r="C17" s="73" t="str">
        <f t="shared" si="7"/>
        <v>Nguyễn Thị Sự</v>
      </c>
      <c r="D17" s="98" t="str">
        <f t="shared" si="8"/>
        <v>Công Đoạn 2</v>
      </c>
      <c r="E17" s="74">
        <f t="shared" si="9"/>
        <v>3000000</v>
      </c>
      <c r="F17" s="76">
        <f>VLOOKUP(B17,'CC -10'!$B$8:$AS$19,36,0)</f>
        <v>26</v>
      </c>
      <c r="G17" s="127">
        <f>ROUND(E17/$Q$2*F17,0)</f>
        <v>3000000</v>
      </c>
      <c r="H17" s="76">
        <f>(VLOOKUP(B17,'CC -10'!$B$8:$AS$19,37,0)+VLOOKUP(B17,'CC -10'!$B$8:$AS$19,38,0))</f>
        <v>0</v>
      </c>
      <c r="I17" s="127">
        <f>ROUND(E17/$Q$2*H17,0)</f>
        <v>0</v>
      </c>
      <c r="J17" s="128">
        <f t="shared" si="10"/>
        <v>26</v>
      </c>
      <c r="K17" s="29">
        <f t="shared" si="10"/>
        <v>3000000</v>
      </c>
      <c r="L17" s="74">
        <f t="shared" si="11"/>
        <v>390000</v>
      </c>
      <c r="M17" s="30">
        <f t="shared" si="12"/>
        <v>3390000</v>
      </c>
      <c r="N17" s="29">
        <f>VLOOKUP(B17,DS,23,0)</f>
        <v>0</v>
      </c>
      <c r="O17" s="35">
        <f t="shared" si="20"/>
        <v>3390000</v>
      </c>
      <c r="P17" s="29"/>
      <c r="Q17" s="88"/>
      <c r="R17" s="28"/>
      <c r="S17" s="22"/>
      <c r="T17" s="5"/>
      <c r="U17" s="5"/>
      <c r="V17" s="5"/>
      <c r="W17" s="4"/>
      <c r="X17" s="4"/>
      <c r="Y17" s="4"/>
      <c r="Z17" s="4"/>
      <c r="AA17" s="4"/>
    </row>
    <row r="18" spans="1:27" s="27" customFormat="1" ht="22.5" customHeight="1">
      <c r="A18" s="31"/>
      <c r="B18" s="163"/>
      <c r="C18" s="32"/>
      <c r="D18" s="3"/>
      <c r="E18" s="33"/>
      <c r="F18" s="33"/>
      <c r="G18" s="33"/>
      <c r="H18" s="33"/>
      <c r="I18" s="33"/>
      <c r="J18" s="34"/>
      <c r="K18" s="33"/>
      <c r="L18" s="33"/>
      <c r="M18" s="162"/>
      <c r="N18" s="33"/>
      <c r="O18" s="33"/>
      <c r="P18" s="29"/>
      <c r="Q18" s="88"/>
      <c r="R18" s="28"/>
      <c r="S18" s="28"/>
      <c r="T18" s="28"/>
      <c r="U18" s="28"/>
      <c r="V18" s="28"/>
    </row>
    <row r="19" spans="1:27" s="25" customFormat="1" ht="21" customHeight="1">
      <c r="A19" s="205" t="s">
        <v>19</v>
      </c>
      <c r="B19" s="206"/>
      <c r="C19" s="206"/>
      <c r="D19" s="207"/>
      <c r="E19" s="122">
        <f>SUM(E13:E18)</f>
        <v>12400000</v>
      </c>
      <c r="F19" s="122"/>
      <c r="G19" s="122">
        <f>SUM(G13:G18)</f>
        <v>12400000</v>
      </c>
      <c r="H19" s="122"/>
      <c r="I19" s="122">
        <f>SUM(I13:I18)</f>
        <v>0</v>
      </c>
      <c r="J19" s="122"/>
      <c r="K19" s="122">
        <f t="shared" ref="K19:O19" si="21">SUM(K13:K18)</f>
        <v>12400000</v>
      </c>
      <c r="L19" s="122">
        <f t="shared" si="21"/>
        <v>1560000</v>
      </c>
      <c r="M19" s="122">
        <f t="shared" si="21"/>
        <v>13960000</v>
      </c>
      <c r="N19" s="122">
        <f t="shared" si="21"/>
        <v>0</v>
      </c>
      <c r="O19" s="122">
        <f t="shared" si="21"/>
        <v>13960000</v>
      </c>
      <c r="P19" s="20"/>
      <c r="Q19" s="88"/>
      <c r="R19" s="26"/>
      <c r="S19" s="26"/>
      <c r="T19" s="26"/>
      <c r="U19" s="26"/>
      <c r="V19" s="26"/>
    </row>
    <row r="20" spans="1:27" ht="11.25" customHeight="1">
      <c r="A20" s="8"/>
      <c r="B20" s="8"/>
      <c r="C20" s="9"/>
      <c r="D20" s="99"/>
      <c r="E20" s="78"/>
      <c r="F20" s="9"/>
      <c r="G20" s="9"/>
      <c r="H20" s="9"/>
      <c r="I20" s="9"/>
      <c r="K20" s="9"/>
      <c r="L20" s="9"/>
      <c r="M20" s="86"/>
      <c r="N20" s="9"/>
      <c r="O20" s="9"/>
      <c r="P20" s="9"/>
      <c r="Q20" s="88"/>
    </row>
    <row r="21" spans="1:27" s="27" customFormat="1" ht="11.25" customHeight="1">
      <c r="A21" s="62"/>
      <c r="B21" s="62"/>
      <c r="C21" s="62"/>
      <c r="D21" s="115"/>
      <c r="E21" s="116"/>
      <c r="F21" s="62"/>
      <c r="G21" s="62"/>
      <c r="H21" s="62"/>
      <c r="I21" s="62"/>
      <c r="J21" s="117"/>
      <c r="K21" s="116"/>
      <c r="L21" s="62"/>
      <c r="M21" s="62"/>
      <c r="N21" s="62"/>
      <c r="O21" s="92" t="str">
        <f>"Long An, ngày  "&amp;$R$2&amp;"   tháng   "&amp;TEXT($E$4,"mm")&amp;"   năm "&amp;TEXT($E$4,"yyyy")</f>
        <v>Long An, ngày  31   tháng   10   năm 2016</v>
      </c>
      <c r="P21" s="62"/>
      <c r="Q21" s="118"/>
      <c r="R21" s="28"/>
      <c r="S21" s="28"/>
      <c r="T21" s="28"/>
      <c r="U21" s="28"/>
      <c r="V21" s="28"/>
    </row>
    <row r="22" spans="1:27" s="27" customFormat="1" ht="12.75">
      <c r="A22" s="23"/>
      <c r="B22" s="23"/>
      <c r="C22" s="23" t="s">
        <v>48</v>
      </c>
      <c r="D22" s="119"/>
      <c r="E22" s="63"/>
      <c r="F22" s="118"/>
      <c r="G22" s="63"/>
      <c r="H22" s="63"/>
      <c r="I22" s="63"/>
      <c r="J22" s="120"/>
      <c r="K22" s="28"/>
      <c r="L22" s="23"/>
      <c r="M22" s="129"/>
      <c r="O22" s="118" t="s">
        <v>17</v>
      </c>
      <c r="P22" s="118"/>
      <c r="Q22" s="118"/>
      <c r="R22" s="28"/>
      <c r="S22" s="28"/>
      <c r="T22" s="28"/>
      <c r="U22" s="28"/>
      <c r="V22" s="28"/>
    </row>
    <row r="23" spans="1:27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O23" s="11"/>
      <c r="P23" s="12"/>
      <c r="Q23" s="88"/>
    </row>
    <row r="24" spans="1:27" ht="12">
      <c r="C24" s="15"/>
      <c r="L24" s="15"/>
      <c r="P24" s="15"/>
      <c r="Q24" s="88"/>
    </row>
    <row r="25" spans="1:27" ht="12">
      <c r="Q25" s="88"/>
    </row>
    <row r="26" spans="1:27" ht="12">
      <c r="Q26" s="88"/>
    </row>
    <row r="27" spans="1:27" ht="12">
      <c r="Q27" s="88"/>
    </row>
    <row r="28" spans="1:27" ht="12">
      <c r="Q28" s="88"/>
    </row>
    <row r="29" spans="1:27" ht="12">
      <c r="Q29" s="88"/>
    </row>
    <row r="30" spans="1:27" ht="12">
      <c r="Q30" s="88"/>
    </row>
  </sheetData>
  <protectedRanges>
    <protectedRange password="CC78" sqref="R18:IG19 C5:D7 B22:C22 R5:S9 A18:A23 B18:B21 B23 R13:S13 N5:P7 E5:I6 D19 L5 L22 J6:K7 L7 A25:P58 Q31:Q58 N18:O18 R25:IG58 J18:L18 AB13:IG13 R12:IG12 D12 N10:O11 S10:S11 AB5:IG11 A10:B12 A59:IG65326 O14:O17" name="Range1"/>
    <protectedRange password="CC78" sqref="F7:H7" name="Range1_4"/>
    <protectedRange password="CC78" sqref="R22:IG23 O22:P23 E22:I23" name="Range1_1_1"/>
    <protectedRange password="CC78" sqref="Q1 S1:IG3 R4:IG4 N2:O3 T5:AA11 Q18:Q30 T13:AA13 Q4:Q13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4:S17 AB14:IG17 A14:B17 N14:N17" name="Range1_5"/>
    <protectedRange password="CC78" sqref="Q14:Q17 T14:AA17" name="Range1_2_3"/>
    <protectedRange password="CC78" sqref="R14:R17" name="Range1_1_3"/>
    <protectedRange password="CC78" sqref="K10:K11 K14:K17" name="Range1_6"/>
    <protectedRange password="CC78" sqref="A2:A3" name="Range1_2_1_3"/>
    <protectedRange password="CC78" sqref="E12:P12" name="Range1_3"/>
    <protectedRange password="CC78" sqref="E19:P19" name="Range1_7"/>
    <protectedRange password="CC78" sqref="Q2" name="Range1_2_2_1_1"/>
  </protectedRanges>
  <autoFilter ref="A7:AA10"/>
  <mergeCells count="17">
    <mergeCell ref="J6:J7"/>
    <mergeCell ref="K6:K7"/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  <mergeCell ref="H6:I6"/>
  </mergeCells>
  <printOptions horizontalCentered="1"/>
  <pageMargins left="0.7" right="0.2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C12" sqref="C12:C13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5" customWidth="1"/>
    <col min="5" max="5" width="7.140625" style="2" customWidth="1"/>
    <col min="6" max="33" width="3.42578125" style="105" customWidth="1"/>
    <col min="34" max="35" width="3.42578125" style="106" customWidth="1"/>
    <col min="36" max="36" width="3.42578125" style="106" hidden="1" customWidth="1"/>
    <col min="37" max="38" width="4.42578125" style="2" customWidth="1"/>
    <col min="39" max="39" width="5.5703125" style="84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38"/>
      <c r="C1" s="38"/>
      <c r="D1" s="42"/>
      <c r="E1" s="38"/>
      <c r="F1" s="42"/>
      <c r="G1" s="42"/>
      <c r="H1" s="42"/>
      <c r="I1" s="42"/>
      <c r="J1" s="42"/>
      <c r="K1" s="101"/>
      <c r="L1" s="101"/>
      <c r="M1" s="101"/>
      <c r="N1" s="101"/>
      <c r="O1" s="101"/>
      <c r="P1" s="101"/>
      <c r="Q1" s="101"/>
      <c r="R1" s="101"/>
      <c r="S1" s="40" t="str">
        <f>CONCATENATE("BẢNG CHẤM CÔNG THÁNG ",TEXT($E$4,"mm")," NĂM ",TEXT($E$4,"yyyy"))</f>
        <v>BẢNG CHẤM CÔNG THÁNG 11 NĂM 2016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39"/>
      <c r="AL1" s="39"/>
      <c r="AM1" s="238" t="s">
        <v>73</v>
      </c>
      <c r="AN1" s="239"/>
      <c r="AO1" s="239"/>
      <c r="AP1" s="239"/>
      <c r="AQ1" s="239"/>
      <c r="AR1" s="239"/>
      <c r="AS1" s="240"/>
      <c r="AT1" s="41"/>
    </row>
    <row r="2" spans="1:91" ht="20.25">
      <c r="A2" s="121"/>
      <c r="B2" s="42"/>
      <c r="C2" s="42"/>
      <c r="D2" s="42"/>
      <c r="E2" s="42"/>
      <c r="F2" s="42"/>
      <c r="G2" s="42"/>
      <c r="H2" s="42"/>
      <c r="I2" s="42"/>
      <c r="J2" s="42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39"/>
      <c r="AL2" s="39"/>
      <c r="AM2" s="80"/>
      <c r="AN2" s="43"/>
      <c r="AO2" s="43"/>
      <c r="AP2" s="43"/>
      <c r="AQ2" s="43"/>
      <c r="AR2" s="43"/>
      <c r="AS2" s="79"/>
      <c r="AT2" s="79"/>
    </row>
    <row r="3" spans="1:91" ht="21" customHeight="1">
      <c r="A3" s="121"/>
      <c r="B3" s="44"/>
      <c r="C3" s="44"/>
      <c r="D3" s="45"/>
      <c r="E3" s="4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39"/>
      <c r="AL3" s="39"/>
      <c r="AM3" s="80"/>
      <c r="AN3" s="41"/>
      <c r="AO3" s="41"/>
      <c r="AP3" s="41"/>
      <c r="AQ3" s="41"/>
      <c r="AR3" s="41"/>
      <c r="AS3" s="46"/>
      <c r="AT3" s="46"/>
    </row>
    <row r="4" spans="1:91" ht="14.25" customHeight="1">
      <c r="A4" s="47"/>
      <c r="B4" s="47"/>
      <c r="C4" s="137"/>
      <c r="D4" s="136"/>
      <c r="E4" s="48">
        <v>42675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  <c r="AI4" s="50"/>
      <c r="AJ4" s="50"/>
      <c r="AK4" s="47"/>
      <c r="AL4" s="47"/>
      <c r="AM4" s="81"/>
      <c r="AN4" s="47"/>
      <c r="AO4" s="47"/>
      <c r="AP4" s="47"/>
      <c r="AQ4" s="47"/>
      <c r="AR4" s="47"/>
      <c r="AS4" s="47"/>
      <c r="AT4" s="85"/>
    </row>
    <row r="5" spans="1:91" s="51" customFormat="1" ht="18.75" customHeight="1">
      <c r="A5" s="241" t="s">
        <v>22</v>
      </c>
      <c r="B5" s="241" t="s">
        <v>3</v>
      </c>
      <c r="C5" s="241" t="s">
        <v>1</v>
      </c>
      <c r="D5" s="243" t="s">
        <v>23</v>
      </c>
      <c r="E5" s="241" t="s">
        <v>24</v>
      </c>
      <c r="F5" s="100">
        <f>+E4</f>
        <v>42675</v>
      </c>
      <c r="G5" s="100">
        <f t="shared" ref="G5:AI5" si="0">F5+1</f>
        <v>42676</v>
      </c>
      <c r="H5" s="100">
        <f t="shared" si="0"/>
        <v>42677</v>
      </c>
      <c r="I5" s="100">
        <f t="shared" si="0"/>
        <v>42678</v>
      </c>
      <c r="J5" s="100">
        <f t="shared" si="0"/>
        <v>42679</v>
      </c>
      <c r="K5" s="100">
        <f t="shared" si="0"/>
        <v>42680</v>
      </c>
      <c r="L5" s="100">
        <f t="shared" si="0"/>
        <v>42681</v>
      </c>
      <c r="M5" s="100">
        <f t="shared" si="0"/>
        <v>42682</v>
      </c>
      <c r="N5" s="100">
        <f t="shared" si="0"/>
        <v>42683</v>
      </c>
      <c r="O5" s="100">
        <f t="shared" si="0"/>
        <v>42684</v>
      </c>
      <c r="P5" s="100">
        <f t="shared" si="0"/>
        <v>42685</v>
      </c>
      <c r="Q5" s="100">
        <f t="shared" si="0"/>
        <v>42686</v>
      </c>
      <c r="R5" s="100">
        <f t="shared" si="0"/>
        <v>42687</v>
      </c>
      <c r="S5" s="100">
        <f t="shared" si="0"/>
        <v>42688</v>
      </c>
      <c r="T5" s="100">
        <f t="shared" si="0"/>
        <v>42689</v>
      </c>
      <c r="U5" s="100">
        <f t="shared" si="0"/>
        <v>42690</v>
      </c>
      <c r="V5" s="100">
        <f t="shared" si="0"/>
        <v>42691</v>
      </c>
      <c r="W5" s="100">
        <f t="shared" si="0"/>
        <v>42692</v>
      </c>
      <c r="X5" s="100">
        <f t="shared" si="0"/>
        <v>42693</v>
      </c>
      <c r="Y5" s="100">
        <f t="shared" si="0"/>
        <v>42694</v>
      </c>
      <c r="Z5" s="100">
        <f t="shared" si="0"/>
        <v>42695</v>
      </c>
      <c r="AA5" s="100">
        <f t="shared" si="0"/>
        <v>42696</v>
      </c>
      <c r="AB5" s="100">
        <f t="shared" si="0"/>
        <v>42697</v>
      </c>
      <c r="AC5" s="100">
        <f t="shared" si="0"/>
        <v>42698</v>
      </c>
      <c r="AD5" s="100">
        <f t="shared" si="0"/>
        <v>42699</v>
      </c>
      <c r="AE5" s="100">
        <f t="shared" si="0"/>
        <v>42700</v>
      </c>
      <c r="AF5" s="100">
        <f t="shared" si="0"/>
        <v>42701</v>
      </c>
      <c r="AG5" s="100">
        <f t="shared" si="0"/>
        <v>42702</v>
      </c>
      <c r="AH5" s="100">
        <f>AG5+1</f>
        <v>42703</v>
      </c>
      <c r="AI5" s="100">
        <f t="shared" si="0"/>
        <v>42704</v>
      </c>
      <c r="AJ5" s="191"/>
      <c r="AK5" s="244" t="s">
        <v>11</v>
      </c>
      <c r="AL5" s="245"/>
      <c r="AM5" s="246"/>
      <c r="AN5" s="247" t="s">
        <v>34</v>
      </c>
      <c r="AO5" s="247" t="s">
        <v>30</v>
      </c>
      <c r="AP5" s="247" t="s">
        <v>31</v>
      </c>
      <c r="AQ5" s="247" t="s">
        <v>32</v>
      </c>
      <c r="AR5" s="247" t="s">
        <v>33</v>
      </c>
      <c r="AS5" s="243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1" customFormat="1" ht="39.75" customHeight="1">
      <c r="A6" s="242"/>
      <c r="B6" s="242"/>
      <c r="C6" s="242"/>
      <c r="D6" s="242"/>
      <c r="E6" s="242"/>
      <c r="F6" s="152" t="str">
        <f>CHOOSE(WEEKDAY(F5),"C.Nhật","T.Hai","T.Ba","T.Tư","T.Năm","T.Sáu","T.Bảy")</f>
        <v>T.Ba</v>
      </c>
      <c r="G6" s="152" t="str">
        <f t="shared" ref="G6:AI6" si="1">CHOOSE(WEEKDAY(G5),"C.Nhật","T.Hai","T.Ba","T.Tư","T.Năm","T.Sáu","T.Bảy")</f>
        <v>T.Tư</v>
      </c>
      <c r="H6" s="152" t="str">
        <f t="shared" si="1"/>
        <v>T.Năm</v>
      </c>
      <c r="I6" s="152" t="str">
        <f t="shared" si="1"/>
        <v>T.Sáu</v>
      </c>
      <c r="J6" s="152" t="str">
        <f t="shared" si="1"/>
        <v>T.Bảy</v>
      </c>
      <c r="K6" s="152" t="str">
        <f t="shared" si="1"/>
        <v>C.Nhật</v>
      </c>
      <c r="L6" s="152" t="str">
        <f t="shared" si="1"/>
        <v>T.Hai</v>
      </c>
      <c r="M6" s="152" t="str">
        <f t="shared" si="1"/>
        <v>T.Ba</v>
      </c>
      <c r="N6" s="152" t="str">
        <f t="shared" si="1"/>
        <v>T.Tư</v>
      </c>
      <c r="O6" s="152" t="str">
        <f t="shared" si="1"/>
        <v>T.Năm</v>
      </c>
      <c r="P6" s="152" t="str">
        <f t="shared" si="1"/>
        <v>T.Sáu</v>
      </c>
      <c r="Q6" s="152" t="str">
        <f t="shared" si="1"/>
        <v>T.Bảy</v>
      </c>
      <c r="R6" s="152" t="str">
        <f t="shared" si="1"/>
        <v>C.Nhật</v>
      </c>
      <c r="S6" s="152" t="str">
        <f t="shared" si="1"/>
        <v>T.Hai</v>
      </c>
      <c r="T6" s="152" t="str">
        <f t="shared" si="1"/>
        <v>T.Ba</v>
      </c>
      <c r="U6" s="152" t="str">
        <f t="shared" si="1"/>
        <v>T.Tư</v>
      </c>
      <c r="V6" s="152" t="str">
        <f t="shared" si="1"/>
        <v>T.Năm</v>
      </c>
      <c r="W6" s="152" t="str">
        <f t="shared" si="1"/>
        <v>T.Sáu</v>
      </c>
      <c r="X6" s="152" t="str">
        <f t="shared" si="1"/>
        <v>T.Bảy</v>
      </c>
      <c r="Y6" s="152" t="str">
        <f t="shared" si="1"/>
        <v>C.Nhật</v>
      </c>
      <c r="Z6" s="152" t="str">
        <f t="shared" si="1"/>
        <v>T.Hai</v>
      </c>
      <c r="AA6" s="152" t="str">
        <f t="shared" si="1"/>
        <v>T.Ba</v>
      </c>
      <c r="AB6" s="152" t="str">
        <f t="shared" si="1"/>
        <v>T.Tư</v>
      </c>
      <c r="AC6" s="152" t="str">
        <f t="shared" si="1"/>
        <v>T.Năm</v>
      </c>
      <c r="AD6" s="152" t="str">
        <f t="shared" si="1"/>
        <v>T.Sáu</v>
      </c>
      <c r="AE6" s="152" t="str">
        <f t="shared" si="1"/>
        <v>T.Bảy</v>
      </c>
      <c r="AF6" s="152" t="str">
        <f t="shared" si="1"/>
        <v>C.Nhật</v>
      </c>
      <c r="AG6" s="152" t="str">
        <f t="shared" si="1"/>
        <v>T.Hai</v>
      </c>
      <c r="AH6" s="152" t="str">
        <f t="shared" si="1"/>
        <v>T.Ba</v>
      </c>
      <c r="AI6" s="152" t="str">
        <f t="shared" si="1"/>
        <v>T.Tư</v>
      </c>
      <c r="AJ6" s="152"/>
      <c r="AK6" s="153" t="s">
        <v>12</v>
      </c>
      <c r="AL6" s="153" t="s">
        <v>25</v>
      </c>
      <c r="AM6" s="154" t="s">
        <v>13</v>
      </c>
      <c r="AN6" s="248"/>
      <c r="AO6" s="248"/>
      <c r="AP6" s="248"/>
      <c r="AQ6" s="248"/>
      <c r="AR6" s="248"/>
      <c r="AS6" s="242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1" customFormat="1" ht="12.75" customHeight="1">
      <c r="A7" s="155">
        <v>1</v>
      </c>
      <c r="B7" s="155">
        <v>1</v>
      </c>
      <c r="C7" s="155">
        <v>2</v>
      </c>
      <c r="D7" s="155">
        <v>3</v>
      </c>
      <c r="E7" s="155">
        <v>4</v>
      </c>
      <c r="F7" s="155">
        <v>5</v>
      </c>
      <c r="G7" s="155">
        <v>6</v>
      </c>
      <c r="H7" s="155">
        <v>7</v>
      </c>
      <c r="I7" s="155">
        <v>8</v>
      </c>
      <c r="J7" s="155">
        <v>9</v>
      </c>
      <c r="K7" s="155">
        <v>10</v>
      </c>
      <c r="L7" s="155">
        <v>11</v>
      </c>
      <c r="M7" s="155">
        <v>12</v>
      </c>
      <c r="N7" s="155">
        <v>13</v>
      </c>
      <c r="O7" s="155">
        <v>14</v>
      </c>
      <c r="P7" s="155">
        <v>15</v>
      </c>
      <c r="Q7" s="155">
        <v>16</v>
      </c>
      <c r="R7" s="155">
        <v>17</v>
      </c>
      <c r="S7" s="155">
        <v>18</v>
      </c>
      <c r="T7" s="155">
        <v>19</v>
      </c>
      <c r="U7" s="155">
        <v>20</v>
      </c>
      <c r="V7" s="155">
        <v>21</v>
      </c>
      <c r="W7" s="155">
        <v>22</v>
      </c>
      <c r="X7" s="155">
        <v>23</v>
      </c>
      <c r="Y7" s="155">
        <v>24</v>
      </c>
      <c r="Z7" s="155">
        <v>25</v>
      </c>
      <c r="AA7" s="155">
        <v>26</v>
      </c>
      <c r="AB7" s="155">
        <v>27</v>
      </c>
      <c r="AC7" s="155">
        <v>28</v>
      </c>
      <c r="AD7" s="155">
        <v>29</v>
      </c>
      <c r="AE7" s="155">
        <v>30</v>
      </c>
      <c r="AF7" s="155">
        <v>31</v>
      </c>
      <c r="AG7" s="155">
        <v>32</v>
      </c>
      <c r="AH7" s="155">
        <v>33</v>
      </c>
      <c r="AI7" s="155">
        <v>34</v>
      </c>
      <c r="AJ7" s="155"/>
      <c r="AK7" s="155">
        <v>36</v>
      </c>
      <c r="AL7" s="155">
        <v>37</v>
      </c>
      <c r="AM7" s="155">
        <v>38</v>
      </c>
      <c r="AN7" s="155">
        <v>39</v>
      </c>
      <c r="AO7" s="155">
        <v>40</v>
      </c>
      <c r="AP7" s="155">
        <v>41</v>
      </c>
      <c r="AQ7" s="155">
        <v>42</v>
      </c>
      <c r="AR7" s="155">
        <v>43</v>
      </c>
      <c r="AS7" s="155">
        <v>44</v>
      </c>
      <c r="AT7" s="18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58" customFormat="1" ht="21" customHeight="1">
      <c r="A8" s="156" t="s">
        <v>63</v>
      </c>
      <c r="B8" s="159" t="s">
        <v>74</v>
      </c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1"/>
      <c r="AT8" s="157"/>
    </row>
    <row r="9" spans="1:91" s="51" customFormat="1" ht="18" customHeight="1">
      <c r="A9" s="231">
        <v>1</v>
      </c>
      <c r="B9" s="231" t="s">
        <v>69</v>
      </c>
      <c r="C9" s="233" t="str">
        <f>VLOOKUP(B9,DS,2,0)</f>
        <v>Nguyễn Thị Kim Quyên</v>
      </c>
      <c r="D9" s="235" t="str">
        <f>VLOOKUP(B9,DS,3,0)</f>
        <v>Văn Phòng</v>
      </c>
      <c r="E9" s="52" t="s">
        <v>26</v>
      </c>
      <c r="F9" s="125">
        <v>8</v>
      </c>
      <c r="G9" s="125">
        <v>8</v>
      </c>
      <c r="H9" s="125">
        <v>8</v>
      </c>
      <c r="I9" s="125">
        <v>8</v>
      </c>
      <c r="J9" s="125">
        <v>8</v>
      </c>
      <c r="K9" s="125"/>
      <c r="L9" s="125">
        <v>8</v>
      </c>
      <c r="M9" s="125">
        <v>8</v>
      </c>
      <c r="N9" s="125">
        <v>8</v>
      </c>
      <c r="O9" s="125">
        <v>8</v>
      </c>
      <c r="P9" s="125">
        <v>8</v>
      </c>
      <c r="Q9" s="125">
        <v>8</v>
      </c>
      <c r="R9" s="125"/>
      <c r="S9" s="125">
        <v>8</v>
      </c>
      <c r="T9" s="125">
        <v>8</v>
      </c>
      <c r="U9" s="125">
        <v>8</v>
      </c>
      <c r="V9" s="125">
        <v>8</v>
      </c>
      <c r="W9" s="125">
        <v>8</v>
      </c>
      <c r="X9" s="125">
        <v>8</v>
      </c>
      <c r="Y9" s="125"/>
      <c r="Z9" s="125">
        <v>8</v>
      </c>
      <c r="AA9" s="125">
        <v>8</v>
      </c>
      <c r="AB9" s="125">
        <v>8</v>
      </c>
      <c r="AC9" s="125">
        <v>8</v>
      </c>
      <c r="AD9" s="125">
        <v>8</v>
      </c>
      <c r="AE9" s="125">
        <v>8</v>
      </c>
      <c r="AF9" s="125"/>
      <c r="AG9" s="125">
        <v>8</v>
      </c>
      <c r="AH9" s="125">
        <v>8</v>
      </c>
      <c r="AI9" s="125">
        <v>8</v>
      </c>
      <c r="AJ9" s="192"/>
      <c r="AK9" s="225">
        <f>((SUM(F9:AI9))/8)-(SUMIF($F$6:$AI$6,"C.Nhật",F9:AI9)/8)</f>
        <v>26</v>
      </c>
      <c r="AL9" s="225">
        <f>SUM(F10:AI10)/8*1.5</f>
        <v>0</v>
      </c>
      <c r="AM9" s="227">
        <f>SUMIF($F$6:$AI$6,"C.Nhật",$F9:$AI10)/8*2</f>
        <v>0</v>
      </c>
      <c r="AN9" s="221">
        <f>SUM(AK9:AM10)</f>
        <v>26</v>
      </c>
      <c r="AO9" s="229">
        <v>0</v>
      </c>
      <c r="AP9" s="221"/>
      <c r="AQ9" s="221"/>
      <c r="AR9" s="221"/>
      <c r="AS9" s="223"/>
      <c r="AT9" s="18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1" customFormat="1" ht="18" customHeight="1">
      <c r="A10" s="232"/>
      <c r="B10" s="232"/>
      <c r="C10" s="234"/>
      <c r="D10" s="236"/>
      <c r="E10" s="53" t="s">
        <v>25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93"/>
      <c r="AK10" s="226"/>
      <c r="AL10" s="226"/>
      <c r="AM10" s="228"/>
      <c r="AN10" s="222"/>
      <c r="AO10" s="230"/>
      <c r="AP10" s="222"/>
      <c r="AQ10" s="222"/>
      <c r="AR10" s="222"/>
      <c r="AS10" s="224"/>
      <c r="AT10" s="18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58" customFormat="1" ht="21" customHeight="1">
      <c r="A11" s="156" t="s">
        <v>64</v>
      </c>
      <c r="B11" s="159" t="s">
        <v>68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1"/>
      <c r="AT11" s="157"/>
    </row>
    <row r="12" spans="1:91" s="51" customFormat="1" ht="18" customHeight="1">
      <c r="A12" s="231">
        <v>1</v>
      </c>
      <c r="B12" s="231" t="s">
        <v>70</v>
      </c>
      <c r="C12" s="233" t="str">
        <f>VLOOKUP(B12,DS,2,0)</f>
        <v>Lê Văn Hữu</v>
      </c>
      <c r="D12" s="235" t="str">
        <f>VLOOKUP(B12,DS,3,0)</f>
        <v>Công Đoạn 1</v>
      </c>
      <c r="E12" s="52" t="s">
        <v>26</v>
      </c>
      <c r="F12" s="125">
        <v>8</v>
      </c>
      <c r="G12" s="125">
        <v>8</v>
      </c>
      <c r="H12" s="125">
        <v>8</v>
      </c>
      <c r="I12" s="125">
        <v>8</v>
      </c>
      <c r="J12" s="125">
        <v>8</v>
      </c>
      <c r="K12" s="125"/>
      <c r="L12" s="125">
        <v>8</v>
      </c>
      <c r="M12" s="125">
        <v>8</v>
      </c>
      <c r="N12" s="125">
        <v>8</v>
      </c>
      <c r="O12" s="125">
        <v>8</v>
      </c>
      <c r="P12" s="125">
        <v>8</v>
      </c>
      <c r="Q12" s="125">
        <v>8</v>
      </c>
      <c r="R12" s="125"/>
      <c r="S12" s="125">
        <v>8</v>
      </c>
      <c r="T12" s="125">
        <v>8</v>
      </c>
      <c r="U12" s="125">
        <v>8</v>
      </c>
      <c r="V12" s="125">
        <v>8</v>
      </c>
      <c r="W12" s="125">
        <v>8</v>
      </c>
      <c r="X12" s="125">
        <v>8</v>
      </c>
      <c r="Y12" s="125"/>
      <c r="Z12" s="125">
        <v>8</v>
      </c>
      <c r="AA12" s="125">
        <v>8</v>
      </c>
      <c r="AB12" s="125">
        <v>8</v>
      </c>
      <c r="AC12" s="125">
        <v>8</v>
      </c>
      <c r="AD12" s="125">
        <v>8</v>
      </c>
      <c r="AE12" s="125">
        <v>8</v>
      </c>
      <c r="AF12" s="125"/>
      <c r="AG12" s="125">
        <v>8</v>
      </c>
      <c r="AH12" s="125">
        <v>8</v>
      </c>
      <c r="AI12" s="125">
        <v>8</v>
      </c>
      <c r="AJ12" s="192"/>
      <c r="AK12" s="225">
        <f>((SUM(F12:AI12))/8)-(SUMIF($F$6:$AI$6,"C.Nhật",F12:AI12)/8)</f>
        <v>26</v>
      </c>
      <c r="AL12" s="225">
        <f>SUM(F13:AI13)/8*1.5</f>
        <v>0</v>
      </c>
      <c r="AM12" s="227">
        <f>SUMIF($F$6:$AI$6,"C.Nhật",$F12:$AI13)/8*2</f>
        <v>0</v>
      </c>
      <c r="AN12" s="221">
        <f>SUM(AK12:AM13)</f>
        <v>26</v>
      </c>
      <c r="AO12" s="229">
        <v>0</v>
      </c>
      <c r="AP12" s="221"/>
      <c r="AQ12" s="221"/>
      <c r="AR12" s="221"/>
      <c r="AS12" s="223"/>
      <c r="AT12" s="190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1" customFormat="1" ht="18" customHeight="1">
      <c r="A13" s="232"/>
      <c r="B13" s="232"/>
      <c r="C13" s="234"/>
      <c r="D13" s="236"/>
      <c r="E13" s="53" t="s">
        <v>25</v>
      </c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93"/>
      <c r="AK13" s="226"/>
      <c r="AL13" s="226"/>
      <c r="AM13" s="228"/>
      <c r="AN13" s="222"/>
      <c r="AO13" s="230"/>
      <c r="AP13" s="222"/>
      <c r="AQ13" s="222"/>
      <c r="AR13" s="222"/>
      <c r="AS13" s="224"/>
      <c r="AT13" s="190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1" customFormat="1" ht="18" customHeight="1">
      <c r="A14" s="231">
        <v>2</v>
      </c>
      <c r="B14" s="231" t="s">
        <v>71</v>
      </c>
      <c r="C14" s="233" t="str">
        <f>VLOOKUP(B14,DS,2,0)</f>
        <v>Phan Thị Sương</v>
      </c>
      <c r="D14" s="235" t="str">
        <f>VLOOKUP(B14,DS,3,0)</f>
        <v>Công Đoạn 1</v>
      </c>
      <c r="E14" s="52" t="s">
        <v>26</v>
      </c>
      <c r="F14" s="125">
        <v>8</v>
      </c>
      <c r="G14" s="125">
        <v>8</v>
      </c>
      <c r="H14" s="125">
        <v>8</v>
      </c>
      <c r="I14" s="125">
        <v>8</v>
      </c>
      <c r="J14" s="125">
        <v>8</v>
      </c>
      <c r="K14" s="125"/>
      <c r="L14" s="125">
        <v>8</v>
      </c>
      <c r="M14" s="125">
        <v>8</v>
      </c>
      <c r="N14" s="125">
        <v>8</v>
      </c>
      <c r="O14" s="125">
        <v>8</v>
      </c>
      <c r="P14" s="125">
        <v>8</v>
      </c>
      <c r="Q14" s="125">
        <v>8</v>
      </c>
      <c r="R14" s="125"/>
      <c r="S14" s="125">
        <v>8</v>
      </c>
      <c r="T14" s="125">
        <v>8</v>
      </c>
      <c r="U14" s="125">
        <v>8</v>
      </c>
      <c r="V14" s="125">
        <v>8</v>
      </c>
      <c r="W14" s="125">
        <v>8</v>
      </c>
      <c r="X14" s="125">
        <v>8</v>
      </c>
      <c r="Y14" s="125"/>
      <c r="Z14" s="125">
        <v>8</v>
      </c>
      <c r="AA14" s="125">
        <v>8</v>
      </c>
      <c r="AB14" s="125">
        <v>8</v>
      </c>
      <c r="AC14" s="125">
        <v>8</v>
      </c>
      <c r="AD14" s="125">
        <v>8</v>
      </c>
      <c r="AE14" s="125">
        <v>8</v>
      </c>
      <c r="AF14" s="125"/>
      <c r="AG14" s="125">
        <v>8</v>
      </c>
      <c r="AH14" s="125">
        <v>8</v>
      </c>
      <c r="AI14" s="125">
        <v>8</v>
      </c>
      <c r="AJ14" s="192"/>
      <c r="AK14" s="225">
        <f>((SUM(F14:AI14))/8)-(SUMIF($F$6:$AI$6,"C.Nhật",F14:AI14)/8)</f>
        <v>26</v>
      </c>
      <c r="AL14" s="225">
        <f>SUM(F15:AI15)/8*1.5</f>
        <v>0</v>
      </c>
      <c r="AM14" s="227">
        <f>SUMIF($F$6:$AI$6,"C.Nhật",$F14:$AI15)/8*2</f>
        <v>0</v>
      </c>
      <c r="AN14" s="221">
        <f t="shared" ref="AN14" si="2">SUM(AK14:AM15)</f>
        <v>26</v>
      </c>
      <c r="AO14" s="229">
        <v>0</v>
      </c>
      <c r="AP14" s="221"/>
      <c r="AQ14" s="221"/>
      <c r="AR14" s="221"/>
      <c r="AS14" s="22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1" customFormat="1" ht="18" customHeight="1">
      <c r="A15" s="232"/>
      <c r="B15" s="232"/>
      <c r="C15" s="234"/>
      <c r="D15" s="236"/>
      <c r="E15" s="53" t="s">
        <v>25</v>
      </c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93"/>
      <c r="AK15" s="226"/>
      <c r="AL15" s="226"/>
      <c r="AM15" s="228"/>
      <c r="AN15" s="222"/>
      <c r="AO15" s="230"/>
      <c r="AP15" s="222"/>
      <c r="AQ15" s="222"/>
      <c r="AR15" s="222"/>
      <c r="AS15" s="22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1" customFormat="1" ht="18" customHeight="1">
      <c r="A16" s="231">
        <v>3</v>
      </c>
      <c r="B16" s="231" t="s">
        <v>72</v>
      </c>
      <c r="C16" s="233" t="str">
        <f>VLOOKUP(B16,DS,2,0)</f>
        <v>Cao Minh Chí</v>
      </c>
      <c r="D16" s="235" t="str">
        <f>VLOOKUP(B16,DS,3,0)</f>
        <v>Công Đoạn 2</v>
      </c>
      <c r="E16" s="52" t="s">
        <v>26</v>
      </c>
      <c r="F16" s="125">
        <v>8</v>
      </c>
      <c r="G16" s="125">
        <v>8</v>
      </c>
      <c r="H16" s="125">
        <v>8</v>
      </c>
      <c r="I16" s="125">
        <v>8</v>
      </c>
      <c r="J16" s="125">
        <v>8</v>
      </c>
      <c r="K16" s="125"/>
      <c r="L16" s="125">
        <v>8</v>
      </c>
      <c r="M16" s="125">
        <v>8</v>
      </c>
      <c r="N16" s="125">
        <v>8</v>
      </c>
      <c r="O16" s="125">
        <v>8</v>
      </c>
      <c r="P16" s="125">
        <v>8</v>
      </c>
      <c r="Q16" s="125">
        <v>8</v>
      </c>
      <c r="R16" s="125"/>
      <c r="S16" s="125">
        <v>8</v>
      </c>
      <c r="T16" s="125">
        <v>8</v>
      </c>
      <c r="U16" s="125">
        <v>8</v>
      </c>
      <c r="V16" s="125">
        <v>8</v>
      </c>
      <c r="W16" s="125">
        <v>8</v>
      </c>
      <c r="X16" s="125">
        <v>8</v>
      </c>
      <c r="Y16" s="125"/>
      <c r="Z16" s="125">
        <v>8</v>
      </c>
      <c r="AA16" s="125">
        <v>8</v>
      </c>
      <c r="AB16" s="125">
        <v>8</v>
      </c>
      <c r="AC16" s="125">
        <v>8</v>
      </c>
      <c r="AD16" s="125">
        <v>8</v>
      </c>
      <c r="AE16" s="125">
        <v>8</v>
      </c>
      <c r="AF16" s="125"/>
      <c r="AG16" s="125">
        <v>8</v>
      </c>
      <c r="AH16" s="125">
        <v>8</v>
      </c>
      <c r="AI16" s="125">
        <v>8</v>
      </c>
      <c r="AJ16" s="192"/>
      <c r="AK16" s="225">
        <f>((SUM(F16:AI16))/8)-(SUMIF($F$6:$AI$6,"C.Nhật",F16:AI16)/8)</f>
        <v>26</v>
      </c>
      <c r="AL16" s="225">
        <f>SUM(F17:AI17)/8*1.5</f>
        <v>0</v>
      </c>
      <c r="AM16" s="227">
        <f>SUMIF($F$6:$AI$6,"C.Nhật",$F16:$AI17)/8*2</f>
        <v>0</v>
      </c>
      <c r="AN16" s="221">
        <f t="shared" ref="AN16" si="3">SUM(AK16:AM17)</f>
        <v>26</v>
      </c>
      <c r="AO16" s="229">
        <v>0</v>
      </c>
      <c r="AP16" s="221"/>
      <c r="AQ16" s="221"/>
      <c r="AR16" s="221"/>
      <c r="AS16" s="223"/>
      <c r="AT16" s="1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1" customFormat="1" ht="18" customHeight="1">
      <c r="A17" s="232"/>
      <c r="B17" s="232"/>
      <c r="C17" s="234"/>
      <c r="D17" s="236"/>
      <c r="E17" s="53" t="s">
        <v>25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93"/>
      <c r="AK17" s="226"/>
      <c r="AL17" s="226"/>
      <c r="AM17" s="228"/>
      <c r="AN17" s="222"/>
      <c r="AO17" s="230"/>
      <c r="AP17" s="222"/>
      <c r="AQ17" s="222"/>
      <c r="AR17" s="222"/>
      <c r="AS17" s="224"/>
      <c r="AT17" s="1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1" customFormat="1" ht="18" customHeight="1">
      <c r="A18" s="231">
        <v>4</v>
      </c>
      <c r="B18" s="231" t="s">
        <v>76</v>
      </c>
      <c r="C18" s="233" t="str">
        <f>VLOOKUP(B18,DS,2,0)</f>
        <v>Nguyễn Thị Sự</v>
      </c>
      <c r="D18" s="235" t="str">
        <f>VLOOKUP(B18,DS,3,0)</f>
        <v>Công Đoạn 2</v>
      </c>
      <c r="E18" s="52" t="s">
        <v>26</v>
      </c>
      <c r="F18" s="125">
        <v>8</v>
      </c>
      <c r="G18" s="125">
        <v>8</v>
      </c>
      <c r="H18" s="125">
        <v>8</v>
      </c>
      <c r="I18" s="125">
        <v>8</v>
      </c>
      <c r="J18" s="125">
        <v>8</v>
      </c>
      <c r="K18" s="125"/>
      <c r="L18" s="125">
        <v>8</v>
      </c>
      <c r="M18" s="125">
        <v>8</v>
      </c>
      <c r="N18" s="125">
        <v>8</v>
      </c>
      <c r="O18" s="125">
        <v>8</v>
      </c>
      <c r="P18" s="125">
        <v>8</v>
      </c>
      <c r="Q18" s="125">
        <v>8</v>
      </c>
      <c r="R18" s="125"/>
      <c r="S18" s="125">
        <v>8</v>
      </c>
      <c r="T18" s="125">
        <v>8</v>
      </c>
      <c r="U18" s="125">
        <v>8</v>
      </c>
      <c r="V18" s="125">
        <v>8</v>
      </c>
      <c r="W18" s="125">
        <v>8</v>
      </c>
      <c r="X18" s="125">
        <v>8</v>
      </c>
      <c r="Y18" s="125"/>
      <c r="Z18" s="125">
        <v>8</v>
      </c>
      <c r="AA18" s="125">
        <v>8</v>
      </c>
      <c r="AB18" s="125">
        <v>8</v>
      </c>
      <c r="AC18" s="125">
        <v>8</v>
      </c>
      <c r="AD18" s="125">
        <v>8</v>
      </c>
      <c r="AE18" s="125">
        <v>8</v>
      </c>
      <c r="AF18" s="125"/>
      <c r="AG18" s="125">
        <v>8</v>
      </c>
      <c r="AH18" s="125">
        <v>8</v>
      </c>
      <c r="AI18" s="125">
        <v>8</v>
      </c>
      <c r="AJ18" s="192"/>
      <c r="AK18" s="225">
        <f>((SUM(F18:AI18))/8)-(SUMIF($F$6:$AI$6,"C.Nhật",F18:AI18)/8)</f>
        <v>26</v>
      </c>
      <c r="AL18" s="225">
        <f>SUM(F19:AI19)/8*1.5</f>
        <v>0</v>
      </c>
      <c r="AM18" s="227">
        <f>SUMIF($F$6:$AI$6,"C.Nhật",$F18:$AI19)/8*2</f>
        <v>0</v>
      </c>
      <c r="AN18" s="221">
        <f t="shared" ref="AN18" si="4">SUM(AK18:AM19)</f>
        <v>26</v>
      </c>
      <c r="AO18" s="229">
        <v>0</v>
      </c>
      <c r="AP18" s="221"/>
      <c r="AQ18" s="221"/>
      <c r="AR18" s="221"/>
      <c r="AS18" s="22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1" customFormat="1" ht="18" customHeight="1">
      <c r="A19" s="232"/>
      <c r="B19" s="232"/>
      <c r="C19" s="234"/>
      <c r="D19" s="236"/>
      <c r="E19" s="53" t="s">
        <v>25</v>
      </c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93"/>
      <c r="AK19" s="226"/>
      <c r="AL19" s="226"/>
      <c r="AM19" s="228"/>
      <c r="AN19" s="222"/>
      <c r="AO19" s="230"/>
      <c r="AP19" s="222"/>
      <c r="AQ19" s="222"/>
      <c r="AR19" s="222"/>
      <c r="AS19" s="22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4" customFormat="1" ht="12.75">
      <c r="A20" s="14"/>
      <c r="B20" s="55"/>
      <c r="C20" s="4"/>
      <c r="D20" s="96"/>
      <c r="E20" s="4"/>
      <c r="F20" s="59"/>
      <c r="G20" s="59"/>
      <c r="H20" s="56"/>
      <c r="I20" s="56"/>
      <c r="J20" s="102"/>
      <c r="K20" s="59"/>
      <c r="L20" s="56"/>
      <c r="M20" s="59"/>
      <c r="N20" s="59"/>
      <c r="O20" s="59"/>
      <c r="P20" s="59"/>
      <c r="Q20" s="56"/>
      <c r="R20" s="59"/>
      <c r="S20" s="59"/>
      <c r="T20" s="102"/>
      <c r="U20" s="59"/>
      <c r="V20" s="59"/>
      <c r="W20" s="59"/>
      <c r="X20" s="55"/>
      <c r="Y20" s="59"/>
      <c r="Z20" s="59"/>
      <c r="AA20" s="59"/>
      <c r="AB20" s="59"/>
      <c r="AC20" s="59"/>
      <c r="AD20" s="56"/>
      <c r="AE20" s="59"/>
      <c r="AF20" s="59"/>
      <c r="AG20" s="59"/>
      <c r="AH20" s="59"/>
      <c r="AI20" s="59"/>
      <c r="AJ20" s="59"/>
      <c r="AK20" s="4"/>
      <c r="AL20" s="4"/>
      <c r="AM20" s="82"/>
      <c r="AN20" s="58"/>
      <c r="AO20" s="58"/>
      <c r="AP20" s="58"/>
      <c r="AQ20" s="58"/>
      <c r="AR20" s="58"/>
      <c r="AS20" s="4"/>
      <c r="AT20" s="88"/>
    </row>
    <row r="21" spans="1:91" s="54" customFormat="1" ht="12.75">
      <c r="A21" s="14"/>
      <c r="B21" s="55"/>
      <c r="C21" s="14" t="s">
        <v>10</v>
      </c>
      <c r="D21" s="96"/>
      <c r="E21" s="4"/>
      <c r="F21" s="59"/>
      <c r="G21" s="59"/>
      <c r="H21" s="56"/>
      <c r="I21" s="56"/>
      <c r="J21" s="102"/>
      <c r="K21" s="59"/>
      <c r="L21" s="56"/>
      <c r="M21" s="59"/>
      <c r="N21" s="59"/>
      <c r="O21" s="59"/>
      <c r="P21" s="59"/>
      <c r="Q21" s="56"/>
      <c r="R21" s="59"/>
      <c r="S21" s="59"/>
      <c r="T21" s="102"/>
      <c r="U21" s="59"/>
      <c r="V21" s="59"/>
      <c r="W21" s="59"/>
      <c r="X21" s="55"/>
      <c r="Y21" s="59"/>
      <c r="Z21" s="59"/>
      <c r="AA21" s="59"/>
      <c r="AB21" s="59"/>
      <c r="AC21" s="59"/>
      <c r="AD21" s="56"/>
      <c r="AE21" s="59"/>
      <c r="AF21" s="59"/>
      <c r="AG21" s="59"/>
      <c r="AH21" s="59"/>
      <c r="AI21" s="59"/>
      <c r="AJ21" s="59"/>
      <c r="AK21" s="4"/>
      <c r="AL21" s="4"/>
      <c r="AM21" s="82"/>
      <c r="AN21" s="58"/>
      <c r="AO21" s="58"/>
      <c r="AP21" s="58"/>
      <c r="AQ21" s="58"/>
      <c r="AR21" s="58"/>
      <c r="AS21" s="4"/>
      <c r="AT21" s="88"/>
    </row>
    <row r="22" spans="1:91" s="54" customFormat="1" ht="12.75">
      <c r="A22" s="12"/>
      <c r="B22" s="12"/>
      <c r="C22" s="4"/>
      <c r="D22" s="96"/>
      <c r="E22" s="4"/>
      <c r="F22" s="59"/>
      <c r="G22" s="59"/>
      <c r="H22" s="103"/>
      <c r="I22" s="103"/>
      <c r="J22" s="103"/>
      <c r="K22" s="59"/>
      <c r="L22" s="103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103"/>
      <c r="AE22" s="59"/>
      <c r="AF22" s="59"/>
      <c r="AG22" s="59"/>
      <c r="AH22" s="59"/>
      <c r="AI22" s="59"/>
      <c r="AJ22" s="59"/>
      <c r="AK22" s="4"/>
      <c r="AL22" s="4"/>
      <c r="AM22" s="82"/>
      <c r="AN22" s="60"/>
      <c r="AO22" s="60"/>
      <c r="AP22" s="60"/>
      <c r="AQ22" s="60"/>
      <c r="AR22" s="60"/>
      <c r="AS22" s="4"/>
      <c r="AT22" s="88"/>
    </row>
    <row r="23" spans="1:91" s="57" customFormat="1" ht="15" customHeight="1">
      <c r="A23" s="12"/>
      <c r="B23" s="12"/>
      <c r="C23" s="4"/>
      <c r="D23" s="96"/>
      <c r="E23" s="4"/>
      <c r="F23" s="59"/>
      <c r="G23" s="59"/>
      <c r="H23" s="103"/>
      <c r="I23" s="103"/>
      <c r="J23" s="103"/>
      <c r="K23" s="59"/>
      <c r="L23" s="103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103"/>
      <c r="AE23" s="59"/>
      <c r="AF23" s="59"/>
      <c r="AG23" s="59"/>
      <c r="AH23" s="59"/>
      <c r="AI23" s="59"/>
      <c r="AJ23" s="59"/>
      <c r="AK23" s="4"/>
      <c r="AL23" s="4"/>
      <c r="AM23" s="82"/>
      <c r="AN23" s="60"/>
      <c r="AO23" s="60"/>
      <c r="AP23" s="60"/>
      <c r="AQ23" s="60"/>
      <c r="AR23" s="60"/>
      <c r="AS23" s="4"/>
      <c r="AT23" s="4"/>
    </row>
    <row r="24" spans="1:91" s="57" customFormat="1" ht="11.25">
      <c r="A24" s="12"/>
      <c r="B24" s="12"/>
      <c r="C24" s="4"/>
      <c r="D24" s="96"/>
      <c r="E24" s="4"/>
      <c r="F24" s="59"/>
      <c r="G24" s="59"/>
      <c r="H24" s="103"/>
      <c r="I24" s="103"/>
      <c r="J24" s="103"/>
      <c r="K24" s="59"/>
      <c r="L24" s="103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103"/>
      <c r="AE24" s="59"/>
      <c r="AF24" s="59"/>
      <c r="AG24" s="59"/>
      <c r="AH24" s="59"/>
      <c r="AI24" s="59"/>
      <c r="AJ24" s="59"/>
      <c r="AK24" s="4"/>
      <c r="AL24" s="4"/>
      <c r="AM24" s="82"/>
      <c r="AN24" s="60"/>
      <c r="AO24" s="60"/>
      <c r="AP24" s="60"/>
      <c r="AQ24" s="60"/>
      <c r="AR24" s="60"/>
      <c r="AS24" s="4"/>
      <c r="AT24" s="4"/>
    </row>
    <row r="25" spans="1:91" s="57" customFormat="1" ht="11.25">
      <c r="A25" s="12"/>
      <c r="B25" s="12"/>
      <c r="C25" s="4"/>
      <c r="D25" s="96"/>
      <c r="E25" s="4"/>
      <c r="F25" s="59"/>
      <c r="G25" s="59"/>
      <c r="H25" s="103"/>
      <c r="I25" s="103"/>
      <c r="J25" s="103"/>
      <c r="K25" s="59"/>
      <c r="L25" s="103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103"/>
      <c r="AE25" s="59"/>
      <c r="AF25" s="59"/>
      <c r="AG25" s="59"/>
      <c r="AH25" s="59"/>
      <c r="AI25" s="59"/>
      <c r="AJ25" s="59"/>
      <c r="AK25" s="4"/>
      <c r="AL25" s="4"/>
      <c r="AM25" s="82"/>
      <c r="AN25" s="60"/>
      <c r="AO25" s="60"/>
      <c r="AP25" s="60"/>
      <c r="AQ25" s="60"/>
      <c r="AR25" s="60"/>
      <c r="AS25" s="4"/>
      <c r="AT25" s="4"/>
    </row>
    <row r="26" spans="1:91" s="57" customFormat="1" ht="11.25">
      <c r="A26" s="10"/>
      <c r="B26" s="10"/>
      <c r="C26" s="14"/>
      <c r="D26" s="97"/>
      <c r="E26" s="61"/>
      <c r="F26" s="102"/>
      <c r="G26" s="104"/>
      <c r="H26" s="56"/>
      <c r="I26" s="56"/>
      <c r="J26" s="56"/>
      <c r="K26" s="104"/>
      <c r="L26" s="56"/>
      <c r="M26" s="104"/>
      <c r="N26" s="104"/>
      <c r="O26" s="104"/>
      <c r="P26" s="104"/>
      <c r="Q26" s="56"/>
      <c r="R26" s="102"/>
      <c r="S26" s="104"/>
      <c r="T26" s="104"/>
      <c r="U26" s="56"/>
      <c r="V26" s="104"/>
      <c r="W26" s="104"/>
      <c r="X26" s="56"/>
      <c r="Y26" s="104"/>
      <c r="Z26" s="104"/>
      <c r="AA26" s="104"/>
      <c r="AB26" s="104"/>
      <c r="AC26" s="104"/>
      <c r="AD26" s="56"/>
      <c r="AE26" s="104"/>
      <c r="AF26" s="104"/>
      <c r="AG26" s="104"/>
      <c r="AH26" s="104"/>
      <c r="AI26" s="104"/>
      <c r="AJ26" s="104"/>
      <c r="AK26" s="61"/>
      <c r="AM26" s="83"/>
      <c r="AN26" s="10"/>
      <c r="AO26" s="10"/>
      <c r="AP26" s="10"/>
      <c r="AQ26" s="10"/>
      <c r="AR26" s="10"/>
      <c r="AS26" s="14"/>
      <c r="AT26" s="4"/>
    </row>
    <row r="27" spans="1:91" s="57" customFormat="1" ht="12.75">
      <c r="A27" s="2"/>
      <c r="B27" s="2" t="s">
        <v>0</v>
      </c>
      <c r="C27" s="2"/>
      <c r="D27" s="185"/>
      <c r="E27" s="2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106"/>
      <c r="AJ27" s="106"/>
      <c r="AK27" s="2"/>
      <c r="AL27" s="2"/>
      <c r="AM27" s="84"/>
      <c r="AN27" s="2"/>
      <c r="AO27" s="2"/>
      <c r="AP27" s="2"/>
      <c r="AQ27" s="2"/>
      <c r="AR27" s="2"/>
      <c r="AS27" s="2"/>
      <c r="AT27" s="4"/>
    </row>
    <row r="28" spans="1:91" s="57" customFormat="1" ht="12.75">
      <c r="A28" s="2"/>
      <c r="B28" s="2"/>
      <c r="C28" s="2" t="s">
        <v>35</v>
      </c>
      <c r="D28" s="185"/>
      <c r="E28" s="2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106"/>
      <c r="AJ28" s="106"/>
      <c r="AK28" s="2"/>
      <c r="AL28" s="2"/>
      <c r="AM28" s="84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36</v>
      </c>
    </row>
    <row r="30" spans="1:91" ht="15" customHeight="1">
      <c r="C30" s="2" t="s">
        <v>37</v>
      </c>
    </row>
    <row r="31" spans="1:91" s="185" customFormat="1" ht="15" customHeight="1">
      <c r="A31" s="2"/>
      <c r="B31" s="2"/>
      <c r="C31" s="2" t="s">
        <v>38</v>
      </c>
      <c r="E31" s="2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6"/>
      <c r="AI31" s="106"/>
      <c r="AJ31" s="106"/>
      <c r="AK31" s="2"/>
      <c r="AL31" s="2"/>
      <c r="AM31" s="84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85" customFormat="1" ht="15" customHeight="1">
      <c r="A32" s="2"/>
      <c r="B32" s="2"/>
      <c r="C32" s="2" t="s">
        <v>39</v>
      </c>
      <c r="E32" s="2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  <c r="AI32" s="106"/>
      <c r="AJ32" s="106"/>
      <c r="AK32" s="2"/>
      <c r="AL32" s="2"/>
      <c r="AM32" s="84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85" customFormat="1" ht="15" customHeight="1">
      <c r="A33" s="2"/>
      <c r="B33" s="2"/>
      <c r="C33" s="2" t="s">
        <v>40</v>
      </c>
      <c r="E33" s="2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  <c r="AI33" s="106"/>
      <c r="AJ33" s="106"/>
      <c r="AK33" s="2"/>
      <c r="AL33" s="2"/>
      <c r="AM33" s="84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85" customFormat="1" ht="15" customHeight="1">
      <c r="A34" s="2"/>
      <c r="B34" s="2"/>
      <c r="C34" s="2" t="s">
        <v>41</v>
      </c>
      <c r="E34" s="2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  <c r="AI34" s="106"/>
      <c r="AJ34" s="106"/>
      <c r="AK34" s="2"/>
      <c r="AL34" s="2"/>
      <c r="AM34" s="84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85" customFormat="1" ht="15" customHeight="1">
      <c r="A35" s="2"/>
      <c r="B35" s="2"/>
      <c r="C35" s="2" t="s">
        <v>42</v>
      </c>
      <c r="E35" s="2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  <c r="AI35" s="106"/>
      <c r="AJ35" s="106"/>
      <c r="AK35" s="2"/>
      <c r="AL35" s="2"/>
      <c r="AM35" s="84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85" customFormat="1" ht="15" customHeight="1">
      <c r="A36" s="2"/>
      <c r="B36" s="2"/>
      <c r="C36" s="2" t="s">
        <v>43</v>
      </c>
      <c r="E36" s="2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  <c r="AI36" s="106"/>
      <c r="AJ36" s="106"/>
      <c r="AK36" s="2"/>
      <c r="AL36" s="2"/>
      <c r="AM36" s="84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8:A19"/>
    <mergeCell ref="B18:B19"/>
    <mergeCell ref="C18:C19"/>
    <mergeCell ref="D18:D19"/>
    <mergeCell ref="AK18:AK19"/>
    <mergeCell ref="AQ18:AQ19"/>
    <mergeCell ref="AR18:AR19"/>
    <mergeCell ref="AS18:AS19"/>
    <mergeCell ref="AL12:AL13"/>
    <mergeCell ref="AM12:AM13"/>
    <mergeCell ref="AN12:AN13"/>
    <mergeCell ref="AO12:AO13"/>
    <mergeCell ref="AP12:AP13"/>
    <mergeCell ref="AR12:AR13"/>
    <mergeCell ref="AS12:AS13"/>
    <mergeCell ref="AL18:AL19"/>
    <mergeCell ref="AM18:AM19"/>
    <mergeCell ref="AN18:AN19"/>
    <mergeCell ref="AO18:AO19"/>
    <mergeCell ref="AP18:AP19"/>
    <mergeCell ref="AO14:AO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6:AL17"/>
    <mergeCell ref="AM16:AM17"/>
    <mergeCell ref="AN16:AN17"/>
    <mergeCell ref="AO16:AO17"/>
    <mergeCell ref="AP16:AP17"/>
  </mergeCells>
  <conditionalFormatting sqref="F5:AJ6 F9:AJ10 F12:AI15 F18:AI19">
    <cfRule type="expression" dxfId="11" priority="69" stopIfTrue="1">
      <formula>IF(WEEKDAY(F$5)=1,TRUE,FALSE)</formula>
    </cfRule>
  </conditionalFormatting>
  <conditionalFormatting sqref="AJ12:AJ13">
    <cfRule type="expression" dxfId="10" priority="20" stopIfTrue="1">
      <formula>IF(WEEKDAY(AJ$5)=1,TRUE,FALSE)</formula>
    </cfRule>
  </conditionalFormatting>
  <conditionalFormatting sqref="AJ18:AJ19">
    <cfRule type="expression" dxfId="9" priority="12" stopIfTrue="1">
      <formula>IF(WEEKDAY(AJ$5)=1,TRUE,FALSE)</formula>
    </cfRule>
  </conditionalFormatting>
  <conditionalFormatting sqref="AJ18:AJ19">
    <cfRule type="expression" dxfId="8" priority="11" stopIfTrue="1">
      <formula>IF(WEEKDAY(AJ$5)=1,TRUE,FALSE)</formula>
    </cfRule>
  </conditionalFormatting>
  <conditionalFormatting sqref="AJ14:AJ15">
    <cfRule type="expression" dxfId="7" priority="8" stopIfTrue="1">
      <formula>IF(WEEKDAY(AJ$5)=1,TRUE,FALSE)</formula>
    </cfRule>
  </conditionalFormatting>
  <conditionalFormatting sqref="AJ14:AJ15">
    <cfRule type="expression" dxfId="6" priority="7" stopIfTrue="1">
      <formula>IF(WEEKDAY(AJ$5)=1,TRUE,FALSE)</formula>
    </cfRule>
  </conditionalFormatting>
  <conditionalFormatting sqref="F16:AI17">
    <cfRule type="expression" dxfId="5" priority="3" stopIfTrue="1">
      <formula>IF(WEEKDAY(F$5)=1,TRUE,FALSE)</formula>
    </cfRule>
  </conditionalFormatting>
  <conditionalFormatting sqref="AJ16:AJ17">
    <cfRule type="expression" dxfId="4" priority="2" stopIfTrue="1">
      <formula>IF(WEEKDAY(AJ$5)=1,TRUE,FALSE)</formula>
    </cfRule>
  </conditionalFormatting>
  <conditionalFormatting sqref="AJ16:AJ17">
    <cfRule type="expression" dxfId="3" priority="1" stopIfTrue="1">
      <formula>IF(WEEKDAY(AJ$5)=1,TRUE,FALSE)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D13" sqref="D13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2.710937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5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1"/>
      <c r="B1" s="188"/>
      <c r="C1" s="188"/>
      <c r="D1" s="253" t="str">
        <f>"BẢNG THANH TOÁN LƯƠNG THÁNG"&amp;" "&amp;TEXT($E$4,"mm")&amp;" / "&amp;TEXT($E$4,"yyyy")</f>
        <v>BẢNG THANH TOÁN LƯƠNG THÁNG 11 / 2016</v>
      </c>
      <c r="E1" s="253"/>
      <c r="F1" s="253"/>
      <c r="G1" s="253"/>
      <c r="H1" s="253"/>
      <c r="I1" s="253"/>
      <c r="J1" s="253"/>
      <c r="K1" s="253"/>
      <c r="L1" s="253"/>
      <c r="M1" s="253"/>
      <c r="N1" s="254" t="s">
        <v>73</v>
      </c>
      <c r="O1" s="255"/>
      <c r="P1" s="256"/>
      <c r="Q1" s="112" t="s">
        <v>46</v>
      </c>
      <c r="R1" s="94" t="s">
        <v>28</v>
      </c>
      <c r="S1" s="67"/>
      <c r="T1" s="67"/>
      <c r="U1" s="5"/>
      <c r="V1" s="5"/>
    </row>
    <row r="2" spans="1:27" s="4" customFormat="1" ht="15" customHeight="1">
      <c r="A2" s="121"/>
      <c r="B2" s="188"/>
      <c r="C2" s="188"/>
      <c r="D2" s="188"/>
      <c r="E2" s="65"/>
      <c r="F2" s="188"/>
      <c r="G2" s="188"/>
      <c r="H2" s="188"/>
      <c r="I2" s="188"/>
      <c r="J2" s="66"/>
      <c r="K2" s="188"/>
      <c r="L2" s="188"/>
      <c r="M2" s="188"/>
      <c r="N2" s="188"/>
      <c r="O2" s="188"/>
      <c r="P2" s="43"/>
      <c r="Q2" s="64">
        <f>MAX(F10:F19)</f>
        <v>26</v>
      </c>
      <c r="R2" s="95">
        <v>31</v>
      </c>
      <c r="S2" s="67"/>
      <c r="T2" s="67"/>
      <c r="U2" s="5"/>
      <c r="V2" s="5"/>
    </row>
    <row r="3" spans="1:27" s="4" customFormat="1" ht="15" customHeight="1">
      <c r="A3" s="121"/>
      <c r="B3" s="188"/>
      <c r="C3" s="188"/>
      <c r="D3" s="188"/>
      <c r="E3" s="65"/>
      <c r="F3" s="188"/>
      <c r="G3" s="188"/>
      <c r="H3" s="188"/>
      <c r="I3" s="188"/>
      <c r="J3" s="66"/>
      <c r="K3" s="188"/>
      <c r="L3" s="188"/>
      <c r="M3" s="188"/>
      <c r="N3" s="188"/>
      <c r="O3" s="188"/>
      <c r="P3" s="43"/>
      <c r="Q3" s="113"/>
      <c r="R3" s="114"/>
      <c r="S3" s="67"/>
      <c r="T3" s="67"/>
      <c r="U3" s="5"/>
      <c r="V3" s="5"/>
    </row>
    <row r="4" spans="1:27" s="89" customFormat="1" ht="14.25" customHeight="1">
      <c r="A4" s="87"/>
      <c r="B4" s="88"/>
      <c r="C4" s="88"/>
      <c r="D4" s="88"/>
      <c r="E4" s="167">
        <f>'CC -11'!$E$4</f>
        <v>42675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90"/>
      <c r="S4" s="90"/>
      <c r="T4" s="90"/>
      <c r="U4" s="90"/>
      <c r="V4" s="90"/>
    </row>
    <row r="5" spans="1:27" s="21" customFormat="1" ht="24" customHeight="1">
      <c r="A5" s="257" t="s">
        <v>15</v>
      </c>
      <c r="B5" s="257" t="s">
        <v>16</v>
      </c>
      <c r="C5" s="214" t="s">
        <v>1</v>
      </c>
      <c r="D5" s="214" t="s">
        <v>2</v>
      </c>
      <c r="E5" s="217" t="s">
        <v>44</v>
      </c>
      <c r="F5" s="259" t="s">
        <v>20</v>
      </c>
      <c r="G5" s="260"/>
      <c r="H5" s="260"/>
      <c r="I5" s="260"/>
      <c r="J5" s="260"/>
      <c r="K5" s="261"/>
      <c r="L5" s="251" t="s">
        <v>45</v>
      </c>
      <c r="M5" s="251" t="s">
        <v>5</v>
      </c>
      <c r="N5" s="251" t="s">
        <v>6</v>
      </c>
      <c r="O5" s="251" t="s">
        <v>7</v>
      </c>
      <c r="P5" s="215" t="s">
        <v>8</v>
      </c>
      <c r="Q5" s="88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58"/>
      <c r="B6" s="258"/>
      <c r="C6" s="214"/>
      <c r="D6" s="214"/>
      <c r="E6" s="217"/>
      <c r="F6" s="259" t="s">
        <v>47</v>
      </c>
      <c r="G6" s="261"/>
      <c r="H6" s="259" t="s">
        <v>66</v>
      </c>
      <c r="I6" s="260"/>
      <c r="J6" s="249" t="s">
        <v>21</v>
      </c>
      <c r="K6" s="251" t="s">
        <v>4</v>
      </c>
      <c r="L6" s="252"/>
      <c r="M6" s="252"/>
      <c r="N6" s="252"/>
      <c r="O6" s="252"/>
      <c r="P6" s="216"/>
      <c r="Q6" s="88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58"/>
      <c r="B7" s="258"/>
      <c r="C7" s="251"/>
      <c r="D7" s="251"/>
      <c r="E7" s="217"/>
      <c r="F7" s="189" t="s">
        <v>29</v>
      </c>
      <c r="G7" s="186" t="s">
        <v>14</v>
      </c>
      <c r="H7" s="189" t="s">
        <v>29</v>
      </c>
      <c r="I7" s="110" t="s">
        <v>14</v>
      </c>
      <c r="J7" s="250"/>
      <c r="K7" s="252"/>
      <c r="L7" s="262"/>
      <c r="M7" s="262"/>
      <c r="N7" s="252"/>
      <c r="O7" s="252"/>
      <c r="P7" s="216"/>
      <c r="Q7" s="88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69" customFormat="1" ht="12.75" customHeight="1">
      <c r="A8" s="68">
        <v>1</v>
      </c>
      <c r="B8" s="68">
        <v>1</v>
      </c>
      <c r="C8" s="68">
        <v>2</v>
      </c>
      <c r="D8" s="68">
        <v>3</v>
      </c>
      <c r="E8" s="68">
        <v>4</v>
      </c>
      <c r="F8" s="68">
        <v>5</v>
      </c>
      <c r="G8" s="68">
        <v>6</v>
      </c>
      <c r="H8" s="68">
        <v>7</v>
      </c>
      <c r="I8" s="68">
        <v>8</v>
      </c>
      <c r="J8" s="68">
        <v>9</v>
      </c>
      <c r="K8" s="68">
        <v>10</v>
      </c>
      <c r="L8" s="68">
        <v>11</v>
      </c>
      <c r="M8" s="68">
        <v>12</v>
      </c>
      <c r="N8" s="68">
        <v>17</v>
      </c>
      <c r="O8" s="68">
        <v>18</v>
      </c>
      <c r="P8" s="68">
        <v>19</v>
      </c>
      <c r="Q8" s="88"/>
      <c r="R8" s="70"/>
      <c r="S8" s="70"/>
      <c r="T8" s="71"/>
      <c r="U8" s="71"/>
      <c r="V8" s="71"/>
      <c r="W8" s="72"/>
      <c r="X8" s="72"/>
      <c r="Y8" s="72"/>
      <c r="Z8" s="72"/>
      <c r="AA8" s="72"/>
    </row>
    <row r="9" spans="1:27" s="69" customFormat="1" ht="24" customHeight="1">
      <c r="A9" s="166" t="s">
        <v>63</v>
      </c>
      <c r="B9" s="165" t="s">
        <v>74</v>
      </c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88"/>
      <c r="R9" s="70"/>
      <c r="S9" s="70"/>
      <c r="T9" s="71"/>
      <c r="U9" s="71"/>
      <c r="V9" s="71"/>
      <c r="W9" s="72"/>
      <c r="X9" s="72"/>
      <c r="Y9" s="72"/>
      <c r="Z9" s="72"/>
      <c r="AA9" s="72"/>
    </row>
    <row r="10" spans="1:27" s="27" customFormat="1" ht="24" customHeight="1">
      <c r="A10" s="123">
        <v>1</v>
      </c>
      <c r="B10" s="123" t="s">
        <v>69</v>
      </c>
      <c r="C10" s="73" t="str">
        <f t="shared" ref="C10" si="0">VLOOKUP(B10,DS,2,0)</f>
        <v>Nguyễn Thị Kim Quyên</v>
      </c>
      <c r="D10" s="98" t="str">
        <f t="shared" ref="D10" si="1">VLOOKUP(B10,DS,3,0)</f>
        <v>Văn Phòng</v>
      </c>
      <c r="E10" s="74">
        <f t="shared" ref="E10" si="2">VLOOKUP(B10,DS,4,0)</f>
        <v>4000000</v>
      </c>
      <c r="F10" s="76">
        <f>VLOOKUP(B10,'CC -11'!$B$8:$AS$19,36,0)</f>
        <v>26</v>
      </c>
      <c r="G10" s="127">
        <f>ROUND(E10/$Q$2*F10,0)</f>
        <v>4000000</v>
      </c>
      <c r="H10" s="76">
        <f>(VLOOKUP(B10,'CC -11'!$B$8:$AS$19,37,0)+VLOOKUP(B10,'CC -11'!$B$8:$AS$19,38,0))</f>
        <v>0</v>
      </c>
      <c r="I10" s="127">
        <f>ROUND(E10/$Q$2*H10,0)</f>
        <v>0</v>
      </c>
      <c r="J10" s="77">
        <f t="shared" ref="J10" si="3">F10+H10</f>
        <v>26</v>
      </c>
      <c r="K10" s="29">
        <f>G10+I10</f>
        <v>4000000</v>
      </c>
      <c r="L10" s="74">
        <f t="shared" ref="L10" si="4">+F10*15000</f>
        <v>390000</v>
      </c>
      <c r="M10" s="30">
        <f t="shared" ref="M10" si="5">K10+L10</f>
        <v>4390000</v>
      </c>
      <c r="N10" s="29">
        <f>VLOOKUP(B10,DS,23,0)</f>
        <v>0</v>
      </c>
      <c r="O10" s="35">
        <f>M10-N10</f>
        <v>4390000</v>
      </c>
      <c r="P10" s="29"/>
      <c r="Q10" s="88"/>
      <c r="R10" s="28"/>
      <c r="S10" s="22"/>
      <c r="T10" s="5"/>
      <c r="U10" s="5"/>
      <c r="V10" s="5"/>
      <c r="W10" s="4"/>
      <c r="X10" s="4"/>
      <c r="Y10" s="4"/>
      <c r="Z10" s="4"/>
      <c r="AA10" s="4"/>
    </row>
    <row r="11" spans="1:27" s="27" customFormat="1" ht="24" customHeight="1">
      <c r="A11" s="174"/>
      <c r="B11" s="175"/>
      <c r="C11" s="176"/>
      <c r="D11" s="177"/>
      <c r="E11" s="178"/>
      <c r="F11" s="179"/>
      <c r="G11" s="180"/>
      <c r="H11" s="179"/>
      <c r="I11" s="180"/>
      <c r="J11" s="181"/>
      <c r="K11" s="182"/>
      <c r="L11" s="178"/>
      <c r="M11" s="183"/>
      <c r="N11" s="182"/>
      <c r="O11" s="184"/>
      <c r="P11" s="182"/>
      <c r="Q11" s="88"/>
      <c r="R11" s="28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05" t="s">
        <v>19</v>
      </c>
      <c r="B12" s="206"/>
      <c r="C12" s="206"/>
      <c r="D12" s="207"/>
      <c r="E12" s="122">
        <f>SUM(E9:E11)</f>
        <v>4000000</v>
      </c>
      <c r="F12" s="122"/>
      <c r="G12" s="122">
        <f>SUM(G9:G11)</f>
        <v>4000000</v>
      </c>
      <c r="H12" s="122"/>
      <c r="I12" s="122">
        <f>SUM(I9:I11)</f>
        <v>0</v>
      </c>
      <c r="J12" s="122"/>
      <c r="K12" s="122">
        <f t="shared" ref="K12:O12" si="6">SUM(K9:K11)</f>
        <v>4000000</v>
      </c>
      <c r="L12" s="122">
        <f t="shared" si="6"/>
        <v>390000</v>
      </c>
      <c r="M12" s="122">
        <f t="shared" si="6"/>
        <v>4390000</v>
      </c>
      <c r="N12" s="122">
        <f t="shared" si="6"/>
        <v>0</v>
      </c>
      <c r="O12" s="122">
        <f t="shared" si="6"/>
        <v>4390000</v>
      </c>
      <c r="P12" s="20"/>
      <c r="Q12" s="88"/>
      <c r="R12" s="26"/>
      <c r="S12" s="26"/>
      <c r="T12" s="26"/>
      <c r="U12" s="26"/>
      <c r="V12" s="26"/>
    </row>
    <row r="13" spans="1:27" s="69" customFormat="1" ht="24" customHeight="1">
      <c r="A13" s="166" t="s">
        <v>64</v>
      </c>
      <c r="B13" s="165" t="s">
        <v>65</v>
      </c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88"/>
      <c r="R13" s="70"/>
      <c r="S13" s="70"/>
      <c r="T13" s="71"/>
      <c r="U13" s="71"/>
      <c r="V13" s="71"/>
      <c r="W13" s="72"/>
      <c r="X13" s="72"/>
      <c r="Y13" s="72"/>
      <c r="Z13" s="72"/>
      <c r="AA13" s="72"/>
    </row>
    <row r="14" spans="1:27" s="27" customFormat="1" ht="24" customHeight="1">
      <c r="A14" s="123">
        <v>1</v>
      </c>
      <c r="B14" s="123" t="s">
        <v>70</v>
      </c>
      <c r="C14" s="73" t="str">
        <f t="shared" ref="C14:C17" si="7">VLOOKUP(B14,DS,2,0)</f>
        <v>Lê Văn Hữu</v>
      </c>
      <c r="D14" s="98" t="str">
        <f t="shared" ref="D14:D17" si="8">VLOOKUP(B14,DS,3,0)</f>
        <v>Công Đoạn 1</v>
      </c>
      <c r="E14" s="74">
        <f t="shared" ref="E14:E17" si="9">VLOOKUP(B14,DS,4,0)</f>
        <v>3200000</v>
      </c>
      <c r="F14" s="76">
        <f>VLOOKUP(B14,'CC -11'!$B$8:$AS$19,36,0)</f>
        <v>26</v>
      </c>
      <c r="G14" s="127">
        <f>ROUND(E14/$Q$2*F14,0)</f>
        <v>3200000</v>
      </c>
      <c r="H14" s="76">
        <f>(VLOOKUP(B14,'CC -11'!$B$8:$AS$19,37,0)+VLOOKUP(B14,'CC -11'!$B$8:$AS$19,38,0))</f>
        <v>0</v>
      </c>
      <c r="I14" s="127">
        <f>ROUND(E14/$Q$2*H14,0)</f>
        <v>0</v>
      </c>
      <c r="J14" s="128">
        <f t="shared" ref="J14:K17" si="10">F14+H14</f>
        <v>26</v>
      </c>
      <c r="K14" s="29">
        <f t="shared" si="10"/>
        <v>3200000</v>
      </c>
      <c r="L14" s="74">
        <f t="shared" ref="L14:L17" si="11">+F14*15000</f>
        <v>390000</v>
      </c>
      <c r="M14" s="30">
        <f t="shared" ref="M14:M17" si="12">K14+L14</f>
        <v>3590000</v>
      </c>
      <c r="N14" s="29">
        <f>VLOOKUP(B14,DS,23,0)</f>
        <v>0</v>
      </c>
      <c r="O14" s="35">
        <f>M14-N14</f>
        <v>3590000</v>
      </c>
      <c r="P14" s="29"/>
      <c r="Q14" s="88"/>
      <c r="R14" s="28"/>
      <c r="S14" s="22"/>
      <c r="T14" s="5"/>
      <c r="U14" s="5"/>
      <c r="V14" s="5"/>
      <c r="W14" s="4"/>
      <c r="X14" s="4"/>
      <c r="Y14" s="4"/>
      <c r="Z14" s="4"/>
      <c r="AA14" s="4"/>
    </row>
    <row r="15" spans="1:27" s="27" customFormat="1" ht="24" customHeight="1">
      <c r="A15" s="123">
        <v>2</v>
      </c>
      <c r="B15" s="123" t="s">
        <v>71</v>
      </c>
      <c r="C15" s="73" t="str">
        <f t="shared" ref="C15:C16" si="13">VLOOKUP(B15,DS,2,0)</f>
        <v>Phan Thị Sương</v>
      </c>
      <c r="D15" s="98" t="str">
        <f t="shared" ref="D15:D16" si="14">VLOOKUP(B15,DS,3,0)</f>
        <v>Công Đoạn 1</v>
      </c>
      <c r="E15" s="74">
        <f t="shared" ref="E15:E16" si="15">VLOOKUP(B15,DS,4,0)</f>
        <v>3000000</v>
      </c>
      <c r="F15" s="76">
        <f>VLOOKUP(B15,'CC -11'!$B$8:$AS$19,36,0)</f>
        <v>26</v>
      </c>
      <c r="G15" s="127">
        <f>ROUND(E15/$Q$2*F15,0)</f>
        <v>3000000</v>
      </c>
      <c r="H15" s="76">
        <f>(VLOOKUP(B15,'CC -11'!$B$8:$AS$19,37,0)+VLOOKUP(B15,'CC -11'!$B$8:$AS$19,38,0))</f>
        <v>0</v>
      </c>
      <c r="I15" s="127">
        <f>ROUND(E15/$Q$2*H15,0)</f>
        <v>0</v>
      </c>
      <c r="J15" s="128">
        <f t="shared" ref="J15:J16" si="16">F15+H15</f>
        <v>26</v>
      </c>
      <c r="K15" s="29">
        <f t="shared" ref="K15:K16" si="17">G15+I15</f>
        <v>3000000</v>
      </c>
      <c r="L15" s="74">
        <f t="shared" ref="L15:L16" si="18">+F15*15000</f>
        <v>390000</v>
      </c>
      <c r="M15" s="30">
        <f t="shared" ref="M15:M16" si="19">K15+L15</f>
        <v>3390000</v>
      </c>
      <c r="N15" s="29">
        <f>VLOOKUP(B15,DS,23,0)</f>
        <v>0</v>
      </c>
      <c r="O15" s="35">
        <f t="shared" ref="O15:O17" si="20">M15-N15</f>
        <v>3390000</v>
      </c>
      <c r="P15" s="29"/>
      <c r="Q15" s="88"/>
      <c r="R15" s="28"/>
      <c r="S15" s="22"/>
      <c r="T15" s="5"/>
      <c r="U15" s="5"/>
      <c r="V15" s="5"/>
      <c r="W15" s="4"/>
      <c r="X15" s="4"/>
      <c r="Y15" s="4"/>
      <c r="Z15" s="4"/>
      <c r="AA15" s="4"/>
    </row>
    <row r="16" spans="1:27" s="27" customFormat="1" ht="24" customHeight="1">
      <c r="A16" s="123">
        <v>3</v>
      </c>
      <c r="B16" s="123" t="s">
        <v>72</v>
      </c>
      <c r="C16" s="73" t="str">
        <f t="shared" si="13"/>
        <v>Cao Minh Chí</v>
      </c>
      <c r="D16" s="98" t="str">
        <f t="shared" si="14"/>
        <v>Công Đoạn 2</v>
      </c>
      <c r="E16" s="74">
        <f t="shared" si="15"/>
        <v>3200000</v>
      </c>
      <c r="F16" s="76">
        <f>VLOOKUP(B16,'CC -11'!$B$8:$AS$19,36,0)</f>
        <v>26</v>
      </c>
      <c r="G16" s="127">
        <f>ROUND(E16/$Q$2*F16,0)</f>
        <v>3200000</v>
      </c>
      <c r="H16" s="76">
        <f>(VLOOKUP(B16,'CC -11'!$B$8:$AS$19,37,0)+VLOOKUP(B16,'CC -11'!$B$8:$AS$19,38,0))</f>
        <v>0</v>
      </c>
      <c r="I16" s="127">
        <f>ROUND(E16/$Q$2*H16,0)</f>
        <v>0</v>
      </c>
      <c r="J16" s="128">
        <f t="shared" si="16"/>
        <v>26</v>
      </c>
      <c r="K16" s="29">
        <f t="shared" si="17"/>
        <v>3200000</v>
      </c>
      <c r="L16" s="74">
        <f t="shared" si="18"/>
        <v>390000</v>
      </c>
      <c r="M16" s="30">
        <f t="shared" si="19"/>
        <v>3590000</v>
      </c>
      <c r="N16" s="29">
        <f>VLOOKUP(B16,DS,23,0)</f>
        <v>0</v>
      </c>
      <c r="O16" s="35">
        <f t="shared" si="20"/>
        <v>3590000</v>
      </c>
      <c r="P16" s="29"/>
      <c r="Q16" s="88"/>
      <c r="R16" s="28"/>
      <c r="S16" s="22"/>
      <c r="T16" s="5"/>
      <c r="U16" s="5"/>
      <c r="V16" s="5"/>
      <c r="W16" s="4"/>
      <c r="X16" s="4"/>
      <c r="Y16" s="4"/>
      <c r="Z16" s="4"/>
      <c r="AA16" s="4"/>
    </row>
    <row r="17" spans="1:27" s="27" customFormat="1" ht="24" customHeight="1">
      <c r="A17" s="123">
        <v>4</v>
      </c>
      <c r="B17" s="123" t="s">
        <v>76</v>
      </c>
      <c r="C17" s="73" t="str">
        <f t="shared" si="7"/>
        <v>Nguyễn Thị Sự</v>
      </c>
      <c r="D17" s="98" t="str">
        <f t="shared" si="8"/>
        <v>Công Đoạn 2</v>
      </c>
      <c r="E17" s="74">
        <f t="shared" si="9"/>
        <v>3000000</v>
      </c>
      <c r="F17" s="76">
        <f>VLOOKUP(B17,'CC -11'!$B$8:$AS$19,36,0)</f>
        <v>26</v>
      </c>
      <c r="G17" s="127">
        <f>ROUND(E17/$Q$2*F17,0)</f>
        <v>3000000</v>
      </c>
      <c r="H17" s="76">
        <f>(VLOOKUP(B17,'CC -11'!$B$8:$AS$19,37,0)+VLOOKUP(B17,'CC -11'!$B$8:$AS$19,38,0))</f>
        <v>0</v>
      </c>
      <c r="I17" s="127">
        <f>ROUND(E17/$Q$2*H17,0)</f>
        <v>0</v>
      </c>
      <c r="J17" s="128">
        <f t="shared" si="10"/>
        <v>26</v>
      </c>
      <c r="K17" s="29">
        <f t="shared" si="10"/>
        <v>3000000</v>
      </c>
      <c r="L17" s="74">
        <f t="shared" si="11"/>
        <v>390000</v>
      </c>
      <c r="M17" s="30">
        <f t="shared" si="12"/>
        <v>3390000</v>
      </c>
      <c r="N17" s="29">
        <f>VLOOKUP(B17,DS,23,0)</f>
        <v>0</v>
      </c>
      <c r="O17" s="35">
        <f t="shared" si="20"/>
        <v>3390000</v>
      </c>
      <c r="P17" s="29"/>
      <c r="Q17" s="88"/>
      <c r="R17" s="28"/>
      <c r="S17" s="22"/>
      <c r="T17" s="5"/>
      <c r="U17" s="5"/>
      <c r="V17" s="5"/>
      <c r="W17" s="4"/>
      <c r="X17" s="4"/>
      <c r="Y17" s="4"/>
      <c r="Z17" s="4"/>
      <c r="AA17" s="4"/>
    </row>
    <row r="18" spans="1:27" s="27" customFormat="1" ht="22.5" customHeight="1">
      <c r="A18" s="31"/>
      <c r="B18" s="163"/>
      <c r="C18" s="32"/>
      <c r="D18" s="3"/>
      <c r="E18" s="33"/>
      <c r="F18" s="33"/>
      <c r="G18" s="33"/>
      <c r="H18" s="33"/>
      <c r="I18" s="33"/>
      <c r="J18" s="34"/>
      <c r="K18" s="33"/>
      <c r="L18" s="33"/>
      <c r="M18" s="162"/>
      <c r="N18" s="33"/>
      <c r="O18" s="33"/>
      <c r="P18" s="29"/>
      <c r="Q18" s="88"/>
      <c r="R18" s="28"/>
      <c r="S18" s="28"/>
      <c r="T18" s="28"/>
      <c r="U18" s="28"/>
      <c r="V18" s="28"/>
    </row>
    <row r="19" spans="1:27" s="25" customFormat="1" ht="21" customHeight="1">
      <c r="A19" s="205" t="s">
        <v>19</v>
      </c>
      <c r="B19" s="206"/>
      <c r="C19" s="206"/>
      <c r="D19" s="207"/>
      <c r="E19" s="122">
        <f>SUM(E13:E18)</f>
        <v>12400000</v>
      </c>
      <c r="F19" s="122"/>
      <c r="G19" s="122">
        <f>SUM(G13:G18)</f>
        <v>12400000</v>
      </c>
      <c r="H19" s="122"/>
      <c r="I19" s="122">
        <f>SUM(I13:I18)</f>
        <v>0</v>
      </c>
      <c r="J19" s="122"/>
      <c r="K19" s="122">
        <f t="shared" ref="K19:O19" si="21">SUM(K13:K18)</f>
        <v>12400000</v>
      </c>
      <c r="L19" s="122">
        <f t="shared" si="21"/>
        <v>1560000</v>
      </c>
      <c r="M19" s="122">
        <f t="shared" si="21"/>
        <v>13960000</v>
      </c>
      <c r="N19" s="122">
        <f t="shared" si="21"/>
        <v>0</v>
      </c>
      <c r="O19" s="122">
        <f t="shared" si="21"/>
        <v>13960000</v>
      </c>
      <c r="P19" s="20"/>
      <c r="Q19" s="88"/>
      <c r="R19" s="26"/>
      <c r="S19" s="26"/>
      <c r="T19" s="26"/>
      <c r="U19" s="26"/>
      <c r="V19" s="26"/>
    </row>
    <row r="20" spans="1:27" ht="11.25" customHeight="1">
      <c r="A20" s="8"/>
      <c r="B20" s="8"/>
      <c r="C20" s="9"/>
      <c r="D20" s="99"/>
      <c r="E20" s="78"/>
      <c r="F20" s="9"/>
      <c r="G20" s="9"/>
      <c r="H20" s="9"/>
      <c r="I20" s="9"/>
      <c r="K20" s="9"/>
      <c r="L20" s="9"/>
      <c r="M20" s="86"/>
      <c r="N20" s="9"/>
      <c r="O20" s="9"/>
      <c r="P20" s="9"/>
      <c r="Q20" s="88"/>
    </row>
    <row r="21" spans="1:27" s="27" customFormat="1" ht="11.25" customHeight="1">
      <c r="A21" s="62"/>
      <c r="B21" s="62"/>
      <c r="C21" s="62"/>
      <c r="D21" s="115"/>
      <c r="E21" s="116"/>
      <c r="F21" s="62"/>
      <c r="G21" s="62"/>
      <c r="H21" s="62"/>
      <c r="I21" s="62"/>
      <c r="J21" s="117"/>
      <c r="K21" s="116"/>
      <c r="L21" s="62"/>
      <c r="M21" s="62"/>
      <c r="N21" s="62"/>
      <c r="O21" s="92" t="str">
        <f>"Long An, ngày  "&amp;$R$2&amp;"   tháng   "&amp;TEXT($E$4,"mm")&amp;"   năm "&amp;TEXT($E$4,"yyyy")</f>
        <v>Long An, ngày  31   tháng   11   năm 2016</v>
      </c>
      <c r="P21" s="62"/>
      <c r="Q21" s="118"/>
      <c r="R21" s="28"/>
      <c r="S21" s="28"/>
      <c r="T21" s="28"/>
      <c r="U21" s="28"/>
      <c r="V21" s="28"/>
    </row>
    <row r="22" spans="1:27" s="27" customFormat="1" ht="12.75">
      <c r="A22" s="23"/>
      <c r="B22" s="23"/>
      <c r="C22" s="23" t="s">
        <v>48</v>
      </c>
      <c r="D22" s="119"/>
      <c r="E22" s="63"/>
      <c r="F22" s="118"/>
      <c r="G22" s="63"/>
      <c r="H22" s="63"/>
      <c r="I22" s="63"/>
      <c r="J22" s="120"/>
      <c r="K22" s="28"/>
      <c r="L22" s="23"/>
      <c r="M22" s="129"/>
      <c r="O22" s="118" t="s">
        <v>17</v>
      </c>
      <c r="P22" s="118"/>
      <c r="Q22" s="118"/>
      <c r="R22" s="28"/>
      <c r="S22" s="28"/>
      <c r="T22" s="28"/>
      <c r="U22" s="28"/>
      <c r="V22" s="28"/>
    </row>
    <row r="23" spans="1:27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O23" s="11"/>
      <c r="P23" s="12"/>
      <c r="Q23" s="88"/>
    </row>
    <row r="24" spans="1:27" ht="12">
      <c r="C24" s="15"/>
      <c r="L24" s="15"/>
      <c r="P24" s="15"/>
      <c r="Q24" s="88"/>
    </row>
    <row r="25" spans="1:27" ht="12">
      <c r="Q25" s="88"/>
    </row>
    <row r="26" spans="1:27" ht="12">
      <c r="Q26" s="88"/>
    </row>
    <row r="27" spans="1:27" ht="12">
      <c r="Q27" s="88"/>
    </row>
    <row r="28" spans="1:27" ht="12">
      <c r="Q28" s="88"/>
    </row>
    <row r="29" spans="1:27" ht="12">
      <c r="Q29" s="88"/>
    </row>
    <row r="30" spans="1:27" ht="12">
      <c r="Q30" s="88"/>
    </row>
  </sheetData>
  <protectedRanges>
    <protectedRange password="CC78" sqref="R18:IG19 C5:D7 B22:C22 R5:S9 A18:A23 B18:B21 B23 R13:S13 N5:P7 E5:I6 D19 L5 L22 J6:K7 L7 A25:P58 Q31:Q58 N18:O18 R25:IG58 J18:L18 AB13:IG13 R12:IG12 D12 N10:O11 AB5:IG11 S10:S11 A10:B12 A59:IG65326 O14:O17" name="Range1"/>
    <protectedRange password="CC78" sqref="F7:H7" name="Range1_4"/>
    <protectedRange password="CC78" sqref="R22:IG23 O22:P23 E22:I23" name="Range1_1_1"/>
    <protectedRange password="CC78" sqref="Q1 S1:IG3 R4:IG4 N2:O3 Q4:Q13 Q18:Q30 T13:AA13 T5:AA11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S14:S17 AB14:IG17 A14:B17 N14:N17" name="Range1_5"/>
    <protectedRange password="CC78" sqref="Q14:Q17 T14:AA17" name="Range1_2_3"/>
    <protectedRange password="CC78" sqref="R14:R17" name="Range1_1_3"/>
    <protectedRange password="CC78" sqref="K10:K11 K14:K17" name="Range1_6"/>
    <protectedRange password="CC78" sqref="A2:A3" name="Range1_2_1_3"/>
    <protectedRange password="CC78" sqref="E12:P12" name="Range1_3"/>
    <protectedRange password="CC78" sqref="E19:P19" name="Range1_7"/>
    <protectedRange password="CC78" sqref="Q2" name="Range1_2_2_1_1"/>
  </protectedRanges>
  <autoFilter ref="A7:AA10"/>
  <mergeCells count="17">
    <mergeCell ref="J6:J7"/>
    <mergeCell ref="K6:K7"/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  <mergeCell ref="H6:I6"/>
  </mergeCells>
  <printOptions horizontalCentered="1"/>
  <pageMargins left="0.7" right="0.2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M36"/>
  <sheetViews>
    <sheetView zoomScaleNormal="115" workbookViewId="0">
      <pane xSplit="3" ySplit="6" topLeftCell="D7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C16" sqref="C16:C17"/>
    </sheetView>
  </sheetViews>
  <sheetFormatPr defaultColWidth="3.7109375" defaultRowHeight="15" customHeight="1"/>
  <cols>
    <col min="1" max="1" width="3.7109375" style="2" customWidth="1"/>
    <col min="2" max="2" width="7.7109375" style="2" bestFit="1" customWidth="1"/>
    <col min="3" max="3" width="17.28515625" style="2" customWidth="1"/>
    <col min="4" max="4" width="6.85546875" style="185" customWidth="1"/>
    <col min="5" max="5" width="7.140625" style="2" customWidth="1"/>
    <col min="6" max="33" width="3.42578125" style="105" customWidth="1"/>
    <col min="34" max="36" width="3.42578125" style="106" customWidth="1"/>
    <col min="37" max="38" width="4.42578125" style="2" customWidth="1"/>
    <col min="39" max="39" width="5.5703125" style="84" customWidth="1"/>
    <col min="40" max="40" width="6.140625" style="2" customWidth="1"/>
    <col min="41" max="43" width="5" style="2" hidden="1" customWidth="1"/>
    <col min="44" max="44" width="5" style="2" customWidth="1"/>
    <col min="45" max="45" width="11.7109375" style="2" customWidth="1"/>
    <col min="46" max="46" width="9.85546875" style="2" customWidth="1"/>
    <col min="47" max="47" width="3.7109375" style="2" customWidth="1"/>
    <col min="48" max="48" width="8.5703125" style="2" customWidth="1"/>
    <col min="49" max="16384" width="3.7109375" style="2"/>
  </cols>
  <sheetData>
    <row r="1" spans="1:91" ht="37.5" customHeight="1">
      <c r="A1" s="121"/>
      <c r="B1" s="38"/>
      <c r="C1" s="38"/>
      <c r="D1" s="42"/>
      <c r="E1" s="38"/>
      <c r="F1" s="42"/>
      <c r="G1" s="42"/>
      <c r="H1" s="42"/>
      <c r="I1" s="42"/>
      <c r="J1" s="42"/>
      <c r="K1" s="101"/>
      <c r="L1" s="101"/>
      <c r="M1" s="101"/>
      <c r="N1" s="101"/>
      <c r="O1" s="101"/>
      <c r="P1" s="101"/>
      <c r="Q1" s="101"/>
      <c r="R1" s="101"/>
      <c r="S1" s="40" t="str">
        <f>CONCATENATE("BẢNG CHẤM CÔNG THÁNG ",TEXT($E$4,"mm")," NĂM ",TEXT($E$4,"yyyy"))</f>
        <v>BẢNG CHẤM CÔNG THÁNG 12 NĂM 2016</v>
      </c>
      <c r="T1" s="101"/>
      <c r="U1" s="101"/>
      <c r="V1" s="101"/>
      <c r="W1" s="101"/>
      <c r="X1" s="101"/>
      <c r="Y1" s="101"/>
      <c r="Z1" s="101"/>
      <c r="AA1" s="101"/>
      <c r="AB1" s="101"/>
      <c r="AC1" s="101"/>
      <c r="AD1" s="101"/>
      <c r="AE1" s="101"/>
      <c r="AF1" s="101"/>
      <c r="AG1" s="101"/>
      <c r="AH1" s="101"/>
      <c r="AI1" s="101"/>
      <c r="AJ1" s="101"/>
      <c r="AK1" s="39"/>
      <c r="AL1" s="39"/>
      <c r="AM1" s="238" t="s">
        <v>73</v>
      </c>
      <c r="AN1" s="239"/>
      <c r="AO1" s="239"/>
      <c r="AP1" s="239"/>
      <c r="AQ1" s="239"/>
      <c r="AR1" s="239"/>
      <c r="AS1" s="240"/>
      <c r="AT1" s="41"/>
    </row>
    <row r="2" spans="1:91" ht="20.25">
      <c r="A2" s="121"/>
      <c r="B2" s="42"/>
      <c r="C2" s="42"/>
      <c r="D2" s="42"/>
      <c r="E2" s="42"/>
      <c r="F2" s="42"/>
      <c r="G2" s="42"/>
      <c r="H2" s="42"/>
      <c r="I2" s="42"/>
      <c r="J2" s="42"/>
      <c r="K2" s="101"/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39"/>
      <c r="AL2" s="39"/>
      <c r="AM2" s="80"/>
      <c r="AN2" s="43"/>
      <c r="AO2" s="43"/>
      <c r="AP2" s="43"/>
      <c r="AQ2" s="43"/>
      <c r="AR2" s="43"/>
      <c r="AS2" s="79"/>
      <c r="AT2" s="79"/>
    </row>
    <row r="3" spans="1:91" ht="21" customHeight="1">
      <c r="A3" s="121"/>
      <c r="B3" s="44"/>
      <c r="C3" s="44"/>
      <c r="D3" s="45"/>
      <c r="E3" s="45"/>
      <c r="F3" s="101"/>
      <c r="G3" s="101"/>
      <c r="H3" s="101"/>
      <c r="I3" s="101"/>
      <c r="J3" s="101"/>
      <c r="K3" s="101"/>
      <c r="L3" s="101"/>
      <c r="M3" s="101"/>
      <c r="N3" s="101"/>
      <c r="O3" s="101"/>
      <c r="P3" s="101"/>
      <c r="Q3" s="101"/>
      <c r="R3" s="101"/>
      <c r="S3" s="101"/>
      <c r="T3" s="101"/>
      <c r="U3" s="101"/>
      <c r="V3" s="101"/>
      <c r="W3" s="101"/>
      <c r="X3" s="101"/>
      <c r="Y3" s="101"/>
      <c r="Z3" s="101"/>
      <c r="AA3" s="101"/>
      <c r="AB3" s="101"/>
      <c r="AC3" s="101"/>
      <c r="AD3" s="101"/>
      <c r="AE3" s="101"/>
      <c r="AF3" s="101"/>
      <c r="AG3" s="101"/>
      <c r="AH3" s="101"/>
      <c r="AI3" s="101"/>
      <c r="AJ3" s="101"/>
      <c r="AK3" s="39"/>
      <c r="AL3" s="39"/>
      <c r="AM3" s="80"/>
      <c r="AN3" s="41"/>
      <c r="AO3" s="41"/>
      <c r="AP3" s="41"/>
      <c r="AQ3" s="41"/>
      <c r="AR3" s="41"/>
      <c r="AS3" s="46"/>
      <c r="AT3" s="46"/>
    </row>
    <row r="4" spans="1:91" ht="14.25" customHeight="1">
      <c r="A4" s="47"/>
      <c r="B4" s="47"/>
      <c r="C4" s="137"/>
      <c r="D4" s="136"/>
      <c r="E4" s="48">
        <v>42705</v>
      </c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50"/>
      <c r="AI4" s="50"/>
      <c r="AJ4" s="50"/>
      <c r="AK4" s="47"/>
      <c r="AL4" s="47"/>
      <c r="AM4" s="81"/>
      <c r="AN4" s="47"/>
      <c r="AO4" s="47"/>
      <c r="AP4" s="47"/>
      <c r="AQ4" s="47"/>
      <c r="AR4" s="47"/>
      <c r="AS4" s="47"/>
      <c r="AT4" s="85"/>
    </row>
    <row r="5" spans="1:91" s="51" customFormat="1" ht="18.75" customHeight="1">
      <c r="A5" s="241" t="s">
        <v>22</v>
      </c>
      <c r="B5" s="241" t="s">
        <v>3</v>
      </c>
      <c r="C5" s="241" t="s">
        <v>1</v>
      </c>
      <c r="D5" s="243" t="s">
        <v>23</v>
      </c>
      <c r="E5" s="241" t="s">
        <v>24</v>
      </c>
      <c r="F5" s="100">
        <f>+E4</f>
        <v>42705</v>
      </c>
      <c r="G5" s="100">
        <f t="shared" ref="G5:AJ5" si="0">F5+1</f>
        <v>42706</v>
      </c>
      <c r="H5" s="100">
        <f t="shared" si="0"/>
        <v>42707</v>
      </c>
      <c r="I5" s="100">
        <f t="shared" si="0"/>
        <v>42708</v>
      </c>
      <c r="J5" s="100">
        <f t="shared" si="0"/>
        <v>42709</v>
      </c>
      <c r="K5" s="100">
        <f t="shared" si="0"/>
        <v>42710</v>
      </c>
      <c r="L5" s="100">
        <f t="shared" si="0"/>
        <v>42711</v>
      </c>
      <c r="M5" s="100">
        <f t="shared" si="0"/>
        <v>42712</v>
      </c>
      <c r="N5" s="100">
        <f t="shared" si="0"/>
        <v>42713</v>
      </c>
      <c r="O5" s="100">
        <f t="shared" si="0"/>
        <v>42714</v>
      </c>
      <c r="P5" s="100">
        <f t="shared" si="0"/>
        <v>42715</v>
      </c>
      <c r="Q5" s="100">
        <f t="shared" si="0"/>
        <v>42716</v>
      </c>
      <c r="R5" s="100">
        <f t="shared" si="0"/>
        <v>42717</v>
      </c>
      <c r="S5" s="100">
        <f t="shared" si="0"/>
        <v>42718</v>
      </c>
      <c r="T5" s="100">
        <f t="shared" si="0"/>
        <v>42719</v>
      </c>
      <c r="U5" s="100">
        <f t="shared" si="0"/>
        <v>42720</v>
      </c>
      <c r="V5" s="100">
        <f t="shared" si="0"/>
        <v>42721</v>
      </c>
      <c r="W5" s="100">
        <f t="shared" si="0"/>
        <v>42722</v>
      </c>
      <c r="X5" s="100">
        <f t="shared" si="0"/>
        <v>42723</v>
      </c>
      <c r="Y5" s="100">
        <f t="shared" si="0"/>
        <v>42724</v>
      </c>
      <c r="Z5" s="100">
        <f t="shared" si="0"/>
        <v>42725</v>
      </c>
      <c r="AA5" s="100">
        <f t="shared" si="0"/>
        <v>42726</v>
      </c>
      <c r="AB5" s="100">
        <f t="shared" si="0"/>
        <v>42727</v>
      </c>
      <c r="AC5" s="100">
        <f t="shared" si="0"/>
        <v>42728</v>
      </c>
      <c r="AD5" s="100">
        <f t="shared" si="0"/>
        <v>42729</v>
      </c>
      <c r="AE5" s="100">
        <f t="shared" si="0"/>
        <v>42730</v>
      </c>
      <c r="AF5" s="100">
        <f t="shared" si="0"/>
        <v>42731</v>
      </c>
      <c r="AG5" s="100">
        <f t="shared" si="0"/>
        <v>42732</v>
      </c>
      <c r="AH5" s="100">
        <f>AG5+1</f>
        <v>42733</v>
      </c>
      <c r="AI5" s="100">
        <f t="shared" si="0"/>
        <v>42734</v>
      </c>
      <c r="AJ5" s="100">
        <f t="shared" si="0"/>
        <v>42735</v>
      </c>
      <c r="AK5" s="244" t="s">
        <v>11</v>
      </c>
      <c r="AL5" s="245"/>
      <c r="AM5" s="246"/>
      <c r="AN5" s="247" t="s">
        <v>34</v>
      </c>
      <c r="AO5" s="247" t="s">
        <v>30</v>
      </c>
      <c r="AP5" s="247" t="s">
        <v>31</v>
      </c>
      <c r="AQ5" s="247" t="s">
        <v>32</v>
      </c>
      <c r="AR5" s="247" t="s">
        <v>33</v>
      </c>
      <c r="AS5" s="243" t="s">
        <v>0</v>
      </c>
      <c r="AT5" s="237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</row>
    <row r="6" spans="1:91" s="51" customFormat="1" ht="39.75" customHeight="1">
      <c r="A6" s="242"/>
      <c r="B6" s="242"/>
      <c r="C6" s="242"/>
      <c r="D6" s="242"/>
      <c r="E6" s="242"/>
      <c r="F6" s="152" t="str">
        <f>CHOOSE(WEEKDAY(F5),"C.Nhật","T.Hai","T.Ba","T.Tư","T.Năm","T.Sáu","T.Bảy")</f>
        <v>T.Năm</v>
      </c>
      <c r="G6" s="152" t="str">
        <f t="shared" ref="G6:AJ6" si="1">CHOOSE(WEEKDAY(G5),"C.Nhật","T.Hai","T.Ba","T.Tư","T.Năm","T.Sáu","T.Bảy")</f>
        <v>T.Sáu</v>
      </c>
      <c r="H6" s="152" t="str">
        <f t="shared" si="1"/>
        <v>T.Bảy</v>
      </c>
      <c r="I6" s="152" t="str">
        <f t="shared" si="1"/>
        <v>C.Nhật</v>
      </c>
      <c r="J6" s="152" t="str">
        <f t="shared" si="1"/>
        <v>T.Hai</v>
      </c>
      <c r="K6" s="152" t="str">
        <f t="shared" si="1"/>
        <v>T.Ba</v>
      </c>
      <c r="L6" s="152" t="str">
        <f t="shared" si="1"/>
        <v>T.Tư</v>
      </c>
      <c r="M6" s="152" t="str">
        <f t="shared" si="1"/>
        <v>T.Năm</v>
      </c>
      <c r="N6" s="152" t="str">
        <f t="shared" si="1"/>
        <v>T.Sáu</v>
      </c>
      <c r="O6" s="152" t="str">
        <f t="shared" si="1"/>
        <v>T.Bảy</v>
      </c>
      <c r="P6" s="152" t="str">
        <f t="shared" si="1"/>
        <v>C.Nhật</v>
      </c>
      <c r="Q6" s="152" t="str">
        <f t="shared" si="1"/>
        <v>T.Hai</v>
      </c>
      <c r="R6" s="152" t="str">
        <f t="shared" si="1"/>
        <v>T.Ba</v>
      </c>
      <c r="S6" s="152" t="str">
        <f t="shared" si="1"/>
        <v>T.Tư</v>
      </c>
      <c r="T6" s="152" t="str">
        <f t="shared" si="1"/>
        <v>T.Năm</v>
      </c>
      <c r="U6" s="152" t="str">
        <f t="shared" si="1"/>
        <v>T.Sáu</v>
      </c>
      <c r="V6" s="152" t="str">
        <f t="shared" si="1"/>
        <v>T.Bảy</v>
      </c>
      <c r="W6" s="152" t="str">
        <f t="shared" si="1"/>
        <v>C.Nhật</v>
      </c>
      <c r="X6" s="152" t="str">
        <f t="shared" si="1"/>
        <v>T.Hai</v>
      </c>
      <c r="Y6" s="152" t="str">
        <f t="shared" si="1"/>
        <v>T.Ba</v>
      </c>
      <c r="Z6" s="152" t="str">
        <f t="shared" si="1"/>
        <v>T.Tư</v>
      </c>
      <c r="AA6" s="152" t="str">
        <f t="shared" si="1"/>
        <v>T.Năm</v>
      </c>
      <c r="AB6" s="152" t="str">
        <f t="shared" si="1"/>
        <v>T.Sáu</v>
      </c>
      <c r="AC6" s="152" t="str">
        <f t="shared" si="1"/>
        <v>T.Bảy</v>
      </c>
      <c r="AD6" s="152" t="str">
        <f t="shared" si="1"/>
        <v>C.Nhật</v>
      </c>
      <c r="AE6" s="152" t="str">
        <f t="shared" si="1"/>
        <v>T.Hai</v>
      </c>
      <c r="AF6" s="152" t="str">
        <f t="shared" si="1"/>
        <v>T.Ba</v>
      </c>
      <c r="AG6" s="152" t="str">
        <f t="shared" si="1"/>
        <v>T.Tư</v>
      </c>
      <c r="AH6" s="152" t="str">
        <f t="shared" si="1"/>
        <v>T.Năm</v>
      </c>
      <c r="AI6" s="152" t="str">
        <f t="shared" si="1"/>
        <v>T.Sáu</v>
      </c>
      <c r="AJ6" s="152" t="str">
        <f t="shared" si="1"/>
        <v>T.Bảy</v>
      </c>
      <c r="AK6" s="153" t="s">
        <v>12</v>
      </c>
      <c r="AL6" s="153" t="s">
        <v>25</v>
      </c>
      <c r="AM6" s="154" t="s">
        <v>13</v>
      </c>
      <c r="AN6" s="248"/>
      <c r="AO6" s="248"/>
      <c r="AP6" s="248"/>
      <c r="AQ6" s="248"/>
      <c r="AR6" s="248"/>
      <c r="AS6" s="242"/>
      <c r="AT6" s="237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</row>
    <row r="7" spans="1:91" s="51" customFormat="1" ht="12.75" customHeight="1">
      <c r="A7" s="155">
        <v>1</v>
      </c>
      <c r="B7" s="155">
        <v>1</v>
      </c>
      <c r="C7" s="155">
        <v>2</v>
      </c>
      <c r="D7" s="155">
        <v>3</v>
      </c>
      <c r="E7" s="155">
        <v>4</v>
      </c>
      <c r="F7" s="155">
        <v>5</v>
      </c>
      <c r="G7" s="155">
        <v>6</v>
      </c>
      <c r="H7" s="155">
        <v>7</v>
      </c>
      <c r="I7" s="155">
        <v>8</v>
      </c>
      <c r="J7" s="155">
        <v>9</v>
      </c>
      <c r="K7" s="155">
        <v>10</v>
      </c>
      <c r="L7" s="155">
        <v>11</v>
      </c>
      <c r="M7" s="155">
        <v>12</v>
      </c>
      <c r="N7" s="155">
        <v>13</v>
      </c>
      <c r="O7" s="155">
        <v>14</v>
      </c>
      <c r="P7" s="155">
        <v>15</v>
      </c>
      <c r="Q7" s="155">
        <v>16</v>
      </c>
      <c r="R7" s="155">
        <v>17</v>
      </c>
      <c r="S7" s="155">
        <v>18</v>
      </c>
      <c r="T7" s="155">
        <v>19</v>
      </c>
      <c r="U7" s="155">
        <v>20</v>
      </c>
      <c r="V7" s="155">
        <v>21</v>
      </c>
      <c r="W7" s="155">
        <v>22</v>
      </c>
      <c r="X7" s="155">
        <v>23</v>
      </c>
      <c r="Y7" s="155">
        <v>24</v>
      </c>
      <c r="Z7" s="155">
        <v>25</v>
      </c>
      <c r="AA7" s="155">
        <v>26</v>
      </c>
      <c r="AB7" s="155">
        <v>27</v>
      </c>
      <c r="AC7" s="155">
        <v>28</v>
      </c>
      <c r="AD7" s="155">
        <v>29</v>
      </c>
      <c r="AE7" s="155">
        <v>30</v>
      </c>
      <c r="AF7" s="155">
        <v>31</v>
      </c>
      <c r="AG7" s="155">
        <v>32</v>
      </c>
      <c r="AH7" s="155">
        <v>33</v>
      </c>
      <c r="AI7" s="155">
        <v>34</v>
      </c>
      <c r="AJ7" s="155">
        <v>35</v>
      </c>
      <c r="AK7" s="155">
        <v>36</v>
      </c>
      <c r="AL7" s="155">
        <v>37</v>
      </c>
      <c r="AM7" s="155">
        <v>38</v>
      </c>
      <c r="AN7" s="155">
        <v>39</v>
      </c>
      <c r="AO7" s="155">
        <v>40</v>
      </c>
      <c r="AP7" s="155">
        <v>41</v>
      </c>
      <c r="AQ7" s="155">
        <v>42</v>
      </c>
      <c r="AR7" s="155">
        <v>43</v>
      </c>
      <c r="AS7" s="155">
        <v>44</v>
      </c>
      <c r="AT7" s="187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</row>
    <row r="8" spans="1:91" s="158" customFormat="1" ht="21" customHeight="1">
      <c r="A8" s="156" t="s">
        <v>63</v>
      </c>
      <c r="B8" s="159" t="s">
        <v>74</v>
      </c>
      <c r="C8" s="160"/>
      <c r="D8" s="160"/>
      <c r="E8" s="160"/>
      <c r="F8" s="160"/>
      <c r="G8" s="160"/>
      <c r="H8" s="160"/>
      <c r="I8" s="160"/>
      <c r="J8" s="160"/>
      <c r="K8" s="160"/>
      <c r="L8" s="160"/>
      <c r="M8" s="160"/>
      <c r="N8" s="160"/>
      <c r="O8" s="160"/>
      <c r="P8" s="160"/>
      <c r="Q8" s="160"/>
      <c r="R8" s="160"/>
      <c r="S8" s="160"/>
      <c r="T8" s="160"/>
      <c r="U8" s="160"/>
      <c r="V8" s="160"/>
      <c r="W8" s="160"/>
      <c r="X8" s="160"/>
      <c r="Y8" s="160"/>
      <c r="Z8" s="160"/>
      <c r="AA8" s="160"/>
      <c r="AB8" s="160"/>
      <c r="AC8" s="160"/>
      <c r="AD8" s="160"/>
      <c r="AE8" s="160"/>
      <c r="AF8" s="160"/>
      <c r="AG8" s="160"/>
      <c r="AH8" s="160"/>
      <c r="AI8" s="160"/>
      <c r="AJ8" s="160"/>
      <c r="AK8" s="160"/>
      <c r="AL8" s="160"/>
      <c r="AM8" s="160"/>
      <c r="AN8" s="160"/>
      <c r="AO8" s="160"/>
      <c r="AP8" s="160"/>
      <c r="AQ8" s="160"/>
      <c r="AR8" s="160"/>
      <c r="AS8" s="161"/>
      <c r="AT8" s="157"/>
    </row>
    <row r="9" spans="1:91" s="51" customFormat="1" ht="18" customHeight="1">
      <c r="A9" s="231">
        <v>1</v>
      </c>
      <c r="B9" s="231" t="s">
        <v>69</v>
      </c>
      <c r="C9" s="233" t="str">
        <f>VLOOKUP(B9,DS,2,0)</f>
        <v>Nguyễn Thị Kim Quyên</v>
      </c>
      <c r="D9" s="235" t="str">
        <f>VLOOKUP(B9,DS,3,0)</f>
        <v>Văn Phòng</v>
      </c>
      <c r="E9" s="52" t="s">
        <v>26</v>
      </c>
      <c r="F9" s="125">
        <v>8</v>
      </c>
      <c r="G9" s="125">
        <v>8</v>
      </c>
      <c r="H9" s="125">
        <v>8</v>
      </c>
      <c r="I9" s="125"/>
      <c r="J9" s="125">
        <v>8</v>
      </c>
      <c r="K9" s="125">
        <v>8</v>
      </c>
      <c r="L9" s="125">
        <v>8</v>
      </c>
      <c r="M9" s="125">
        <v>8</v>
      </c>
      <c r="N9" s="125">
        <v>8</v>
      </c>
      <c r="O9" s="125">
        <v>8</v>
      </c>
      <c r="P9" s="125"/>
      <c r="Q9" s="125">
        <v>8</v>
      </c>
      <c r="R9" s="125">
        <v>8</v>
      </c>
      <c r="S9" s="125">
        <v>8</v>
      </c>
      <c r="T9" s="125">
        <v>8</v>
      </c>
      <c r="U9" s="125">
        <v>8</v>
      </c>
      <c r="V9" s="125">
        <v>8</v>
      </c>
      <c r="W9" s="125"/>
      <c r="X9" s="125">
        <v>8</v>
      </c>
      <c r="Y9" s="125">
        <v>8</v>
      </c>
      <c r="Z9" s="125">
        <v>8</v>
      </c>
      <c r="AA9" s="125">
        <v>8</v>
      </c>
      <c r="AB9" s="125">
        <v>8</v>
      </c>
      <c r="AC9" s="125">
        <v>8</v>
      </c>
      <c r="AD9" s="125"/>
      <c r="AE9" s="125">
        <v>8</v>
      </c>
      <c r="AF9" s="125">
        <v>8</v>
      </c>
      <c r="AG9" s="125">
        <v>8</v>
      </c>
      <c r="AH9" s="125">
        <v>8</v>
      </c>
      <c r="AI9" s="125">
        <v>8</v>
      </c>
      <c r="AJ9" s="125">
        <v>8</v>
      </c>
      <c r="AK9" s="225">
        <f>((SUM(F9:AJ9))/8)-(SUMIF($F$6:$AJ$6,"C.Nhật",F9:AJ9)/8)</f>
        <v>27</v>
      </c>
      <c r="AL9" s="225">
        <f>SUM(F10:AJ10)/8*1.5</f>
        <v>0</v>
      </c>
      <c r="AM9" s="227">
        <f>SUMIF($F$6:$AJ$6,"C.Nhật",$F9:$AJ10)/8*2</f>
        <v>0</v>
      </c>
      <c r="AN9" s="221">
        <f>SUM(AK9:AM10)</f>
        <v>27</v>
      </c>
      <c r="AO9" s="229">
        <v>0</v>
      </c>
      <c r="AP9" s="221"/>
      <c r="AQ9" s="221"/>
      <c r="AR9" s="221"/>
      <c r="AS9" s="223"/>
      <c r="AT9" s="187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</row>
    <row r="10" spans="1:91" s="51" customFormat="1" ht="18" customHeight="1">
      <c r="A10" s="232"/>
      <c r="B10" s="232"/>
      <c r="C10" s="234"/>
      <c r="D10" s="236"/>
      <c r="E10" s="53" t="s">
        <v>25</v>
      </c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226"/>
      <c r="AL10" s="226"/>
      <c r="AM10" s="228"/>
      <c r="AN10" s="222"/>
      <c r="AO10" s="230"/>
      <c r="AP10" s="222"/>
      <c r="AQ10" s="222"/>
      <c r="AR10" s="222"/>
      <c r="AS10" s="224"/>
      <c r="AT10" s="187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</row>
    <row r="11" spans="1:91" s="158" customFormat="1" ht="21" customHeight="1">
      <c r="A11" s="156" t="s">
        <v>64</v>
      </c>
      <c r="B11" s="159" t="s">
        <v>68</v>
      </c>
      <c r="C11" s="160"/>
      <c r="D11" s="160"/>
      <c r="E11" s="160"/>
      <c r="F11" s="160"/>
      <c r="G11" s="160"/>
      <c r="H11" s="160"/>
      <c r="I11" s="160"/>
      <c r="J11" s="160"/>
      <c r="K11" s="160"/>
      <c r="L11" s="160"/>
      <c r="M11" s="160"/>
      <c r="N11" s="160"/>
      <c r="O11" s="160"/>
      <c r="P11" s="160"/>
      <c r="Q11" s="160"/>
      <c r="R11" s="160"/>
      <c r="S11" s="160"/>
      <c r="T11" s="160"/>
      <c r="U11" s="160"/>
      <c r="V11" s="160"/>
      <c r="W11" s="160"/>
      <c r="X11" s="160"/>
      <c r="Y11" s="160"/>
      <c r="Z11" s="160"/>
      <c r="AA11" s="160"/>
      <c r="AB11" s="160"/>
      <c r="AC11" s="160"/>
      <c r="AD11" s="160"/>
      <c r="AE11" s="160"/>
      <c r="AF11" s="160"/>
      <c r="AG11" s="160"/>
      <c r="AH11" s="160"/>
      <c r="AI11" s="160"/>
      <c r="AJ11" s="160"/>
      <c r="AK11" s="160"/>
      <c r="AL11" s="160"/>
      <c r="AM11" s="160"/>
      <c r="AN11" s="160"/>
      <c r="AO11" s="160"/>
      <c r="AP11" s="160"/>
      <c r="AQ11" s="160"/>
      <c r="AR11" s="160"/>
      <c r="AS11" s="161"/>
      <c r="AT11" s="157"/>
    </row>
    <row r="12" spans="1:91" s="51" customFormat="1" ht="18" customHeight="1">
      <c r="A12" s="231">
        <v>1</v>
      </c>
      <c r="B12" s="231" t="s">
        <v>70</v>
      </c>
      <c r="C12" s="233" t="str">
        <f>VLOOKUP(B12,DS,2,0)</f>
        <v>Lê Văn Hữu</v>
      </c>
      <c r="D12" s="235" t="str">
        <f>VLOOKUP(B12,DS,3,0)</f>
        <v>Công Đoạn 1</v>
      </c>
      <c r="E12" s="52" t="s">
        <v>26</v>
      </c>
      <c r="F12" s="125">
        <v>8</v>
      </c>
      <c r="G12" s="125">
        <v>8</v>
      </c>
      <c r="H12" s="125">
        <v>8</v>
      </c>
      <c r="I12" s="125"/>
      <c r="J12" s="125">
        <v>8</v>
      </c>
      <c r="K12" s="125">
        <v>8</v>
      </c>
      <c r="L12" s="125">
        <v>8</v>
      </c>
      <c r="M12" s="125">
        <v>8</v>
      </c>
      <c r="N12" s="125">
        <v>8</v>
      </c>
      <c r="O12" s="125">
        <v>8</v>
      </c>
      <c r="P12" s="125"/>
      <c r="Q12" s="125">
        <v>8</v>
      </c>
      <c r="R12" s="125">
        <v>8</v>
      </c>
      <c r="S12" s="125">
        <v>8</v>
      </c>
      <c r="T12" s="125">
        <v>8</v>
      </c>
      <c r="U12" s="125">
        <v>8</v>
      </c>
      <c r="V12" s="125">
        <v>8</v>
      </c>
      <c r="W12" s="125"/>
      <c r="X12" s="125">
        <v>8</v>
      </c>
      <c r="Y12" s="125">
        <v>8</v>
      </c>
      <c r="Z12" s="125">
        <v>8</v>
      </c>
      <c r="AA12" s="125">
        <v>8</v>
      </c>
      <c r="AB12" s="125">
        <v>8</v>
      </c>
      <c r="AC12" s="125">
        <v>8</v>
      </c>
      <c r="AD12" s="125"/>
      <c r="AE12" s="125">
        <v>8</v>
      </c>
      <c r="AF12" s="125">
        <v>8</v>
      </c>
      <c r="AG12" s="125">
        <v>8</v>
      </c>
      <c r="AH12" s="125">
        <v>8</v>
      </c>
      <c r="AI12" s="125">
        <v>8</v>
      </c>
      <c r="AJ12" s="125">
        <v>8</v>
      </c>
      <c r="AK12" s="225">
        <f t="shared" ref="AK12" si="2">((SUM(F12:AJ12))/8)-(SUMIF($F$6:$AJ$6,"C.Nhật",F12:AJ12)/8)</f>
        <v>27</v>
      </c>
      <c r="AL12" s="225">
        <f t="shared" ref="AL12" si="3">SUM(F13:AJ13)/8*1.5</f>
        <v>0</v>
      </c>
      <c r="AM12" s="227">
        <f>SUMIF($F$6:$AJ$6,"C.Nhật",$F12:$AJ13)/8*2</f>
        <v>0</v>
      </c>
      <c r="AN12" s="221">
        <f>SUM(AK12:AM13)</f>
        <v>27</v>
      </c>
      <c r="AO12" s="229">
        <v>0</v>
      </c>
      <c r="AP12" s="221"/>
      <c r="AQ12" s="221"/>
      <c r="AR12" s="221"/>
      <c r="AS12" s="223"/>
      <c r="AT12" s="190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</row>
    <row r="13" spans="1:91" s="51" customFormat="1" ht="18" customHeight="1">
      <c r="A13" s="232"/>
      <c r="B13" s="232"/>
      <c r="C13" s="234"/>
      <c r="D13" s="236"/>
      <c r="E13" s="53" t="s">
        <v>25</v>
      </c>
      <c r="F13" s="126"/>
      <c r="G13" s="126"/>
      <c r="H13" s="126"/>
      <c r="I13" s="126"/>
      <c r="J13" s="126"/>
      <c r="K13" s="126"/>
      <c r="L13" s="126"/>
      <c r="M13" s="126"/>
      <c r="N13" s="126"/>
      <c r="O13" s="126"/>
      <c r="P13" s="126"/>
      <c r="Q13" s="126"/>
      <c r="R13" s="126"/>
      <c r="S13" s="126"/>
      <c r="T13" s="126"/>
      <c r="U13" s="126"/>
      <c r="V13" s="126"/>
      <c r="W13" s="126"/>
      <c r="X13" s="126"/>
      <c r="Y13" s="126"/>
      <c r="Z13" s="126"/>
      <c r="AA13" s="126"/>
      <c r="AB13" s="126"/>
      <c r="AC13" s="126"/>
      <c r="AD13" s="126"/>
      <c r="AE13" s="126"/>
      <c r="AF13" s="126"/>
      <c r="AG13" s="126"/>
      <c r="AH13" s="126"/>
      <c r="AI13" s="126"/>
      <c r="AJ13" s="126"/>
      <c r="AK13" s="226"/>
      <c r="AL13" s="226"/>
      <c r="AM13" s="228"/>
      <c r="AN13" s="222"/>
      <c r="AO13" s="230"/>
      <c r="AP13" s="222"/>
      <c r="AQ13" s="222"/>
      <c r="AR13" s="222"/>
      <c r="AS13" s="224"/>
      <c r="AT13" s="190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</row>
    <row r="14" spans="1:91" s="51" customFormat="1" ht="18" customHeight="1">
      <c r="A14" s="231">
        <v>2</v>
      </c>
      <c r="B14" s="231" t="s">
        <v>71</v>
      </c>
      <c r="C14" s="233" t="str">
        <f>VLOOKUP(B14,DS,2,0)</f>
        <v>Phan Thị Sương</v>
      </c>
      <c r="D14" s="235" t="str">
        <f>VLOOKUP(B14,DS,3,0)</f>
        <v>Công Đoạn 1</v>
      </c>
      <c r="E14" s="52" t="s">
        <v>26</v>
      </c>
      <c r="F14" s="125">
        <v>8</v>
      </c>
      <c r="G14" s="125">
        <v>8</v>
      </c>
      <c r="H14" s="125">
        <v>8</v>
      </c>
      <c r="I14" s="125"/>
      <c r="J14" s="125">
        <v>8</v>
      </c>
      <c r="K14" s="125">
        <v>8</v>
      </c>
      <c r="L14" s="125">
        <v>8</v>
      </c>
      <c r="M14" s="125">
        <v>8</v>
      </c>
      <c r="N14" s="125">
        <v>8</v>
      </c>
      <c r="O14" s="125">
        <v>8</v>
      </c>
      <c r="P14" s="125"/>
      <c r="Q14" s="125">
        <v>8</v>
      </c>
      <c r="R14" s="125">
        <v>8</v>
      </c>
      <c r="S14" s="125">
        <v>8</v>
      </c>
      <c r="T14" s="125">
        <v>8</v>
      </c>
      <c r="U14" s="125">
        <v>8</v>
      </c>
      <c r="V14" s="125">
        <v>8</v>
      </c>
      <c r="W14" s="125"/>
      <c r="X14" s="125">
        <v>8</v>
      </c>
      <c r="Y14" s="125">
        <v>8</v>
      </c>
      <c r="Z14" s="125">
        <v>8</v>
      </c>
      <c r="AA14" s="125">
        <v>8</v>
      </c>
      <c r="AB14" s="125">
        <v>8</v>
      </c>
      <c r="AC14" s="125">
        <v>8</v>
      </c>
      <c r="AD14" s="125"/>
      <c r="AE14" s="125">
        <v>8</v>
      </c>
      <c r="AF14" s="125">
        <v>8</v>
      </c>
      <c r="AG14" s="125">
        <v>8</v>
      </c>
      <c r="AH14" s="125">
        <v>8</v>
      </c>
      <c r="AI14" s="125">
        <v>8</v>
      </c>
      <c r="AJ14" s="125">
        <v>8</v>
      </c>
      <c r="AK14" s="225">
        <f t="shared" ref="AK14" si="4">((SUM(F14:AJ14))/8)-(SUMIF($F$6:$AJ$6,"C.Nhật",F14:AJ14)/8)</f>
        <v>27</v>
      </c>
      <c r="AL14" s="225">
        <f t="shared" ref="AL14" si="5">SUM(F15:AJ15)/8*1.5</f>
        <v>0</v>
      </c>
      <c r="AM14" s="227">
        <f>SUMIF($F$6:$AJ$6,"C.Nhật",$F14:$AJ15)/8*2</f>
        <v>0</v>
      </c>
      <c r="AN14" s="221">
        <f t="shared" ref="AN14" si="6">SUM(AK14:AM15)</f>
        <v>27</v>
      </c>
      <c r="AO14" s="229">
        <v>0</v>
      </c>
      <c r="AP14" s="221"/>
      <c r="AQ14" s="221"/>
      <c r="AR14" s="221"/>
      <c r="AS14" s="223"/>
      <c r="AT14" s="194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</row>
    <row r="15" spans="1:91" s="51" customFormat="1" ht="18" customHeight="1">
      <c r="A15" s="232"/>
      <c r="B15" s="232"/>
      <c r="C15" s="234"/>
      <c r="D15" s="236"/>
      <c r="E15" s="53" t="s">
        <v>25</v>
      </c>
      <c r="F15" s="126"/>
      <c r="G15" s="126"/>
      <c r="H15" s="126"/>
      <c r="I15" s="126"/>
      <c r="J15" s="126"/>
      <c r="K15" s="126"/>
      <c r="L15" s="126"/>
      <c r="M15" s="126"/>
      <c r="N15" s="126"/>
      <c r="O15" s="126"/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226"/>
      <c r="AL15" s="226"/>
      <c r="AM15" s="228"/>
      <c r="AN15" s="222"/>
      <c r="AO15" s="230"/>
      <c r="AP15" s="222"/>
      <c r="AQ15" s="222"/>
      <c r="AR15" s="222"/>
      <c r="AS15" s="224"/>
      <c r="AT15" s="194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</row>
    <row r="16" spans="1:91" s="51" customFormat="1" ht="18" customHeight="1">
      <c r="A16" s="231">
        <v>3</v>
      </c>
      <c r="B16" s="231" t="s">
        <v>72</v>
      </c>
      <c r="C16" s="233" t="str">
        <f>VLOOKUP(B16,DS,2,0)</f>
        <v>Cao Minh Chí</v>
      </c>
      <c r="D16" s="235" t="str">
        <f>VLOOKUP(B16,DS,3,0)</f>
        <v>Công Đoạn 2</v>
      </c>
      <c r="E16" s="52" t="s">
        <v>26</v>
      </c>
      <c r="F16" s="125">
        <v>8</v>
      </c>
      <c r="G16" s="125">
        <v>8</v>
      </c>
      <c r="H16" s="125">
        <v>8</v>
      </c>
      <c r="I16" s="125"/>
      <c r="J16" s="125">
        <v>8</v>
      </c>
      <c r="K16" s="125">
        <v>8</v>
      </c>
      <c r="L16" s="125">
        <v>8</v>
      </c>
      <c r="M16" s="125">
        <v>8</v>
      </c>
      <c r="N16" s="125">
        <v>8</v>
      </c>
      <c r="O16" s="125">
        <v>8</v>
      </c>
      <c r="P16" s="125"/>
      <c r="Q16" s="125">
        <v>8</v>
      </c>
      <c r="R16" s="125">
        <v>8</v>
      </c>
      <c r="S16" s="125">
        <v>8</v>
      </c>
      <c r="T16" s="125">
        <v>8</v>
      </c>
      <c r="U16" s="125">
        <v>8</v>
      </c>
      <c r="V16" s="125">
        <v>8</v>
      </c>
      <c r="W16" s="125"/>
      <c r="X16" s="125">
        <v>8</v>
      </c>
      <c r="Y16" s="125">
        <v>8</v>
      </c>
      <c r="Z16" s="125">
        <v>8</v>
      </c>
      <c r="AA16" s="125">
        <v>8</v>
      </c>
      <c r="AB16" s="125">
        <v>8</v>
      </c>
      <c r="AC16" s="125">
        <v>8</v>
      </c>
      <c r="AD16" s="125"/>
      <c r="AE16" s="125">
        <v>8</v>
      </c>
      <c r="AF16" s="125">
        <v>8</v>
      </c>
      <c r="AG16" s="125">
        <v>8</v>
      </c>
      <c r="AH16" s="125">
        <v>8</v>
      </c>
      <c r="AI16" s="125">
        <v>8</v>
      </c>
      <c r="AJ16" s="125">
        <v>8</v>
      </c>
      <c r="AK16" s="225">
        <f t="shared" ref="AK16" si="7">((SUM(F16:AJ16))/8)-(SUMIF($F$6:$AJ$6,"C.Nhật",F16:AJ16)/8)</f>
        <v>27</v>
      </c>
      <c r="AL16" s="225">
        <f t="shared" ref="AL16" si="8">SUM(F17:AJ17)/8*1.5</f>
        <v>0</v>
      </c>
      <c r="AM16" s="227">
        <f>SUMIF($F$6:$AJ$6,"C.Nhật",$F16:$AJ17)/8*2</f>
        <v>0</v>
      </c>
      <c r="AN16" s="221">
        <f t="shared" ref="AN16" si="9">SUM(AK16:AM17)</f>
        <v>27</v>
      </c>
      <c r="AO16" s="229">
        <v>0</v>
      </c>
      <c r="AP16" s="221"/>
      <c r="AQ16" s="221"/>
      <c r="AR16" s="221"/>
      <c r="AS16" s="223"/>
      <c r="AT16" s="199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</row>
    <row r="17" spans="1:91" s="51" customFormat="1" ht="18" customHeight="1">
      <c r="A17" s="232"/>
      <c r="B17" s="232"/>
      <c r="C17" s="234"/>
      <c r="D17" s="236"/>
      <c r="E17" s="53" t="s">
        <v>25</v>
      </c>
      <c r="F17" s="126"/>
      <c r="G17" s="126"/>
      <c r="H17" s="126"/>
      <c r="I17" s="126"/>
      <c r="J17" s="126"/>
      <c r="K17" s="126"/>
      <c r="L17" s="126"/>
      <c r="M17" s="126"/>
      <c r="N17" s="126"/>
      <c r="O17" s="126"/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  <c r="AB17" s="126"/>
      <c r="AC17" s="126"/>
      <c r="AD17" s="126"/>
      <c r="AE17" s="126"/>
      <c r="AF17" s="126"/>
      <c r="AG17" s="126"/>
      <c r="AH17" s="126"/>
      <c r="AI17" s="126"/>
      <c r="AJ17" s="126"/>
      <c r="AK17" s="226"/>
      <c r="AL17" s="226"/>
      <c r="AM17" s="228"/>
      <c r="AN17" s="222"/>
      <c r="AO17" s="230"/>
      <c r="AP17" s="222"/>
      <c r="AQ17" s="222"/>
      <c r="AR17" s="222"/>
      <c r="AS17" s="224"/>
      <c r="AT17" s="199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</row>
    <row r="18" spans="1:91" s="51" customFormat="1" ht="18" customHeight="1">
      <c r="A18" s="231">
        <v>4</v>
      </c>
      <c r="B18" s="231" t="s">
        <v>76</v>
      </c>
      <c r="C18" s="233" t="str">
        <f>VLOOKUP(B18,DS,2,0)</f>
        <v>Nguyễn Thị Sự</v>
      </c>
      <c r="D18" s="235" t="str">
        <f>VLOOKUP(B18,DS,3,0)</f>
        <v>Công Đoạn 2</v>
      </c>
      <c r="E18" s="52" t="s">
        <v>26</v>
      </c>
      <c r="F18" s="125">
        <v>8</v>
      </c>
      <c r="G18" s="125">
        <v>8</v>
      </c>
      <c r="H18" s="125">
        <v>8</v>
      </c>
      <c r="I18" s="125"/>
      <c r="J18" s="125">
        <v>8</v>
      </c>
      <c r="K18" s="125">
        <v>8</v>
      </c>
      <c r="L18" s="125">
        <v>8</v>
      </c>
      <c r="M18" s="125">
        <v>8</v>
      </c>
      <c r="N18" s="125">
        <v>8</v>
      </c>
      <c r="O18" s="125">
        <v>8</v>
      </c>
      <c r="P18" s="125"/>
      <c r="Q18" s="125">
        <v>8</v>
      </c>
      <c r="R18" s="125">
        <v>8</v>
      </c>
      <c r="S18" s="125">
        <v>8</v>
      </c>
      <c r="T18" s="125">
        <v>8</v>
      </c>
      <c r="U18" s="125">
        <v>8</v>
      </c>
      <c r="V18" s="125">
        <v>8</v>
      </c>
      <c r="W18" s="125"/>
      <c r="X18" s="125">
        <v>8</v>
      </c>
      <c r="Y18" s="125">
        <v>8</v>
      </c>
      <c r="Z18" s="125">
        <v>8</v>
      </c>
      <c r="AA18" s="125">
        <v>8</v>
      </c>
      <c r="AB18" s="125">
        <v>8</v>
      </c>
      <c r="AC18" s="125">
        <v>8</v>
      </c>
      <c r="AD18" s="125"/>
      <c r="AE18" s="125">
        <v>8</v>
      </c>
      <c r="AF18" s="125">
        <v>8</v>
      </c>
      <c r="AG18" s="125">
        <v>8</v>
      </c>
      <c r="AH18" s="125">
        <v>8</v>
      </c>
      <c r="AI18" s="125">
        <v>8</v>
      </c>
      <c r="AJ18" s="125">
        <v>8</v>
      </c>
      <c r="AK18" s="225">
        <f t="shared" ref="AK18" si="10">((SUM(F18:AJ18))/8)-(SUMIF($F$6:$AJ$6,"C.Nhật",F18:AJ18)/8)</f>
        <v>27</v>
      </c>
      <c r="AL18" s="225">
        <f t="shared" ref="AL18" si="11">SUM(F19:AJ19)/8*1.5</f>
        <v>0</v>
      </c>
      <c r="AM18" s="227">
        <f>SUMIF($F$6:$AJ$6,"C.Nhật",$F18:$AJ19)/8*2</f>
        <v>0</v>
      </c>
      <c r="AN18" s="221">
        <f t="shared" ref="AN18" si="12">SUM(AK18:AM19)</f>
        <v>27</v>
      </c>
      <c r="AO18" s="229">
        <v>0</v>
      </c>
      <c r="AP18" s="221"/>
      <c r="AQ18" s="221"/>
      <c r="AR18" s="221"/>
      <c r="AS18" s="223"/>
      <c r="AT18" s="194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</row>
    <row r="19" spans="1:91" s="51" customFormat="1" ht="18" customHeight="1">
      <c r="A19" s="232"/>
      <c r="B19" s="232"/>
      <c r="C19" s="234"/>
      <c r="D19" s="236"/>
      <c r="E19" s="53" t="s">
        <v>25</v>
      </c>
      <c r="F19" s="126"/>
      <c r="G19" s="126"/>
      <c r="H19" s="126"/>
      <c r="I19" s="126"/>
      <c r="J19" s="126"/>
      <c r="K19" s="126"/>
      <c r="L19" s="126"/>
      <c r="M19" s="126"/>
      <c r="N19" s="126"/>
      <c r="O19" s="126"/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  <c r="AB19" s="126"/>
      <c r="AC19" s="126"/>
      <c r="AD19" s="126"/>
      <c r="AE19" s="126"/>
      <c r="AF19" s="126"/>
      <c r="AG19" s="126"/>
      <c r="AH19" s="126"/>
      <c r="AI19" s="126"/>
      <c r="AJ19" s="126"/>
      <c r="AK19" s="226"/>
      <c r="AL19" s="226"/>
      <c r="AM19" s="228"/>
      <c r="AN19" s="222"/>
      <c r="AO19" s="230"/>
      <c r="AP19" s="222"/>
      <c r="AQ19" s="222"/>
      <c r="AR19" s="222"/>
      <c r="AS19" s="224"/>
      <c r="AT19" s="194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</row>
    <row r="20" spans="1:91" s="54" customFormat="1" ht="12.75">
      <c r="A20" s="14"/>
      <c r="B20" s="55"/>
      <c r="C20" s="4"/>
      <c r="D20" s="96"/>
      <c r="E20" s="4"/>
      <c r="F20" s="59"/>
      <c r="G20" s="59"/>
      <c r="H20" s="56"/>
      <c r="I20" s="56"/>
      <c r="J20" s="102"/>
      <c r="K20" s="59"/>
      <c r="L20" s="56"/>
      <c r="M20" s="59"/>
      <c r="N20" s="59"/>
      <c r="O20" s="59"/>
      <c r="P20" s="59"/>
      <c r="Q20" s="56"/>
      <c r="R20" s="59"/>
      <c r="S20" s="59"/>
      <c r="T20" s="102"/>
      <c r="U20" s="59"/>
      <c r="V20" s="59"/>
      <c r="W20" s="59"/>
      <c r="X20" s="55"/>
      <c r="Y20" s="59"/>
      <c r="Z20" s="59"/>
      <c r="AA20" s="59"/>
      <c r="AB20" s="59"/>
      <c r="AC20" s="59"/>
      <c r="AD20" s="56"/>
      <c r="AE20" s="59"/>
      <c r="AF20" s="59"/>
      <c r="AG20" s="59"/>
      <c r="AH20" s="59"/>
      <c r="AI20" s="59"/>
      <c r="AJ20" s="59"/>
      <c r="AK20" s="4"/>
      <c r="AL20" s="4"/>
      <c r="AM20" s="82"/>
      <c r="AN20" s="58"/>
      <c r="AO20" s="58"/>
      <c r="AP20" s="58"/>
      <c r="AQ20" s="58"/>
      <c r="AR20" s="58"/>
      <c r="AS20" s="4"/>
      <c r="AT20" s="88"/>
    </row>
    <row r="21" spans="1:91" s="54" customFormat="1" ht="12.75">
      <c r="A21" s="14"/>
      <c r="B21" s="55"/>
      <c r="C21" s="14" t="s">
        <v>10</v>
      </c>
      <c r="D21" s="96"/>
      <c r="E21" s="4"/>
      <c r="F21" s="59"/>
      <c r="G21" s="59"/>
      <c r="H21" s="56"/>
      <c r="I21" s="56"/>
      <c r="J21" s="102"/>
      <c r="K21" s="59"/>
      <c r="L21" s="56"/>
      <c r="M21" s="59"/>
      <c r="N21" s="59"/>
      <c r="O21" s="59"/>
      <c r="P21" s="59"/>
      <c r="Q21" s="56"/>
      <c r="R21" s="59"/>
      <c r="S21" s="59"/>
      <c r="T21" s="102"/>
      <c r="U21" s="59"/>
      <c r="V21" s="59"/>
      <c r="W21" s="59"/>
      <c r="X21" s="55"/>
      <c r="Y21" s="59"/>
      <c r="Z21" s="59"/>
      <c r="AA21" s="59"/>
      <c r="AB21" s="59"/>
      <c r="AC21" s="59"/>
      <c r="AD21" s="56"/>
      <c r="AE21" s="59"/>
      <c r="AF21" s="59"/>
      <c r="AG21" s="59"/>
      <c r="AH21" s="59"/>
      <c r="AI21" s="59"/>
      <c r="AJ21" s="59"/>
      <c r="AK21" s="4"/>
      <c r="AL21" s="4"/>
      <c r="AM21" s="82"/>
      <c r="AN21" s="58"/>
      <c r="AO21" s="58"/>
      <c r="AP21" s="58"/>
      <c r="AQ21" s="58"/>
      <c r="AR21" s="58"/>
      <c r="AS21" s="4"/>
      <c r="AT21" s="88"/>
    </row>
    <row r="22" spans="1:91" s="54" customFormat="1" ht="12.75">
      <c r="A22" s="12"/>
      <c r="B22" s="12"/>
      <c r="C22" s="4"/>
      <c r="D22" s="96"/>
      <c r="E22" s="4"/>
      <c r="F22" s="59"/>
      <c r="G22" s="59"/>
      <c r="H22" s="103"/>
      <c r="I22" s="103"/>
      <c r="J22" s="103"/>
      <c r="K22" s="59"/>
      <c r="L22" s="103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  <c r="AA22" s="59"/>
      <c r="AB22" s="59"/>
      <c r="AC22" s="59"/>
      <c r="AD22" s="103"/>
      <c r="AE22" s="59"/>
      <c r="AF22" s="59"/>
      <c r="AG22" s="59"/>
      <c r="AH22" s="59"/>
      <c r="AI22" s="59"/>
      <c r="AJ22" s="59"/>
      <c r="AK22" s="4"/>
      <c r="AL22" s="4"/>
      <c r="AM22" s="82"/>
      <c r="AN22" s="60"/>
      <c r="AO22" s="60"/>
      <c r="AP22" s="60"/>
      <c r="AQ22" s="60"/>
      <c r="AR22" s="60"/>
      <c r="AS22" s="4"/>
      <c r="AT22" s="88"/>
    </row>
    <row r="23" spans="1:91" s="57" customFormat="1" ht="15" customHeight="1">
      <c r="A23" s="12"/>
      <c r="B23" s="12"/>
      <c r="C23" s="4"/>
      <c r="D23" s="96"/>
      <c r="E23" s="4"/>
      <c r="F23" s="59"/>
      <c r="G23" s="59"/>
      <c r="H23" s="103"/>
      <c r="I23" s="103"/>
      <c r="J23" s="103"/>
      <c r="K23" s="59"/>
      <c r="L23" s="103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  <c r="AA23" s="59"/>
      <c r="AB23" s="59"/>
      <c r="AC23" s="59"/>
      <c r="AD23" s="103"/>
      <c r="AE23" s="59"/>
      <c r="AF23" s="59"/>
      <c r="AG23" s="59"/>
      <c r="AH23" s="59"/>
      <c r="AI23" s="59"/>
      <c r="AJ23" s="59"/>
      <c r="AK23" s="4"/>
      <c r="AL23" s="4"/>
      <c r="AM23" s="82"/>
      <c r="AN23" s="60"/>
      <c r="AO23" s="60"/>
      <c r="AP23" s="60"/>
      <c r="AQ23" s="60"/>
      <c r="AR23" s="60"/>
      <c r="AS23" s="4"/>
      <c r="AT23" s="4"/>
    </row>
    <row r="24" spans="1:91" s="57" customFormat="1" ht="11.25">
      <c r="A24" s="12"/>
      <c r="B24" s="12"/>
      <c r="C24" s="4"/>
      <c r="D24" s="96"/>
      <c r="E24" s="4"/>
      <c r="F24" s="59"/>
      <c r="G24" s="59"/>
      <c r="H24" s="103"/>
      <c r="I24" s="103"/>
      <c r="J24" s="103"/>
      <c r="K24" s="59"/>
      <c r="L24" s="103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  <c r="AA24" s="59"/>
      <c r="AB24" s="59"/>
      <c r="AC24" s="59"/>
      <c r="AD24" s="103"/>
      <c r="AE24" s="59"/>
      <c r="AF24" s="59"/>
      <c r="AG24" s="59"/>
      <c r="AH24" s="59"/>
      <c r="AI24" s="59"/>
      <c r="AJ24" s="59"/>
      <c r="AK24" s="4"/>
      <c r="AL24" s="4"/>
      <c r="AM24" s="82"/>
      <c r="AN24" s="60"/>
      <c r="AO24" s="60"/>
      <c r="AP24" s="60"/>
      <c r="AQ24" s="60"/>
      <c r="AR24" s="60"/>
      <c r="AS24" s="4"/>
      <c r="AT24" s="4"/>
    </row>
    <row r="25" spans="1:91" s="57" customFormat="1" ht="11.25">
      <c r="A25" s="12"/>
      <c r="B25" s="12"/>
      <c r="C25" s="4"/>
      <c r="D25" s="96"/>
      <c r="E25" s="4"/>
      <c r="F25" s="59"/>
      <c r="G25" s="59"/>
      <c r="H25" s="103"/>
      <c r="I25" s="103"/>
      <c r="J25" s="103"/>
      <c r="K25" s="59"/>
      <c r="L25" s="103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  <c r="AA25" s="59"/>
      <c r="AB25" s="59"/>
      <c r="AC25" s="59"/>
      <c r="AD25" s="103"/>
      <c r="AE25" s="59"/>
      <c r="AF25" s="59"/>
      <c r="AG25" s="59"/>
      <c r="AH25" s="59"/>
      <c r="AI25" s="59"/>
      <c r="AJ25" s="59"/>
      <c r="AK25" s="4"/>
      <c r="AL25" s="4"/>
      <c r="AM25" s="82"/>
      <c r="AN25" s="60"/>
      <c r="AO25" s="60"/>
      <c r="AP25" s="60"/>
      <c r="AQ25" s="60"/>
      <c r="AR25" s="60"/>
      <c r="AS25" s="4"/>
      <c r="AT25" s="4"/>
    </row>
    <row r="26" spans="1:91" s="57" customFormat="1" ht="11.25">
      <c r="A26" s="10"/>
      <c r="B26" s="10"/>
      <c r="C26" s="14"/>
      <c r="D26" s="97"/>
      <c r="E26" s="61"/>
      <c r="F26" s="102"/>
      <c r="G26" s="104"/>
      <c r="H26" s="56"/>
      <c r="I26" s="56"/>
      <c r="J26" s="56"/>
      <c r="K26" s="104"/>
      <c r="L26" s="56"/>
      <c r="M26" s="104"/>
      <c r="N26" s="104"/>
      <c r="O26" s="104"/>
      <c r="P26" s="104"/>
      <c r="Q26" s="56"/>
      <c r="R26" s="102"/>
      <c r="S26" s="104"/>
      <c r="T26" s="104"/>
      <c r="U26" s="56"/>
      <c r="V26" s="104"/>
      <c r="W26" s="104"/>
      <c r="X26" s="56"/>
      <c r="Y26" s="104"/>
      <c r="Z26" s="104"/>
      <c r="AA26" s="104"/>
      <c r="AB26" s="104"/>
      <c r="AC26" s="104"/>
      <c r="AD26" s="56"/>
      <c r="AE26" s="104"/>
      <c r="AF26" s="104"/>
      <c r="AG26" s="104"/>
      <c r="AH26" s="104"/>
      <c r="AI26" s="104"/>
      <c r="AJ26" s="104"/>
      <c r="AK26" s="61"/>
      <c r="AM26" s="83"/>
      <c r="AN26" s="10"/>
      <c r="AO26" s="10"/>
      <c r="AP26" s="10"/>
      <c r="AQ26" s="10"/>
      <c r="AR26" s="10"/>
      <c r="AS26" s="14"/>
      <c r="AT26" s="4"/>
    </row>
    <row r="27" spans="1:91" s="57" customFormat="1" ht="12.75">
      <c r="A27" s="2"/>
      <c r="B27" s="2" t="s">
        <v>0</v>
      </c>
      <c r="C27" s="2"/>
      <c r="D27" s="185"/>
      <c r="E27" s="2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6"/>
      <c r="AI27" s="106"/>
      <c r="AJ27" s="106"/>
      <c r="AK27" s="2"/>
      <c r="AL27" s="2"/>
      <c r="AM27" s="84"/>
      <c r="AN27" s="2"/>
      <c r="AO27" s="2"/>
      <c r="AP27" s="2"/>
      <c r="AQ27" s="2"/>
      <c r="AR27" s="2"/>
      <c r="AS27" s="2"/>
      <c r="AT27" s="4"/>
    </row>
    <row r="28" spans="1:91" s="57" customFormat="1" ht="12.75">
      <c r="A28" s="2"/>
      <c r="B28" s="2"/>
      <c r="C28" s="2" t="s">
        <v>35</v>
      </c>
      <c r="D28" s="185"/>
      <c r="E28" s="2"/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6"/>
      <c r="AI28" s="106"/>
      <c r="AJ28" s="106"/>
      <c r="AK28" s="2"/>
      <c r="AL28" s="2"/>
      <c r="AM28" s="84"/>
      <c r="AN28" s="2"/>
      <c r="AO28" s="2"/>
      <c r="AP28" s="2"/>
      <c r="AQ28" s="2"/>
      <c r="AR28" s="2"/>
      <c r="AS28" s="2"/>
      <c r="AT28" s="14"/>
    </row>
    <row r="29" spans="1:91" ht="15" customHeight="1">
      <c r="C29" s="2" t="s">
        <v>36</v>
      </c>
    </row>
    <row r="30" spans="1:91" ht="15" customHeight="1">
      <c r="C30" s="2" t="s">
        <v>37</v>
      </c>
    </row>
    <row r="31" spans="1:91" s="185" customFormat="1" ht="15" customHeight="1">
      <c r="A31" s="2"/>
      <c r="B31" s="2"/>
      <c r="C31" s="2" t="s">
        <v>38</v>
      </c>
      <c r="E31" s="2"/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6"/>
      <c r="AI31" s="106"/>
      <c r="AJ31" s="106"/>
      <c r="AK31" s="2"/>
      <c r="AL31" s="2"/>
      <c r="AM31" s="84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</row>
    <row r="32" spans="1:91" s="185" customFormat="1" ht="15" customHeight="1">
      <c r="A32" s="2"/>
      <c r="B32" s="2"/>
      <c r="C32" s="2" t="s">
        <v>39</v>
      </c>
      <c r="E32" s="2"/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6"/>
      <c r="AI32" s="106"/>
      <c r="AJ32" s="106"/>
      <c r="AK32" s="2"/>
      <c r="AL32" s="2"/>
      <c r="AM32" s="84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</row>
    <row r="33" spans="1:91" s="185" customFormat="1" ht="15" customHeight="1">
      <c r="A33" s="2"/>
      <c r="B33" s="2"/>
      <c r="C33" s="2" t="s">
        <v>40</v>
      </c>
      <c r="E33" s="2"/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6"/>
      <c r="AI33" s="106"/>
      <c r="AJ33" s="106"/>
      <c r="AK33" s="2"/>
      <c r="AL33" s="2"/>
      <c r="AM33" s="84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</row>
    <row r="34" spans="1:91" s="185" customFormat="1" ht="15" customHeight="1">
      <c r="A34" s="2"/>
      <c r="B34" s="2"/>
      <c r="C34" s="2" t="s">
        <v>41</v>
      </c>
      <c r="E34" s="2"/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6"/>
      <c r="AI34" s="106"/>
      <c r="AJ34" s="106"/>
      <c r="AK34" s="2"/>
      <c r="AL34" s="2"/>
      <c r="AM34" s="84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</row>
    <row r="35" spans="1:91" s="185" customFormat="1" ht="15" customHeight="1">
      <c r="A35" s="2"/>
      <c r="B35" s="2"/>
      <c r="C35" s="2" t="s">
        <v>42</v>
      </c>
      <c r="E35" s="2"/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6"/>
      <c r="AI35" s="106"/>
      <c r="AJ35" s="106"/>
      <c r="AK35" s="2"/>
      <c r="AL35" s="2"/>
      <c r="AM35" s="84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</row>
    <row r="36" spans="1:91" s="185" customFormat="1" ht="15" customHeight="1">
      <c r="A36" s="2"/>
      <c r="B36" s="2"/>
      <c r="C36" s="2" t="s">
        <v>43</v>
      </c>
      <c r="E36" s="2"/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6"/>
      <c r="AI36" s="106"/>
      <c r="AJ36" s="106"/>
      <c r="AK36" s="2"/>
      <c r="AL36" s="2"/>
      <c r="AM36" s="84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</row>
  </sheetData>
  <protectedRanges>
    <protectedRange password="CC78" sqref="A1:A3" name="Range1_2_1"/>
    <protectedRange password="CC78" sqref="A9:A10" name="Range1_1"/>
    <protectedRange password="CC78" sqref="C9:E10 A9:A10" name="Range1_6"/>
    <protectedRange password="CC78" sqref="B9:B10" name="Range1_4"/>
    <protectedRange password="CC78" sqref="J22:J25 Q20:Q21" name="Range1_1_1_1"/>
    <protectedRange password="CC78" sqref="J26" name="Range1_3_1_1"/>
    <protectedRange password="CC78" sqref="A12:A19" name="Range1_1_2"/>
    <protectedRange password="CC78" sqref="C12:E19 A12:A19" name="Range1_6_2"/>
    <protectedRange password="CC78" sqref="B12:B19" name="Range1_4_2"/>
  </protectedRanges>
  <mergeCells count="79">
    <mergeCell ref="AP14:AP15"/>
    <mergeCell ref="AQ14:AQ15"/>
    <mergeCell ref="AR14:AR15"/>
    <mergeCell ref="AS14:AS15"/>
    <mergeCell ref="D14:D15"/>
    <mergeCell ref="AK14:AK15"/>
    <mergeCell ref="AL14:AL15"/>
    <mergeCell ref="AM14:AM15"/>
    <mergeCell ref="AN14:AN15"/>
    <mergeCell ref="A18:A19"/>
    <mergeCell ref="B18:B19"/>
    <mergeCell ref="C18:C19"/>
    <mergeCell ref="D18:D19"/>
    <mergeCell ref="AK18:AK19"/>
    <mergeCell ref="AQ18:AQ19"/>
    <mergeCell ref="AR18:AR19"/>
    <mergeCell ref="AS18:AS19"/>
    <mergeCell ref="AL12:AL13"/>
    <mergeCell ref="AM12:AM13"/>
    <mergeCell ref="AN12:AN13"/>
    <mergeCell ref="AO12:AO13"/>
    <mergeCell ref="AP12:AP13"/>
    <mergeCell ref="AR12:AR13"/>
    <mergeCell ref="AS12:AS13"/>
    <mergeCell ref="AL18:AL19"/>
    <mergeCell ref="AM18:AM19"/>
    <mergeCell ref="AN18:AN19"/>
    <mergeCell ref="AO18:AO19"/>
    <mergeCell ref="AP18:AP19"/>
    <mergeCell ref="AO14:AO15"/>
    <mergeCell ref="AT5:AT6"/>
    <mergeCell ref="A9:A10"/>
    <mergeCell ref="B9:B10"/>
    <mergeCell ref="C9:C10"/>
    <mergeCell ref="D9:D10"/>
    <mergeCell ref="AK9:AK10"/>
    <mergeCell ref="AL9:AL10"/>
    <mergeCell ref="AS9:AS10"/>
    <mergeCell ref="AP9:AP10"/>
    <mergeCell ref="AQ9:AQ10"/>
    <mergeCell ref="AR9:AR10"/>
    <mergeCell ref="AM9:AM10"/>
    <mergeCell ref="AN9:AN10"/>
    <mergeCell ref="AO9:AO10"/>
    <mergeCell ref="D12:D13"/>
    <mergeCell ref="AK12:AK13"/>
    <mergeCell ref="AQ12:AQ13"/>
    <mergeCell ref="AM1:AS1"/>
    <mergeCell ref="A5:A6"/>
    <mergeCell ref="B5:B6"/>
    <mergeCell ref="C5:C6"/>
    <mergeCell ref="D5:D6"/>
    <mergeCell ref="E5:E6"/>
    <mergeCell ref="AK5:AM5"/>
    <mergeCell ref="AN5:AN6"/>
    <mergeCell ref="AO5:AO6"/>
    <mergeCell ref="AP5:AP6"/>
    <mergeCell ref="AQ5:AQ6"/>
    <mergeCell ref="AR5:AR6"/>
    <mergeCell ref="AS5:AS6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D16:D17"/>
    <mergeCell ref="AK16:AK17"/>
    <mergeCell ref="AQ16:AQ17"/>
    <mergeCell ref="AR16:AR17"/>
    <mergeCell ref="AS16:AS17"/>
    <mergeCell ref="AL16:AL17"/>
    <mergeCell ref="AM16:AM17"/>
    <mergeCell ref="AN16:AN17"/>
    <mergeCell ref="AO16:AO17"/>
    <mergeCell ref="AP16:AP17"/>
  </mergeCells>
  <conditionalFormatting sqref="F5:AJ6 F9:AJ10 F12:AJ15 F18:AJ19">
    <cfRule type="expression" dxfId="2" priority="43" stopIfTrue="1">
      <formula>IF(WEEKDAY(F$5)=1,TRUE,FALSE)</formula>
    </cfRule>
  </conditionalFormatting>
  <conditionalFormatting sqref="F9:AJ10">
    <cfRule type="expression" dxfId="1" priority="42" stopIfTrue="1">
      <formula>IF(WEEKDAY(F$5)=1,TRUE,FALSE)</formula>
    </cfRule>
  </conditionalFormatting>
  <conditionalFormatting sqref="F16:AJ17">
    <cfRule type="expression" dxfId="0" priority="1" stopIfTrue="1">
      <formula>IF(WEEKDAY(F$5)=1,TRUE,FALSE)</formula>
    </cfRule>
  </conditionalFormatting>
  <printOptions horizontalCentered="1"/>
  <pageMargins left="0.24" right="0.24" top="0.32" bottom="0.18" header="0.25" footer="0"/>
  <pageSetup paperSize="9" scale="75" fitToHeight="0" orientation="landscape" r:id="rId1"/>
  <headerFooter alignWithMargins="0">
    <oddHeader xml:space="preserve">&amp;R&amp;Y
</oddHeader>
    <oddFooter>&amp;C&amp;P/&amp;N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AA30"/>
  <sheetViews>
    <sheetView zoomScaleNormal="70" workbookViewId="0">
      <pane xSplit="3" ySplit="8" topLeftCell="D9" activePane="bottomRight" state="frozen"/>
      <selection activeCell="F16" sqref="F16:AI21"/>
      <selection pane="topRight" activeCell="F16" sqref="F16:AI21"/>
      <selection pane="bottomLeft" activeCell="F16" sqref="F16:AI21"/>
      <selection pane="bottomRight" activeCell="D16" sqref="D16"/>
    </sheetView>
  </sheetViews>
  <sheetFormatPr defaultRowHeight="11.25"/>
  <cols>
    <col min="1" max="1" width="4.28515625" style="6" customWidth="1"/>
    <col min="2" max="2" width="8.42578125" style="6" customWidth="1"/>
    <col min="3" max="3" width="21.140625" style="6" customWidth="1"/>
    <col min="4" max="4" width="12.85546875" style="15" customWidth="1"/>
    <col min="5" max="5" width="10.28515625" style="16" customWidth="1"/>
    <col min="6" max="6" width="7.140625" style="15" customWidth="1"/>
    <col min="7" max="7" width="10.5703125" style="16" customWidth="1"/>
    <col min="8" max="8" width="7.140625" style="16" customWidth="1"/>
    <col min="9" max="9" width="9.5703125" style="16" customWidth="1"/>
    <col min="10" max="10" width="8.5703125" style="75" customWidth="1"/>
    <col min="11" max="12" width="12" style="6" customWidth="1"/>
    <col min="13" max="13" width="11.85546875" style="6" customWidth="1"/>
    <col min="14" max="14" width="6.28515625" style="6" customWidth="1"/>
    <col min="15" max="15" width="10.85546875" style="6" customWidth="1"/>
    <col min="16" max="16" width="12.28515625" style="7" customWidth="1"/>
    <col min="17" max="17" width="9.5703125" style="6" customWidth="1"/>
    <col min="18" max="18" width="15.42578125" style="7" customWidth="1"/>
    <col min="19" max="19" width="7.42578125" style="7" customWidth="1"/>
    <col min="20" max="20" width="7" style="7" customWidth="1"/>
    <col min="21" max="21" width="9.140625" style="7"/>
    <col min="22" max="22" width="11.140625" style="7" bestFit="1" customWidth="1"/>
    <col min="23" max="24" width="10.85546875" style="6" bestFit="1" customWidth="1"/>
    <col min="25" max="16384" width="9.140625" style="6"/>
  </cols>
  <sheetData>
    <row r="1" spans="1:27" s="4" customFormat="1" ht="41.25" customHeight="1">
      <c r="A1" s="121"/>
      <c r="B1" s="188"/>
      <c r="C1" s="188"/>
      <c r="D1" s="253" t="str">
        <f>"BẢNG THANH TOÁN LƯƠNG THÁNG"&amp;" "&amp;TEXT($E$4,"mm")&amp;" / "&amp;TEXT($E$4,"yyyy")</f>
        <v>BẢNG THANH TOÁN LƯƠNG THÁNG 12 / 2016</v>
      </c>
      <c r="E1" s="253"/>
      <c r="F1" s="253"/>
      <c r="G1" s="253"/>
      <c r="H1" s="253"/>
      <c r="I1" s="253"/>
      <c r="J1" s="253"/>
      <c r="K1" s="253"/>
      <c r="L1" s="253"/>
      <c r="M1" s="253"/>
      <c r="N1" s="254" t="s">
        <v>73</v>
      </c>
      <c r="O1" s="255"/>
      <c r="P1" s="256"/>
      <c r="Q1" s="112" t="s">
        <v>46</v>
      </c>
      <c r="R1" s="94" t="s">
        <v>28</v>
      </c>
      <c r="S1" s="67"/>
      <c r="T1" s="67"/>
      <c r="U1" s="5"/>
      <c r="V1" s="5"/>
    </row>
    <row r="2" spans="1:27" s="4" customFormat="1" ht="15" customHeight="1">
      <c r="A2" s="121"/>
      <c r="B2" s="188"/>
      <c r="C2" s="188"/>
      <c r="D2" s="188"/>
      <c r="E2" s="65"/>
      <c r="F2" s="188"/>
      <c r="G2" s="188"/>
      <c r="H2" s="188"/>
      <c r="I2" s="188"/>
      <c r="J2" s="66"/>
      <c r="K2" s="188"/>
      <c r="L2" s="188"/>
      <c r="M2" s="188"/>
      <c r="N2" s="188"/>
      <c r="O2" s="188"/>
      <c r="P2" s="43"/>
      <c r="Q2" s="64">
        <f>MAX(F10:F19)</f>
        <v>27</v>
      </c>
      <c r="R2" s="95">
        <v>31</v>
      </c>
      <c r="S2" s="67"/>
      <c r="T2" s="67"/>
      <c r="U2" s="5"/>
      <c r="V2" s="5"/>
    </row>
    <row r="3" spans="1:27" s="4" customFormat="1" ht="15" customHeight="1">
      <c r="A3" s="121"/>
      <c r="B3" s="188"/>
      <c r="C3" s="188"/>
      <c r="D3" s="188"/>
      <c r="E3" s="65"/>
      <c r="F3" s="188"/>
      <c r="G3" s="188"/>
      <c r="H3" s="188"/>
      <c r="I3" s="188"/>
      <c r="J3" s="66"/>
      <c r="K3" s="188"/>
      <c r="L3" s="188"/>
      <c r="M3" s="188"/>
      <c r="N3" s="188"/>
      <c r="O3" s="188"/>
      <c r="P3" s="43"/>
      <c r="Q3" s="113"/>
      <c r="R3" s="114"/>
      <c r="S3" s="67"/>
      <c r="T3" s="67"/>
      <c r="U3" s="5"/>
      <c r="V3" s="5"/>
    </row>
    <row r="4" spans="1:27" s="89" customFormat="1" ht="14.25" customHeight="1">
      <c r="A4" s="87"/>
      <c r="B4" s="88"/>
      <c r="C4" s="88"/>
      <c r="D4" s="88"/>
      <c r="E4" s="167">
        <f>'CC -12'!$E$4</f>
        <v>42705</v>
      </c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90"/>
      <c r="S4" s="90"/>
      <c r="T4" s="90"/>
      <c r="U4" s="90"/>
      <c r="V4" s="90"/>
    </row>
    <row r="5" spans="1:27" s="21" customFormat="1" ht="24" customHeight="1">
      <c r="A5" s="257" t="s">
        <v>15</v>
      </c>
      <c r="B5" s="257" t="s">
        <v>16</v>
      </c>
      <c r="C5" s="214" t="s">
        <v>1</v>
      </c>
      <c r="D5" s="214" t="s">
        <v>2</v>
      </c>
      <c r="E5" s="217" t="s">
        <v>44</v>
      </c>
      <c r="F5" s="259" t="s">
        <v>20</v>
      </c>
      <c r="G5" s="260"/>
      <c r="H5" s="260"/>
      <c r="I5" s="260"/>
      <c r="J5" s="260"/>
      <c r="K5" s="261"/>
      <c r="L5" s="251" t="s">
        <v>45</v>
      </c>
      <c r="M5" s="251" t="s">
        <v>5</v>
      </c>
      <c r="N5" s="251" t="s">
        <v>6</v>
      </c>
      <c r="O5" s="251" t="s">
        <v>7</v>
      </c>
      <c r="P5" s="215" t="s">
        <v>8</v>
      </c>
      <c r="Q5" s="88"/>
      <c r="R5" s="22"/>
      <c r="S5" s="22"/>
      <c r="T5" s="5"/>
      <c r="U5" s="5"/>
      <c r="V5" s="5"/>
      <c r="W5" s="4"/>
      <c r="X5" s="4"/>
      <c r="Y5" s="4"/>
      <c r="Z5" s="4"/>
      <c r="AA5" s="4"/>
    </row>
    <row r="6" spans="1:27" s="21" customFormat="1" ht="33.75" customHeight="1">
      <c r="A6" s="258"/>
      <c r="B6" s="258"/>
      <c r="C6" s="214"/>
      <c r="D6" s="214"/>
      <c r="E6" s="217"/>
      <c r="F6" s="259" t="s">
        <v>47</v>
      </c>
      <c r="G6" s="261"/>
      <c r="H6" s="259" t="s">
        <v>66</v>
      </c>
      <c r="I6" s="260"/>
      <c r="J6" s="249" t="s">
        <v>21</v>
      </c>
      <c r="K6" s="251" t="s">
        <v>4</v>
      </c>
      <c r="L6" s="252"/>
      <c r="M6" s="252"/>
      <c r="N6" s="252"/>
      <c r="O6" s="252"/>
      <c r="P6" s="216"/>
      <c r="Q6" s="88"/>
      <c r="R6" s="22"/>
      <c r="S6" s="22"/>
      <c r="T6" s="5"/>
      <c r="U6" s="5"/>
      <c r="V6" s="5"/>
      <c r="W6" s="4"/>
      <c r="X6" s="4"/>
      <c r="Y6" s="4"/>
      <c r="Z6" s="4"/>
      <c r="AA6" s="4"/>
    </row>
    <row r="7" spans="1:27" s="21" customFormat="1" ht="35.25" customHeight="1">
      <c r="A7" s="258"/>
      <c r="B7" s="258"/>
      <c r="C7" s="251"/>
      <c r="D7" s="251"/>
      <c r="E7" s="217"/>
      <c r="F7" s="189" t="s">
        <v>29</v>
      </c>
      <c r="G7" s="186" t="s">
        <v>14</v>
      </c>
      <c r="H7" s="189" t="s">
        <v>29</v>
      </c>
      <c r="I7" s="110" t="s">
        <v>14</v>
      </c>
      <c r="J7" s="250"/>
      <c r="K7" s="252"/>
      <c r="L7" s="262"/>
      <c r="M7" s="262"/>
      <c r="N7" s="252"/>
      <c r="O7" s="252"/>
      <c r="P7" s="216"/>
      <c r="Q7" s="88"/>
      <c r="R7" s="22"/>
      <c r="S7" s="22"/>
      <c r="T7" s="5"/>
      <c r="U7" s="5"/>
      <c r="V7" s="5"/>
      <c r="W7" s="4"/>
      <c r="X7" s="4"/>
      <c r="Y7" s="4"/>
      <c r="Z7" s="4"/>
      <c r="AA7" s="4"/>
    </row>
    <row r="8" spans="1:27" s="69" customFormat="1" ht="12.75" customHeight="1">
      <c r="A8" s="68">
        <v>1</v>
      </c>
      <c r="B8" s="68">
        <v>1</v>
      </c>
      <c r="C8" s="68">
        <v>2</v>
      </c>
      <c r="D8" s="68">
        <v>3</v>
      </c>
      <c r="E8" s="68">
        <v>4</v>
      </c>
      <c r="F8" s="68">
        <v>5</v>
      </c>
      <c r="G8" s="68">
        <v>6</v>
      </c>
      <c r="H8" s="68">
        <v>7</v>
      </c>
      <c r="I8" s="68">
        <v>8</v>
      </c>
      <c r="J8" s="68">
        <v>9</v>
      </c>
      <c r="K8" s="68">
        <v>10</v>
      </c>
      <c r="L8" s="68">
        <v>11</v>
      </c>
      <c r="M8" s="68">
        <v>12</v>
      </c>
      <c r="N8" s="68">
        <v>17</v>
      </c>
      <c r="O8" s="68">
        <v>18</v>
      </c>
      <c r="P8" s="68">
        <v>19</v>
      </c>
      <c r="Q8" s="88"/>
      <c r="R8" s="70"/>
      <c r="S8" s="70"/>
      <c r="T8" s="71"/>
      <c r="U8" s="71"/>
      <c r="V8" s="71"/>
      <c r="W8" s="72"/>
      <c r="X8" s="72"/>
      <c r="Y8" s="72"/>
      <c r="Z8" s="72"/>
      <c r="AA8" s="72"/>
    </row>
    <row r="9" spans="1:27" s="69" customFormat="1" ht="24" customHeight="1">
      <c r="A9" s="166" t="s">
        <v>63</v>
      </c>
      <c r="B9" s="165" t="s">
        <v>74</v>
      </c>
      <c r="C9" s="164"/>
      <c r="D9" s="164"/>
      <c r="E9" s="164"/>
      <c r="F9" s="164"/>
      <c r="G9" s="164"/>
      <c r="H9" s="164"/>
      <c r="I9" s="164"/>
      <c r="J9" s="164"/>
      <c r="K9" s="164"/>
      <c r="L9" s="164"/>
      <c r="M9" s="164"/>
      <c r="N9" s="164"/>
      <c r="O9" s="164"/>
      <c r="P9" s="164"/>
      <c r="Q9" s="88"/>
      <c r="R9" s="70"/>
      <c r="S9" s="70"/>
      <c r="T9" s="71"/>
      <c r="U9" s="71"/>
      <c r="V9" s="71"/>
      <c r="W9" s="72"/>
      <c r="X9" s="72"/>
      <c r="Y9" s="72"/>
      <c r="Z9" s="72"/>
      <c r="AA9" s="72"/>
    </row>
    <row r="10" spans="1:27" s="27" customFormat="1" ht="24" customHeight="1">
      <c r="A10" s="123">
        <v>1</v>
      </c>
      <c r="B10" s="123" t="s">
        <v>69</v>
      </c>
      <c r="C10" s="73" t="str">
        <f t="shared" ref="C10" si="0">VLOOKUP(B10,DS,2,0)</f>
        <v>Nguyễn Thị Kim Quyên</v>
      </c>
      <c r="D10" s="98" t="str">
        <f t="shared" ref="D10" si="1">VLOOKUP(B10,DS,3,0)</f>
        <v>Văn Phòng</v>
      </c>
      <c r="E10" s="74">
        <f t="shared" ref="E10" si="2">VLOOKUP(B10,DS,4,0)</f>
        <v>4000000</v>
      </c>
      <c r="F10" s="76">
        <f>VLOOKUP(B10,'CC -12'!$B$8:$AS$19,36,0)</f>
        <v>27</v>
      </c>
      <c r="G10" s="127">
        <f>ROUND(E10/$Q$2*F10,0)</f>
        <v>4000000</v>
      </c>
      <c r="H10" s="76">
        <f>(VLOOKUP(B10,'CC -12'!$B$8:$AS$19,37,0)+VLOOKUP(B10,'CC -12'!$B$8:$AS$19,38,0))</f>
        <v>0</v>
      </c>
      <c r="I10" s="127">
        <f>ROUND(E10/$Q$2*H10,0)</f>
        <v>0</v>
      </c>
      <c r="J10" s="77">
        <f t="shared" ref="J10" si="3">F10+H10</f>
        <v>27</v>
      </c>
      <c r="K10" s="29">
        <f>G10+I10</f>
        <v>4000000</v>
      </c>
      <c r="L10" s="74">
        <f t="shared" ref="L10" si="4">+F10*15000</f>
        <v>405000</v>
      </c>
      <c r="M10" s="30">
        <f t="shared" ref="M10" si="5">K10+L10</f>
        <v>4405000</v>
      </c>
      <c r="N10" s="29">
        <f>VLOOKUP(B10,DS,23,0)</f>
        <v>0</v>
      </c>
      <c r="O10" s="35">
        <f>M10-N10</f>
        <v>4405000</v>
      </c>
      <c r="P10" s="29"/>
      <c r="Q10" s="88"/>
      <c r="R10" s="28"/>
      <c r="S10" s="22"/>
      <c r="T10" s="5"/>
      <c r="U10" s="5"/>
      <c r="V10" s="5"/>
      <c r="W10" s="4"/>
      <c r="X10" s="4"/>
      <c r="Y10" s="4"/>
      <c r="Z10" s="4"/>
      <c r="AA10" s="4"/>
    </row>
    <row r="11" spans="1:27" s="27" customFormat="1" ht="24" customHeight="1">
      <c r="A11" s="174"/>
      <c r="B11" s="175"/>
      <c r="C11" s="176"/>
      <c r="D11" s="177"/>
      <c r="E11" s="178"/>
      <c r="F11" s="179"/>
      <c r="G11" s="180"/>
      <c r="H11" s="179"/>
      <c r="I11" s="180"/>
      <c r="J11" s="181"/>
      <c r="K11" s="182"/>
      <c r="L11" s="178"/>
      <c r="M11" s="183"/>
      <c r="N11" s="182"/>
      <c r="O11" s="184"/>
      <c r="P11" s="182"/>
      <c r="Q11" s="88"/>
      <c r="R11" s="28"/>
      <c r="S11" s="22"/>
      <c r="T11" s="5"/>
      <c r="U11" s="5"/>
      <c r="V11" s="5"/>
      <c r="W11" s="4"/>
      <c r="X11" s="4"/>
      <c r="Y11" s="4"/>
      <c r="Z11" s="4"/>
      <c r="AA11" s="4"/>
    </row>
    <row r="12" spans="1:27" s="25" customFormat="1" ht="21" customHeight="1">
      <c r="A12" s="205" t="s">
        <v>19</v>
      </c>
      <c r="B12" s="206"/>
      <c r="C12" s="206"/>
      <c r="D12" s="207"/>
      <c r="E12" s="122">
        <f>SUM(E9:E11)</f>
        <v>4000000</v>
      </c>
      <c r="F12" s="122"/>
      <c r="G12" s="122">
        <f>SUM(G9:G11)</f>
        <v>4000000</v>
      </c>
      <c r="H12" s="122"/>
      <c r="I12" s="122">
        <f>SUM(I9:I11)</f>
        <v>0</v>
      </c>
      <c r="J12" s="122"/>
      <c r="K12" s="122">
        <f t="shared" ref="K12:O12" si="6">SUM(K9:K11)</f>
        <v>4000000</v>
      </c>
      <c r="L12" s="122">
        <f t="shared" si="6"/>
        <v>405000</v>
      </c>
      <c r="M12" s="122">
        <f t="shared" si="6"/>
        <v>4405000</v>
      </c>
      <c r="N12" s="122">
        <f t="shared" si="6"/>
        <v>0</v>
      </c>
      <c r="O12" s="122">
        <f t="shared" si="6"/>
        <v>4405000</v>
      </c>
      <c r="P12" s="20"/>
      <c r="Q12" s="88"/>
      <c r="R12" s="26"/>
      <c r="S12" s="26"/>
      <c r="T12" s="26"/>
      <c r="U12" s="26"/>
      <c r="V12" s="26"/>
    </row>
    <row r="13" spans="1:27" s="69" customFormat="1" ht="24" customHeight="1">
      <c r="A13" s="166" t="s">
        <v>64</v>
      </c>
      <c r="B13" s="165" t="s">
        <v>65</v>
      </c>
      <c r="C13" s="164"/>
      <c r="D13" s="164"/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88"/>
      <c r="R13" s="70"/>
      <c r="S13" s="70"/>
      <c r="T13" s="71"/>
      <c r="U13" s="71"/>
      <c r="V13" s="71"/>
      <c r="W13" s="72"/>
      <c r="X13" s="72"/>
      <c r="Y13" s="72"/>
      <c r="Z13" s="72"/>
      <c r="AA13" s="72"/>
    </row>
    <row r="14" spans="1:27" s="27" customFormat="1" ht="24" customHeight="1">
      <c r="A14" s="123">
        <v>1</v>
      </c>
      <c r="B14" s="123" t="s">
        <v>70</v>
      </c>
      <c r="C14" s="73" t="str">
        <f t="shared" ref="C14:C17" si="7">VLOOKUP(B14,DS,2,0)</f>
        <v>Lê Văn Hữu</v>
      </c>
      <c r="D14" s="98" t="str">
        <f t="shared" ref="D14:D17" si="8">VLOOKUP(B14,DS,3,0)</f>
        <v>Công Đoạn 1</v>
      </c>
      <c r="E14" s="74">
        <f t="shared" ref="E14:E17" si="9">VLOOKUP(B14,DS,4,0)</f>
        <v>3200000</v>
      </c>
      <c r="F14" s="76">
        <f>VLOOKUP(B14,'CC -12'!$B$8:$AS$19,36,0)</f>
        <v>27</v>
      </c>
      <c r="G14" s="127">
        <f>ROUND(E14/$Q$2*F14,0)</f>
        <v>3200000</v>
      </c>
      <c r="H14" s="76">
        <f>(VLOOKUP(B14,'CC -12'!$B$8:$AS$19,37,0)+VLOOKUP(B14,'CC -12'!$B$8:$AS$19,38,0))</f>
        <v>0</v>
      </c>
      <c r="I14" s="127">
        <f>ROUND(E14/$Q$2*H14,0)</f>
        <v>0</v>
      </c>
      <c r="J14" s="128">
        <f t="shared" ref="J14:K17" si="10">F14+H14</f>
        <v>27</v>
      </c>
      <c r="K14" s="29">
        <f t="shared" si="10"/>
        <v>3200000</v>
      </c>
      <c r="L14" s="74">
        <f t="shared" ref="L14:L17" si="11">+F14*15000</f>
        <v>405000</v>
      </c>
      <c r="M14" s="30">
        <f t="shared" ref="M14:M17" si="12">K14+L14</f>
        <v>3605000</v>
      </c>
      <c r="N14" s="29">
        <f>VLOOKUP(B14,DS,23,0)</f>
        <v>0</v>
      </c>
      <c r="O14" s="35">
        <f>M14-N14</f>
        <v>3605000</v>
      </c>
      <c r="P14" s="29"/>
      <c r="Q14" s="88"/>
      <c r="R14" s="28"/>
      <c r="S14" s="22"/>
      <c r="T14" s="5"/>
      <c r="U14" s="5"/>
      <c r="V14" s="5"/>
      <c r="W14" s="4"/>
      <c r="X14" s="4"/>
      <c r="Y14" s="4"/>
      <c r="Z14" s="4"/>
      <c r="AA14" s="4"/>
    </row>
    <row r="15" spans="1:27" s="27" customFormat="1" ht="24" customHeight="1">
      <c r="A15" s="123">
        <v>2</v>
      </c>
      <c r="B15" s="123" t="s">
        <v>71</v>
      </c>
      <c r="C15" s="73" t="str">
        <f t="shared" ref="C15:C16" si="13">VLOOKUP(B15,DS,2,0)</f>
        <v>Phan Thị Sương</v>
      </c>
      <c r="D15" s="98" t="str">
        <f t="shared" ref="D15:D16" si="14">VLOOKUP(B15,DS,3,0)</f>
        <v>Công Đoạn 1</v>
      </c>
      <c r="E15" s="74">
        <f t="shared" ref="E15:E16" si="15">VLOOKUP(B15,DS,4,0)</f>
        <v>3000000</v>
      </c>
      <c r="F15" s="76">
        <f>VLOOKUP(B15,'CC -12'!$B$8:$AS$19,36,0)</f>
        <v>27</v>
      </c>
      <c r="G15" s="127">
        <f>ROUND(E15/$Q$2*F15,0)</f>
        <v>3000000</v>
      </c>
      <c r="H15" s="76">
        <f>(VLOOKUP(B15,'CC -12'!$B$8:$AS$19,37,0)+VLOOKUP(B15,'CC -12'!$B$8:$AS$19,38,0))</f>
        <v>0</v>
      </c>
      <c r="I15" s="127">
        <f>ROUND(E15/$Q$2*H15,0)</f>
        <v>0</v>
      </c>
      <c r="J15" s="128">
        <f t="shared" ref="J15:J16" si="16">F15+H15</f>
        <v>27</v>
      </c>
      <c r="K15" s="29">
        <f t="shared" ref="K15:K16" si="17">G15+I15</f>
        <v>3000000</v>
      </c>
      <c r="L15" s="74">
        <f t="shared" ref="L15:L16" si="18">+F15*15000</f>
        <v>405000</v>
      </c>
      <c r="M15" s="30">
        <f t="shared" ref="M15:M16" si="19">K15+L15</f>
        <v>3405000</v>
      </c>
      <c r="N15" s="29">
        <f>VLOOKUP(B15,DS,23,0)</f>
        <v>0</v>
      </c>
      <c r="O15" s="35">
        <f t="shared" ref="O15:O17" si="20">M15-N15</f>
        <v>3405000</v>
      </c>
      <c r="P15" s="29"/>
      <c r="Q15" s="88"/>
      <c r="R15" s="28"/>
      <c r="S15" s="22"/>
      <c r="T15" s="5"/>
      <c r="U15" s="5"/>
      <c r="V15" s="5"/>
      <c r="W15" s="4"/>
      <c r="X15" s="4"/>
      <c r="Y15" s="4"/>
      <c r="Z15" s="4"/>
      <c r="AA15" s="4"/>
    </row>
    <row r="16" spans="1:27" s="27" customFormat="1" ht="24" customHeight="1">
      <c r="A16" s="123">
        <v>3</v>
      </c>
      <c r="B16" s="123" t="s">
        <v>72</v>
      </c>
      <c r="C16" s="73" t="str">
        <f t="shared" si="13"/>
        <v>Cao Minh Chí</v>
      </c>
      <c r="D16" s="98" t="str">
        <f t="shared" si="14"/>
        <v>Công Đoạn 2</v>
      </c>
      <c r="E16" s="74">
        <f t="shared" si="15"/>
        <v>3200000</v>
      </c>
      <c r="F16" s="76">
        <f>VLOOKUP(B16,'CC -12'!$B$8:$AS$19,36,0)</f>
        <v>27</v>
      </c>
      <c r="G16" s="127">
        <f>ROUND(E16/$Q$2*F16,0)</f>
        <v>3200000</v>
      </c>
      <c r="H16" s="76">
        <f>(VLOOKUP(B16,'CC -12'!$B$8:$AS$19,37,0)+VLOOKUP(B16,'CC -12'!$B$8:$AS$19,38,0))</f>
        <v>0</v>
      </c>
      <c r="I16" s="127">
        <f>ROUND(E16/$Q$2*H16,0)</f>
        <v>0</v>
      </c>
      <c r="J16" s="128">
        <f t="shared" si="16"/>
        <v>27</v>
      </c>
      <c r="K16" s="29">
        <f t="shared" si="17"/>
        <v>3200000</v>
      </c>
      <c r="L16" s="74">
        <f t="shared" si="18"/>
        <v>405000</v>
      </c>
      <c r="M16" s="30">
        <f t="shared" si="19"/>
        <v>3605000</v>
      </c>
      <c r="N16" s="29">
        <f>VLOOKUP(B16,DS,23,0)</f>
        <v>0</v>
      </c>
      <c r="O16" s="35">
        <f t="shared" si="20"/>
        <v>3605000</v>
      </c>
      <c r="P16" s="29"/>
      <c r="Q16" s="88"/>
      <c r="R16" s="28"/>
      <c r="S16" s="22"/>
      <c r="T16" s="5"/>
      <c r="U16" s="5"/>
      <c r="V16" s="5"/>
      <c r="W16" s="4"/>
      <c r="X16" s="4"/>
      <c r="Y16" s="4"/>
      <c r="Z16" s="4"/>
      <c r="AA16" s="4"/>
    </row>
    <row r="17" spans="1:27" s="27" customFormat="1" ht="24" customHeight="1">
      <c r="A17" s="123">
        <v>4</v>
      </c>
      <c r="B17" s="123" t="s">
        <v>76</v>
      </c>
      <c r="C17" s="73" t="str">
        <f t="shared" si="7"/>
        <v>Nguyễn Thị Sự</v>
      </c>
      <c r="D17" s="98" t="str">
        <f t="shared" si="8"/>
        <v>Công Đoạn 2</v>
      </c>
      <c r="E17" s="74">
        <f t="shared" si="9"/>
        <v>3000000</v>
      </c>
      <c r="F17" s="76">
        <f>VLOOKUP(B17,'CC -12'!$B$8:$AS$19,36,0)</f>
        <v>27</v>
      </c>
      <c r="G17" s="127">
        <f>ROUND(E17/$Q$2*F17,0)</f>
        <v>3000000</v>
      </c>
      <c r="H17" s="76">
        <f>(VLOOKUP(B17,'CC -12'!$B$8:$AS$19,37,0)+VLOOKUP(B17,'CC -12'!$B$8:$AS$19,38,0))</f>
        <v>0</v>
      </c>
      <c r="I17" s="127">
        <f>ROUND(E17/$Q$2*H17,0)</f>
        <v>0</v>
      </c>
      <c r="J17" s="128">
        <f t="shared" si="10"/>
        <v>27</v>
      </c>
      <c r="K17" s="29">
        <f t="shared" si="10"/>
        <v>3000000</v>
      </c>
      <c r="L17" s="74">
        <f t="shared" si="11"/>
        <v>405000</v>
      </c>
      <c r="M17" s="30">
        <f t="shared" si="12"/>
        <v>3405000</v>
      </c>
      <c r="N17" s="29">
        <f>VLOOKUP(B17,DS,23,0)</f>
        <v>0</v>
      </c>
      <c r="O17" s="35">
        <f t="shared" si="20"/>
        <v>3405000</v>
      </c>
      <c r="P17" s="29"/>
      <c r="Q17" s="88"/>
      <c r="R17" s="28"/>
      <c r="S17" s="22"/>
      <c r="T17" s="5"/>
      <c r="U17" s="5"/>
      <c r="V17" s="5"/>
      <c r="W17" s="4"/>
      <c r="X17" s="4"/>
      <c r="Y17" s="4"/>
      <c r="Z17" s="4"/>
      <c r="AA17" s="4"/>
    </row>
    <row r="18" spans="1:27" s="27" customFormat="1" ht="22.5" customHeight="1">
      <c r="A18" s="31"/>
      <c r="B18" s="163"/>
      <c r="C18" s="32"/>
      <c r="D18" s="3"/>
      <c r="E18" s="33"/>
      <c r="F18" s="33"/>
      <c r="G18" s="33"/>
      <c r="H18" s="33"/>
      <c r="I18" s="33"/>
      <c r="J18" s="34"/>
      <c r="K18" s="33"/>
      <c r="L18" s="33"/>
      <c r="M18" s="162"/>
      <c r="N18" s="33"/>
      <c r="O18" s="33"/>
      <c r="P18" s="29"/>
      <c r="Q18" s="88"/>
      <c r="R18" s="28"/>
      <c r="S18" s="28"/>
      <c r="T18" s="28"/>
      <c r="U18" s="28"/>
      <c r="V18" s="28"/>
    </row>
    <row r="19" spans="1:27" s="25" customFormat="1" ht="21" customHeight="1">
      <c r="A19" s="205" t="s">
        <v>19</v>
      </c>
      <c r="B19" s="206"/>
      <c r="C19" s="206"/>
      <c r="D19" s="207"/>
      <c r="E19" s="122">
        <f>SUM(E13:E18)</f>
        <v>12400000</v>
      </c>
      <c r="F19" s="122"/>
      <c r="G19" s="122">
        <f>SUM(G13:G18)</f>
        <v>12400000</v>
      </c>
      <c r="H19" s="122"/>
      <c r="I19" s="122">
        <f>SUM(I13:I18)</f>
        <v>0</v>
      </c>
      <c r="J19" s="122"/>
      <c r="K19" s="122">
        <f t="shared" ref="K19:O19" si="21">SUM(K13:K18)</f>
        <v>12400000</v>
      </c>
      <c r="L19" s="122">
        <f t="shared" si="21"/>
        <v>1620000</v>
      </c>
      <c r="M19" s="122">
        <f t="shared" si="21"/>
        <v>14020000</v>
      </c>
      <c r="N19" s="122">
        <f t="shared" si="21"/>
        <v>0</v>
      </c>
      <c r="O19" s="122">
        <f t="shared" si="21"/>
        <v>14020000</v>
      </c>
      <c r="P19" s="20"/>
      <c r="Q19" s="88"/>
      <c r="R19" s="26"/>
      <c r="S19" s="26"/>
      <c r="T19" s="26"/>
      <c r="U19" s="26"/>
      <c r="V19" s="26"/>
    </row>
    <row r="20" spans="1:27" ht="11.25" customHeight="1">
      <c r="A20" s="8"/>
      <c r="B20" s="8"/>
      <c r="C20" s="9"/>
      <c r="D20" s="99"/>
      <c r="E20" s="78"/>
      <c r="F20" s="9"/>
      <c r="G20" s="9"/>
      <c r="H20" s="9"/>
      <c r="I20" s="9"/>
      <c r="K20" s="9"/>
      <c r="L20" s="9"/>
      <c r="M20" s="86"/>
      <c r="N20" s="9"/>
      <c r="O20" s="9"/>
      <c r="P20" s="9"/>
      <c r="Q20" s="88"/>
    </row>
    <row r="21" spans="1:27" s="27" customFormat="1" ht="11.25" customHeight="1">
      <c r="A21" s="62"/>
      <c r="B21" s="62"/>
      <c r="C21" s="62"/>
      <c r="D21" s="115"/>
      <c r="E21" s="116"/>
      <c r="F21" s="62"/>
      <c r="G21" s="62"/>
      <c r="H21" s="62"/>
      <c r="I21" s="62"/>
      <c r="J21" s="117"/>
      <c r="K21" s="116"/>
      <c r="L21" s="62"/>
      <c r="M21" s="62"/>
      <c r="N21" s="62"/>
      <c r="O21" s="92" t="str">
        <f>"Long An, ngày  "&amp;$R$2&amp;"   tháng   "&amp;TEXT($E$4,"mm")&amp;"   năm "&amp;TEXT($E$4,"yyyy")</f>
        <v>Long An, ngày  31   tháng   12   năm 2016</v>
      </c>
      <c r="P21" s="62"/>
      <c r="Q21" s="118"/>
      <c r="R21" s="28"/>
      <c r="S21" s="28"/>
      <c r="T21" s="28"/>
      <c r="U21" s="28"/>
      <c r="V21" s="28"/>
    </row>
    <row r="22" spans="1:27" s="27" customFormat="1" ht="12.75">
      <c r="A22" s="23"/>
      <c r="B22" s="23"/>
      <c r="C22" s="23" t="s">
        <v>48</v>
      </c>
      <c r="D22" s="119"/>
      <c r="E22" s="63"/>
      <c r="F22" s="118"/>
      <c r="G22" s="63"/>
      <c r="H22" s="63"/>
      <c r="I22" s="63"/>
      <c r="J22" s="120"/>
      <c r="K22" s="28"/>
      <c r="L22" s="23"/>
      <c r="M22" s="129"/>
      <c r="O22" s="118" t="s">
        <v>17</v>
      </c>
      <c r="P22" s="118"/>
      <c r="Q22" s="118"/>
      <c r="R22" s="28"/>
      <c r="S22" s="28"/>
      <c r="T22" s="28"/>
      <c r="U22" s="28"/>
      <c r="V22" s="28"/>
    </row>
    <row r="23" spans="1:27" ht="12">
      <c r="A23" s="8"/>
      <c r="B23" s="8"/>
      <c r="C23" s="15"/>
      <c r="E23" s="13"/>
      <c r="F23" s="12"/>
      <c r="G23" s="13"/>
      <c r="H23" s="13"/>
      <c r="I23" s="13"/>
      <c r="K23" s="7"/>
      <c r="L23" s="15"/>
      <c r="O23" s="11"/>
      <c r="P23" s="12"/>
      <c r="Q23" s="88"/>
    </row>
    <row r="24" spans="1:27" ht="12">
      <c r="C24" s="15"/>
      <c r="L24" s="15"/>
      <c r="P24" s="15"/>
      <c r="Q24" s="88"/>
    </row>
    <row r="25" spans="1:27" ht="12">
      <c r="Q25" s="88"/>
    </row>
    <row r="26" spans="1:27" ht="12">
      <c r="Q26" s="88"/>
    </row>
    <row r="27" spans="1:27" ht="12">
      <c r="Q27" s="88"/>
    </row>
    <row r="28" spans="1:27" ht="12">
      <c r="Q28" s="88"/>
    </row>
    <row r="29" spans="1:27" ht="12">
      <c r="Q29" s="88"/>
    </row>
    <row r="30" spans="1:27" ht="12">
      <c r="Q30" s="88"/>
    </row>
  </sheetData>
  <protectedRanges>
    <protectedRange password="CC78" sqref="R18:IG19 C5:D7 B22:C22 R5:S9 A18:A23 B18:B21 B23 R13:S13 N5:P7 E5:I6 D19 L5 L22 J6:K7 L7 A25:P58 Q31:Q58 N18:O18 R25:IG58 J18:L18 AB13:IG13 R12:IG12 D12 N10:O11 AB5:IG11 S10:S11 A10:B12 A59:IG65326 O14:O17" name="Range1"/>
    <protectedRange password="CC78" sqref="F7:H7" name="Range1_4"/>
    <protectedRange password="CC78" sqref="R22:IG23 O22:P23 E22:I23" name="Range1_1_1"/>
    <protectedRange password="CC78" sqref="Q1 S1:IG3 R4:IG4 N2:O3 Q4:Q13 Q18:Q30 T13:AA13 T5:AA11 B1:M3 B4:P4" name="Range1_2"/>
    <protectedRange password="CC78" sqref="R10:R11" name="Range1_1"/>
    <protectedRange password="CC78" sqref="A1" name="Range1_2_1_1"/>
    <protectedRange password="CC78" sqref="R1:R3" name="Range1_2_1"/>
    <protectedRange password="CC78" sqref="I7" name="Range1_4_1"/>
    <protectedRange password="CC78" sqref="Q3" name="Range1_2_2_1"/>
    <protectedRange password="CC78" sqref="AB14:IG17 S14:S17 A14:B17 N14:N17" name="Range1_5"/>
    <protectedRange password="CC78" sqref="T14:AA17 Q14:Q17" name="Range1_2_3"/>
    <protectedRange password="CC78" sqref="R14:R17" name="Range1_1_3"/>
    <protectedRange password="CC78" sqref="K10:K11 K14:K17" name="Range1_6"/>
    <protectedRange password="CC78" sqref="A2:A3" name="Range1_2_1_3"/>
    <protectedRange password="CC78" sqref="E12:P12" name="Range1_3"/>
    <protectedRange password="CC78" sqref="E19:P19" name="Range1_7"/>
    <protectedRange password="CC78" sqref="Q2" name="Range1_2_2_1_1"/>
  </protectedRanges>
  <autoFilter ref="A7:AA10"/>
  <mergeCells count="17">
    <mergeCell ref="J6:J7"/>
    <mergeCell ref="K6:K7"/>
    <mergeCell ref="D1:M1"/>
    <mergeCell ref="N1:P1"/>
    <mergeCell ref="A5:A7"/>
    <mergeCell ref="B5:B7"/>
    <mergeCell ref="C5:C7"/>
    <mergeCell ref="D5:D7"/>
    <mergeCell ref="E5:E7"/>
    <mergeCell ref="F5:K5"/>
    <mergeCell ref="L5:L7"/>
    <mergeCell ref="M5:M7"/>
    <mergeCell ref="N5:N7"/>
    <mergeCell ref="O5:O7"/>
    <mergeCell ref="P5:P7"/>
    <mergeCell ref="F6:G6"/>
    <mergeCell ref="H6:I6"/>
  </mergeCells>
  <printOptions horizontalCentered="1"/>
  <pageMargins left="0.7" right="0.2" top="0.2" bottom="0.32" header="0.2" footer="0.2"/>
  <pageSetup paperSize="9" scale="85" fitToHeight="0" orientation="landscape" horizontalDpi="300" verticalDpi="300" r:id="rId1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19</vt:i4>
      </vt:variant>
    </vt:vector>
  </HeadingPairs>
  <TitlesOfParts>
    <vt:vector size="32" baseType="lpstr">
      <vt:lpstr>TH</vt:lpstr>
      <vt:lpstr>CC -7</vt:lpstr>
      <vt:lpstr>L - 7</vt:lpstr>
      <vt:lpstr>CC - 8</vt:lpstr>
      <vt:lpstr>L - 8</vt:lpstr>
      <vt:lpstr>CC -9</vt:lpstr>
      <vt:lpstr>L - 9</vt:lpstr>
      <vt:lpstr>CC -10</vt:lpstr>
      <vt:lpstr>L - 10</vt:lpstr>
      <vt:lpstr>CC -11</vt:lpstr>
      <vt:lpstr>L - 11</vt:lpstr>
      <vt:lpstr>CC -12</vt:lpstr>
      <vt:lpstr>L - 12</vt:lpstr>
      <vt:lpstr>DS</vt:lpstr>
      <vt:lpstr>DS_07</vt:lpstr>
      <vt:lpstr>DS_08</vt:lpstr>
      <vt:lpstr>DS_09</vt:lpstr>
      <vt:lpstr>DS_10</vt:lpstr>
      <vt:lpstr>DS_11</vt:lpstr>
      <vt:lpstr>DS_12</vt:lpstr>
      <vt:lpstr>'CC - 8'!Print_Area</vt:lpstr>
      <vt:lpstr>'CC -10'!Print_Area</vt:lpstr>
      <vt:lpstr>'CC -11'!Print_Area</vt:lpstr>
      <vt:lpstr>'CC -12'!Print_Area</vt:lpstr>
      <vt:lpstr>'CC -7'!Print_Area</vt:lpstr>
      <vt:lpstr>'CC -9'!Print_Area</vt:lpstr>
      <vt:lpstr>'L - 10'!Print_Area</vt:lpstr>
      <vt:lpstr>'L - 11'!Print_Area</vt:lpstr>
      <vt:lpstr>'L - 12'!Print_Area</vt:lpstr>
      <vt:lpstr>'L - 7'!Print_Area</vt:lpstr>
      <vt:lpstr>'L - 8'!Print_Area</vt:lpstr>
      <vt:lpstr>'L - 9'!Print_Area</vt:lpstr>
    </vt:vector>
  </TitlesOfParts>
  <Company>HP-COMPUTER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_=== HPC ===_</dc:creator>
  <cp:lastModifiedBy>User 1</cp:lastModifiedBy>
  <cp:lastPrinted>2017-06-09T02:38:45Z</cp:lastPrinted>
  <dcterms:created xsi:type="dcterms:W3CDTF">2011-06-27T04:19:15Z</dcterms:created>
  <dcterms:modified xsi:type="dcterms:W3CDTF">2017-06-09T02:39:18Z</dcterms:modified>
</cp:coreProperties>
</file>